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900" windowWidth="17820" windowHeight="1170"/>
  </bookViews>
  <sheets>
    <sheet name="Sheet0" sheetId="1" r:id="rId1"/>
    <sheet name="Лист3" sheetId="4" r:id="rId2"/>
    <sheet name="Лист4" sheetId="7" r:id="rId3"/>
    <sheet name="авто" sheetId="9" r:id="rId4"/>
    <sheet name="Лист1" sheetId="10" r:id="rId5"/>
  </sheets>
  <definedNames>
    <definedName name="_xlnm._FilterDatabase" localSheetId="0" hidden="1">Sheet0!$A$55:$BF$2726</definedName>
    <definedName name="_xlnm.Print_Titles" localSheetId="0">Sheet0!$54:$55</definedName>
  </definedNames>
  <calcPr calcId="145621"/>
</workbook>
</file>

<file path=xl/calcChain.xml><?xml version="1.0" encoding="utf-8"?>
<calcChain xmlns="http://schemas.openxmlformats.org/spreadsheetml/2006/main">
  <c r="AM2701" i="1" l="1"/>
  <c r="AL159" i="1" l="1"/>
  <c r="AL155" i="1"/>
  <c r="AM2718" i="1" l="1"/>
  <c r="AM2377" i="1"/>
  <c r="AL2296" i="1"/>
  <c r="AL2295" i="1"/>
  <c r="AL2294" i="1"/>
  <c r="AL2293" i="1"/>
  <c r="AL2312" i="1"/>
  <c r="AL2311" i="1"/>
  <c r="AL2310" i="1"/>
  <c r="AL2309" i="1"/>
  <c r="AL2308" i="1"/>
  <c r="AL2307" i="1"/>
  <c r="AL2306" i="1"/>
  <c r="AL2305" i="1"/>
  <c r="AL2304" i="1"/>
  <c r="AL2303" i="1"/>
  <c r="AL2302" i="1"/>
  <c r="AL2301" i="1"/>
  <c r="AL2300" i="1"/>
  <c r="AL2158" i="1"/>
  <c r="AL2313" i="1"/>
  <c r="AL2297" i="1"/>
  <c r="AL2281" i="1" l="1"/>
  <c r="AM2710" i="1" l="1"/>
  <c r="AM2694" i="1"/>
  <c r="AM2684" i="1"/>
  <c r="AL1253" i="1"/>
  <c r="AL1251" i="1"/>
  <c r="AL1249" i="1"/>
  <c r="AL156" i="1" l="1"/>
  <c r="AL2063" i="1"/>
  <c r="AL2043" i="1"/>
  <c r="AL2038" i="1"/>
  <c r="AL2199" i="1" l="1"/>
  <c r="AL2198" i="1"/>
  <c r="AL2194" i="1"/>
  <c r="AL2165" i="1"/>
  <c r="AL2164" i="1"/>
  <c r="AL2160" i="1"/>
  <c r="AL2264" i="1"/>
  <c r="AL1337" i="1"/>
  <c r="AL1333" i="1"/>
  <c r="AL1329" i="1"/>
  <c r="AL1335" i="1"/>
  <c r="AL1912" i="1" l="1"/>
  <c r="AL2141" i="1"/>
  <c r="AM2725" i="1" l="1"/>
  <c r="AM2724" i="1"/>
  <c r="AL1296" i="1"/>
  <c r="AL1295" i="1"/>
  <c r="AM2709" i="1"/>
  <c r="AL1327" i="1"/>
  <c r="AL1325" i="1"/>
  <c r="AL1323" i="1"/>
  <c r="AM2714" i="1"/>
  <c r="AM2368" i="1"/>
  <c r="AM2376" i="1"/>
  <c r="AM2373" i="1"/>
  <c r="AM2372" i="1"/>
  <c r="AM2371" i="1"/>
  <c r="AM2370" i="1"/>
  <c r="AL1927" i="1"/>
  <c r="AL1924" i="1"/>
  <c r="AL1921" i="1"/>
  <c r="AL1918" i="1"/>
  <c r="AL1915" i="1"/>
  <c r="AL1909" i="1"/>
  <c r="AM2697" i="1"/>
  <c r="AM2696" i="1"/>
  <c r="AM2717" i="1"/>
  <c r="AM2712" i="1"/>
  <c r="AM2535" i="1"/>
  <c r="AM2527" i="1"/>
  <c r="AL2197" i="1"/>
  <c r="AL2196" i="1"/>
  <c r="AL2195" i="1"/>
  <c r="AL2193" i="1"/>
  <c r="AL2192" i="1"/>
  <c r="AL2190" i="1"/>
  <c r="AL2189" i="1"/>
  <c r="AL2188" i="1"/>
  <c r="AL2187" i="1"/>
  <c r="AL2167" i="1"/>
  <c r="AL2166" i="1"/>
  <c r="AL2163" i="1"/>
  <c r="AL2162" i="1"/>
  <c r="AL2161" i="1"/>
  <c r="AL2159" i="1"/>
  <c r="AL2157" i="1"/>
  <c r="AL2156" i="1"/>
  <c r="AL2155" i="1"/>
  <c r="AL2154" i="1"/>
  <c r="V2690" i="1" l="1"/>
  <c r="U2418" i="1" l="1"/>
  <c r="V2418" i="1" s="1"/>
  <c r="AM2418" i="1" s="1"/>
  <c r="T2313" i="1" l="1"/>
  <c r="U2313" i="1" s="1"/>
  <c r="AQ2313" i="1"/>
  <c r="AQ2312" i="1"/>
  <c r="U2312" i="1"/>
  <c r="V2312" i="1" l="1"/>
  <c r="AM2312" i="1"/>
  <c r="V2313" i="1"/>
  <c r="AM2313" i="1" s="1"/>
  <c r="AQ2300" i="1" l="1"/>
  <c r="U2300" i="1"/>
  <c r="AQ2304" i="1"/>
  <c r="U2304" i="1"/>
  <c r="AQ2303" i="1"/>
  <c r="U2303" i="1"/>
  <c r="AQ2302" i="1"/>
  <c r="U2302" i="1"/>
  <c r="AQ2301" i="1"/>
  <c r="U2301" i="1"/>
  <c r="AQ2308" i="1"/>
  <c r="U2308" i="1"/>
  <c r="AQ2307" i="1"/>
  <c r="U2307" i="1"/>
  <c r="AQ2306" i="1"/>
  <c r="U2306" i="1"/>
  <c r="AQ2305" i="1"/>
  <c r="U2305" i="1"/>
  <c r="AQ2310" i="1"/>
  <c r="U2310" i="1"/>
  <c r="AQ2309" i="1"/>
  <c r="U2309" i="1"/>
  <c r="AQ2311" i="1"/>
  <c r="U2311" i="1"/>
  <c r="AQ2299" i="1"/>
  <c r="V2299" i="1"/>
  <c r="V2311" i="1" l="1"/>
  <c r="AM2311" i="1"/>
  <c r="V2310" i="1"/>
  <c r="AM2310" i="1"/>
  <c r="V2308" i="1"/>
  <c r="AM2308" i="1"/>
  <c r="V2304" i="1"/>
  <c r="AM2304" i="1"/>
  <c r="V2309" i="1"/>
  <c r="AM2309" i="1"/>
  <c r="V2305" i="1"/>
  <c r="AM2305" i="1"/>
  <c r="V2307" i="1"/>
  <c r="AM2307" i="1"/>
  <c r="V2301" i="1"/>
  <c r="AM2301" i="1"/>
  <c r="V2303" i="1"/>
  <c r="AM2303" i="1"/>
  <c r="V2300" i="1"/>
  <c r="AM2300" i="1"/>
  <c r="V2306" i="1"/>
  <c r="AM2306" i="1"/>
  <c r="V2302" i="1"/>
  <c r="AM2302" i="1"/>
  <c r="AQ2297" i="1"/>
  <c r="U2297" i="1"/>
  <c r="V2297" i="1" s="1"/>
  <c r="AM2297" i="1" s="1"/>
  <c r="AQ2298" i="1"/>
  <c r="V2298" i="1"/>
  <c r="V2724" i="1" l="1"/>
  <c r="V2377" i="1" l="1"/>
  <c r="V2376" i="1"/>
  <c r="AQ2295" i="1" l="1"/>
  <c r="U2295" i="1"/>
  <c r="V2295" i="1" s="1"/>
  <c r="AM2295" i="1" s="1"/>
  <c r="AQ2296" i="1"/>
  <c r="U2296" i="1"/>
  <c r="V2296" i="1" s="1"/>
  <c r="AM2296" i="1" s="1"/>
  <c r="AQ2294" i="1"/>
  <c r="U2294" i="1"/>
  <c r="V2294" i="1" s="1"/>
  <c r="AM2294" i="1" s="1"/>
  <c r="V2723" i="1"/>
  <c r="V2722" i="1" l="1"/>
  <c r="AM2719" i="1" l="1"/>
  <c r="V2719" i="1"/>
  <c r="AQ2293" i="1" l="1"/>
  <c r="U2293" i="1"/>
  <c r="V2293" i="1" s="1"/>
  <c r="AM2293" i="1" s="1"/>
  <c r="AQ2292" i="1"/>
  <c r="U2292" i="1"/>
  <c r="V2292" i="1" s="1"/>
  <c r="AM2721" i="1" l="1"/>
  <c r="V2721" i="1"/>
  <c r="AM2720" i="1"/>
  <c r="V2720" i="1"/>
  <c r="AQ2291" i="1" l="1"/>
  <c r="U2291" i="1"/>
  <c r="V2291" i="1" s="1"/>
  <c r="AQ2290" i="1"/>
  <c r="V2290" i="1"/>
  <c r="V2718" i="1" l="1"/>
  <c r="V2494" i="1" l="1"/>
  <c r="V2363" i="1"/>
  <c r="AM2363" i="1" s="1"/>
  <c r="V2717" i="1" l="1"/>
  <c r="V2374" i="1"/>
  <c r="V2375" i="1"/>
  <c r="V2372" i="1"/>
  <c r="V2373" i="1"/>
  <c r="V2370" i="1" l="1"/>
  <c r="V2371" i="1"/>
  <c r="V2369" i="1"/>
  <c r="AM2369" i="1" s="1"/>
  <c r="U1320" i="1" l="1"/>
  <c r="V1320" i="1" s="1"/>
  <c r="V2725" i="1" l="1"/>
  <c r="V2716" i="1"/>
  <c r="AM2716" i="1" s="1"/>
  <c r="V2712" i="1"/>
  <c r="U1927" i="1" l="1"/>
  <c r="V1927" i="1" s="1"/>
  <c r="AM1927" i="1" s="1"/>
  <c r="U1924" i="1"/>
  <c r="V1924" i="1" s="1"/>
  <c r="AM1924" i="1" s="1"/>
  <c r="U1921" i="1"/>
  <c r="V1921" i="1" s="1"/>
  <c r="AM1921" i="1" s="1"/>
  <c r="U1918" i="1"/>
  <c r="V1918" i="1" s="1"/>
  <c r="AM1918" i="1" s="1"/>
  <c r="U1915" i="1"/>
  <c r="V1915" i="1" s="1"/>
  <c r="AM1915" i="1" s="1"/>
  <c r="U1912" i="1"/>
  <c r="V1912" i="1" s="1"/>
  <c r="AM1912" i="1" s="1"/>
  <c r="U1909" i="1"/>
  <c r="V1909" i="1" s="1"/>
  <c r="AM1909" i="1" s="1"/>
  <c r="AL2130" i="1" l="1"/>
  <c r="U2130" i="1"/>
  <c r="V2130" i="1" s="1"/>
  <c r="AL2128" i="1"/>
  <c r="U2128" i="1"/>
  <c r="V2128" i="1" s="1"/>
  <c r="AL2126" i="1"/>
  <c r="U2126" i="1"/>
  <c r="V2126" i="1" s="1"/>
  <c r="AM2126" i="1" l="1"/>
  <c r="AM2130" i="1"/>
  <c r="AM2128" i="1"/>
  <c r="V2715" i="1"/>
  <c r="V2368" i="1" l="1"/>
  <c r="AL2139" i="1" l="1"/>
  <c r="U2139" i="1"/>
  <c r="V2139" i="1" s="1"/>
  <c r="AM2139" i="1" l="1"/>
  <c r="V2711" i="1" l="1"/>
  <c r="U2132" i="1" l="1"/>
  <c r="AL2136" i="1"/>
  <c r="V2136" i="1"/>
  <c r="AL2134" i="1"/>
  <c r="U2134" i="1"/>
  <c r="V2134" i="1" s="1"/>
  <c r="AL2132" i="1"/>
  <c r="V2132" i="1" l="1"/>
  <c r="AM2132" i="1"/>
  <c r="V2710" i="1"/>
  <c r="V2452" i="1"/>
  <c r="V2713" i="1" l="1"/>
  <c r="AM2713" i="1" s="1"/>
  <c r="V2714" i="1"/>
  <c r="AM2609" i="1"/>
  <c r="V2609" i="1"/>
  <c r="V2537" i="1" l="1"/>
  <c r="AM2367" i="1" l="1"/>
  <c r="V2367" i="1"/>
  <c r="V2709" i="1" l="1"/>
  <c r="T2256" i="1" l="1"/>
  <c r="T2289" i="1"/>
  <c r="T2262" i="1"/>
  <c r="T2259" i="1"/>
  <c r="V2451" i="1" l="1"/>
  <c r="U2289" i="1" l="1"/>
  <c r="AL2289" i="1"/>
  <c r="AQ2289" i="1" s="1"/>
  <c r="U2262" i="1"/>
  <c r="AL2262" i="1"/>
  <c r="U2259" i="1"/>
  <c r="V2259" i="1" s="1"/>
  <c r="AL2259" i="1"/>
  <c r="AQ2259" i="1" s="1"/>
  <c r="AM2259" i="1" l="1"/>
  <c r="V2289" i="1"/>
  <c r="AM2289" i="1" s="1"/>
  <c r="V2262" i="1"/>
  <c r="AM2262" i="1" s="1"/>
  <c r="V2637" i="1" l="1"/>
  <c r="U2256" i="1" l="1"/>
  <c r="V2256" i="1" s="1"/>
  <c r="AL2256" i="1"/>
  <c r="AM2256" i="1" l="1"/>
  <c r="AQ2256" i="1"/>
  <c r="AM2707" i="1"/>
  <c r="AM2705" i="1"/>
  <c r="AM2699" i="1"/>
  <c r="AM2698" i="1"/>
  <c r="AM2686" i="1"/>
  <c r="AM2685" i="1"/>
  <c r="AM2678" i="1"/>
  <c r="AM2631" i="1"/>
  <c r="AM2625" i="1"/>
  <c r="AM2623" i="1"/>
  <c r="AM2587" i="1"/>
  <c r="AM2531" i="1"/>
  <c r="AM2529" i="1"/>
  <c r="AM2366" i="1"/>
  <c r="AM2365" i="1"/>
  <c r="AM2360" i="1"/>
  <c r="AM2358" i="1"/>
  <c r="AM2355" i="1"/>
  <c r="AM2348" i="1"/>
  <c r="AM2345" i="1"/>
  <c r="AM2341" i="1"/>
  <c r="AM2340" i="1"/>
  <c r="AM2339" i="1"/>
  <c r="AM2335" i="1"/>
  <c r="AM2332" i="1"/>
  <c r="AM2330" i="1"/>
  <c r="AM2329" i="1"/>
  <c r="AM2322" i="1"/>
  <c r="AL2359" i="1"/>
  <c r="AM2359" i="1" s="1"/>
  <c r="AL2357" i="1"/>
  <c r="AM2357" i="1" s="1"/>
  <c r="AL2354" i="1"/>
  <c r="AM2354" i="1" s="1"/>
  <c r="AL2347" i="1"/>
  <c r="AM2347" i="1" s="1"/>
  <c r="AL2346" i="1"/>
  <c r="AM2346" i="1" s="1"/>
  <c r="AL2324" i="1"/>
  <c r="AM2324" i="1" s="1"/>
  <c r="AL2352" i="1"/>
  <c r="AL2350" i="1"/>
  <c r="AM2350" i="1" s="1"/>
  <c r="AM2316" i="1"/>
  <c r="AL2250" i="1"/>
  <c r="AL2265" i="1"/>
  <c r="AM2702" i="1"/>
  <c r="AL2251" i="1"/>
  <c r="AL2074" i="1"/>
  <c r="AL2073" i="1"/>
  <c r="AL2072" i="1"/>
  <c r="AL2071" i="1"/>
  <c r="AL2070" i="1"/>
  <c r="AL2069" i="1"/>
  <c r="AL2068" i="1"/>
  <c r="AL2067" i="1"/>
  <c r="AL2065" i="1"/>
  <c r="AL2062" i="1"/>
  <c r="AL2061" i="1"/>
  <c r="AL2060" i="1"/>
  <c r="AL2058" i="1"/>
  <c r="AL2057" i="1"/>
  <c r="AL2056" i="1"/>
  <c r="AL2055" i="1"/>
  <c r="AL2054" i="1"/>
  <c r="AL2053" i="1"/>
  <c r="AL2052" i="1"/>
  <c r="AL2046" i="1"/>
  <c r="AL2050" i="1"/>
  <c r="AL2049" i="1"/>
  <c r="AL2047" i="1"/>
  <c r="AL2042" i="1"/>
  <c r="AL2039" i="1"/>
  <c r="AM2659" i="1" l="1"/>
  <c r="AM2569" i="1"/>
  <c r="AL158" i="1"/>
  <c r="AL160" i="1"/>
  <c r="AL157" i="1"/>
  <c r="AL2140" i="1"/>
  <c r="AM2361" i="1"/>
  <c r="AL2249" i="1"/>
  <c r="AL2248" i="1"/>
  <c r="AL2247" i="1"/>
  <c r="AL2246" i="1"/>
  <c r="AL2245" i="1"/>
  <c r="AL2244" i="1"/>
  <c r="AL2243" i="1"/>
  <c r="AL2242" i="1"/>
  <c r="AL2241" i="1"/>
  <c r="AL2240" i="1"/>
  <c r="AL2239" i="1"/>
  <c r="AL2238" i="1"/>
  <c r="AL2237" i="1"/>
  <c r="AL2236" i="1"/>
  <c r="AL2235" i="1"/>
  <c r="AL2234" i="1"/>
  <c r="AL2233" i="1"/>
  <c r="AL2232" i="1"/>
  <c r="AL148" i="1" l="1"/>
  <c r="AL146" i="1"/>
  <c r="AL139" i="1"/>
  <c r="AL140" i="1"/>
  <c r="AL141" i="1"/>
  <c r="AL142" i="1"/>
  <c r="AL143" i="1"/>
  <c r="AL144" i="1"/>
  <c r="AL138" i="1"/>
  <c r="AM2533" i="1"/>
  <c r="AM2693" i="1"/>
  <c r="AL1884" i="1"/>
  <c r="AL1883" i="1"/>
  <c r="V2432" i="1" l="1"/>
  <c r="V2708" i="1"/>
  <c r="AM2708" i="1" s="1"/>
  <c r="V2707" i="1" l="1"/>
  <c r="V2704" i="1" l="1"/>
  <c r="V2706" i="1" l="1"/>
  <c r="AM2706" i="1" s="1"/>
  <c r="T2255" i="1" l="1"/>
  <c r="AQ2255" i="1"/>
  <c r="V2255" i="1" l="1"/>
  <c r="AQ2288" i="1"/>
  <c r="T2288" i="1"/>
  <c r="V2288" i="1" l="1"/>
  <c r="V2703" i="1"/>
  <c r="AQ2283" i="1" l="1"/>
  <c r="U2283" i="1"/>
  <c r="V2283" i="1" s="1"/>
  <c r="AQ2284" i="1"/>
  <c r="U2284" i="1"/>
  <c r="V2284" i="1" s="1"/>
  <c r="AQ2285" i="1"/>
  <c r="U2285" i="1"/>
  <c r="V2285" i="1" s="1"/>
  <c r="V2366" i="1" l="1"/>
  <c r="AQ2282" i="1" l="1"/>
  <c r="U2282" i="1"/>
  <c r="V2282" i="1" s="1"/>
  <c r="U2465" i="1" l="1"/>
  <c r="V2465" i="1" s="1"/>
  <c r="AM2465" i="1" s="1"/>
  <c r="AQ2286" i="1" l="1"/>
  <c r="U2286" i="1"/>
  <c r="V2286" i="1" s="1"/>
  <c r="AQ2287" i="1"/>
  <c r="U2287" i="1"/>
  <c r="V2287" i="1" s="1"/>
  <c r="V2705" i="1" l="1"/>
  <c r="V2702" i="1" l="1"/>
  <c r="T2261" i="1" l="1"/>
  <c r="T2258" i="1"/>
  <c r="AQ2258" i="1"/>
  <c r="U2281" i="1"/>
  <c r="V2281" i="1" s="1"/>
  <c r="AM2281" i="1" s="1"/>
  <c r="V2258" i="1" l="1"/>
  <c r="V2261" i="1"/>
  <c r="V2689" i="1"/>
  <c r="AQ2254" i="1" l="1"/>
  <c r="T2254" i="1"/>
  <c r="V2254" i="1" s="1"/>
  <c r="V2701" i="1"/>
  <c r="U2280" i="1"/>
  <c r="V2280" i="1" s="1"/>
  <c r="V2357" i="1"/>
  <c r="V2699" i="1" l="1"/>
  <c r="V2700" i="1" l="1"/>
  <c r="V2450" i="1"/>
  <c r="U2272" i="1" l="1"/>
  <c r="V2272" i="1" s="1"/>
  <c r="U2271" i="1"/>
  <c r="V2271" i="1" s="1"/>
  <c r="U2270" i="1"/>
  <c r="V2270" i="1" s="1"/>
  <c r="U2269" i="1"/>
  <c r="V2269" i="1" s="1"/>
  <c r="U2276" i="1"/>
  <c r="V2276" i="1" s="1"/>
  <c r="U2275" i="1"/>
  <c r="V2275" i="1" s="1"/>
  <c r="U2274" i="1"/>
  <c r="V2274" i="1" s="1"/>
  <c r="U2273" i="1"/>
  <c r="V2273" i="1" s="1"/>
  <c r="U2279" i="1"/>
  <c r="V2279" i="1" s="1"/>
  <c r="U2278" i="1"/>
  <c r="V2278" i="1" s="1"/>
  <c r="U2277" i="1"/>
  <c r="V2277" i="1" s="1"/>
  <c r="U2268" i="1"/>
  <c r="V2268" i="1" s="1"/>
  <c r="U2266" i="1" l="1"/>
  <c r="V2266" i="1" s="1"/>
  <c r="U2267" i="1"/>
  <c r="V2267" i="1" s="1"/>
  <c r="U2265" i="1"/>
  <c r="V2265" i="1" l="1"/>
  <c r="AM2265" i="1"/>
  <c r="U2264" i="1"/>
  <c r="V2264" i="1" l="1"/>
  <c r="AM2264" i="1"/>
  <c r="V2698" i="1"/>
  <c r="U2263" i="1"/>
  <c r="V2263" i="1" s="1"/>
  <c r="U1337" i="1"/>
  <c r="U1335" i="1"/>
  <c r="U1333" i="1"/>
  <c r="U1329" i="1"/>
  <c r="V1333" i="1" l="1"/>
  <c r="AM1333" i="1"/>
  <c r="V1329" i="1"/>
  <c r="AM1329" i="1"/>
  <c r="V1335" i="1"/>
  <c r="AM1335" i="1"/>
  <c r="V1337" i="1"/>
  <c r="AM1337" i="1"/>
  <c r="V2365" i="1"/>
  <c r="V2364" i="1"/>
  <c r="AM2364" i="1" s="1"/>
  <c r="V2362" i="1"/>
  <c r="T2257" i="1"/>
  <c r="T2260" i="1"/>
  <c r="V2260" i="1" l="1"/>
  <c r="T2253" i="1"/>
  <c r="V2253" i="1" s="1"/>
  <c r="AQ2253" i="1"/>
  <c r="U2147" i="1"/>
  <c r="V2697" i="1" l="1"/>
  <c r="V2257" i="1" l="1"/>
  <c r="AQ2257" i="1"/>
  <c r="V2569" i="1" l="1"/>
  <c r="V2659" i="1"/>
  <c r="V2221" i="1" l="1"/>
  <c r="V2696" i="1"/>
  <c r="V2695" i="1"/>
  <c r="AM2695" i="1" s="1"/>
  <c r="V2449" i="1"/>
  <c r="V2219" i="1" l="1"/>
  <c r="AQ2252" i="1" l="1"/>
  <c r="T2252" i="1"/>
  <c r="V2252" i="1" s="1"/>
  <c r="V2147" i="1" l="1"/>
  <c r="U2153" i="1"/>
  <c r="V2153" i="1" s="1"/>
  <c r="S705" i="1"/>
  <c r="U705" i="1" s="1"/>
  <c r="AL705" i="1"/>
  <c r="S863" i="1"/>
  <c r="U863" i="1" s="1"/>
  <c r="AL863" i="1"/>
  <c r="S840" i="1"/>
  <c r="U840" i="1" s="1"/>
  <c r="AL840" i="1"/>
  <c r="U2149" i="1"/>
  <c r="V2149" i="1" s="1"/>
  <c r="U889" i="1"/>
  <c r="AL889" i="1"/>
  <c r="AM705" i="1" l="1"/>
  <c r="AM840" i="1"/>
  <c r="V705" i="1"/>
  <c r="V863" i="1"/>
  <c r="AM863" i="1"/>
  <c r="V840" i="1"/>
  <c r="AM889" i="1"/>
  <c r="U2251" i="1"/>
  <c r="V2251" i="1" l="1"/>
  <c r="AM2251" i="1"/>
  <c r="V2573" i="1"/>
  <c r="AM2573" i="1" s="1"/>
  <c r="V2459" i="1"/>
  <c r="V2460" i="1"/>
  <c r="V2694" i="1" l="1"/>
  <c r="AM2327" i="1" l="1"/>
  <c r="AM2691" i="1" l="1"/>
  <c r="AM2660" i="1"/>
  <c r="AM2662" i="1"/>
  <c r="U2250" i="1" l="1"/>
  <c r="U2249" i="1"/>
  <c r="V2250" i="1" l="1"/>
  <c r="AM2250" i="1"/>
  <c r="V2249" i="1"/>
  <c r="AM2249" i="1"/>
  <c r="U2237" i="1"/>
  <c r="U2236" i="1"/>
  <c r="U2235" i="1"/>
  <c r="U2234" i="1"/>
  <c r="U2233" i="1"/>
  <c r="U2232" i="1"/>
  <c r="U2243" i="1"/>
  <c r="U2242" i="1"/>
  <c r="U2241" i="1"/>
  <c r="U2240" i="1"/>
  <c r="U2239" i="1"/>
  <c r="U2238" i="1"/>
  <c r="U2248" i="1"/>
  <c r="U2247" i="1"/>
  <c r="U2246" i="1"/>
  <c r="U2245" i="1"/>
  <c r="U2244" i="1"/>
  <c r="V2245" i="1" l="1"/>
  <c r="AM2245" i="1"/>
  <c r="V2238" i="1"/>
  <c r="AM2238" i="1"/>
  <c r="V2242" i="1"/>
  <c r="AM2242" i="1"/>
  <c r="V2234" i="1"/>
  <c r="AM2234" i="1"/>
  <c r="V2246" i="1"/>
  <c r="AM2246" i="1"/>
  <c r="V2239" i="1"/>
  <c r="AM2239" i="1"/>
  <c r="V2243" i="1"/>
  <c r="AM2243" i="1"/>
  <c r="V2235" i="1"/>
  <c r="AM2235" i="1"/>
  <c r="V2247" i="1"/>
  <c r="AM2247" i="1"/>
  <c r="V2240" i="1"/>
  <c r="AM2240" i="1"/>
  <c r="V2232" i="1"/>
  <c r="AM2232" i="1"/>
  <c r="V2236" i="1"/>
  <c r="AM2236" i="1"/>
  <c r="V2244" i="1"/>
  <c r="AM2244" i="1"/>
  <c r="V2248" i="1"/>
  <c r="AM2248" i="1"/>
  <c r="V2241" i="1"/>
  <c r="AM2241" i="1"/>
  <c r="V2233" i="1"/>
  <c r="AM2233" i="1"/>
  <c r="V2237" i="1"/>
  <c r="AM2237" i="1"/>
  <c r="V2231" i="1"/>
  <c r="U1327" i="1"/>
  <c r="U1325" i="1"/>
  <c r="U1323" i="1"/>
  <c r="V1319" i="1"/>
  <c r="V1327" i="1" l="1"/>
  <c r="AM1327" i="1"/>
  <c r="V1323" i="1"/>
  <c r="AM1323" i="1"/>
  <c r="V1325" i="1"/>
  <c r="AM1325" i="1"/>
  <c r="V2693" i="1"/>
  <c r="V2228" i="1" l="1"/>
  <c r="V2224" i="1"/>
  <c r="V2218" i="1"/>
  <c r="V2227" i="1"/>
  <c r="V2223" i="1"/>
  <c r="V2230" i="1"/>
  <c r="V2226" i="1"/>
  <c r="V2222" i="1"/>
  <c r="V2229" i="1"/>
  <c r="V2225" i="1"/>
  <c r="V2220" i="1"/>
  <c r="U2154" i="1" l="1"/>
  <c r="U2155" i="1"/>
  <c r="U2156" i="1"/>
  <c r="U2157" i="1"/>
  <c r="U2158" i="1"/>
  <c r="U2159" i="1"/>
  <c r="V2168" i="1"/>
  <c r="U2160" i="1"/>
  <c r="U2161" i="1"/>
  <c r="U2162" i="1"/>
  <c r="V2169" i="1"/>
  <c r="V2170" i="1"/>
  <c r="U2163" i="1"/>
  <c r="U2164" i="1"/>
  <c r="U2165" i="1"/>
  <c r="V2171" i="1"/>
  <c r="V2172" i="1"/>
  <c r="V2173" i="1"/>
  <c r="V2174" i="1"/>
  <c r="V2175" i="1"/>
  <c r="U2166" i="1"/>
  <c r="U2167" i="1"/>
  <c r="V2176" i="1"/>
  <c r="V2177" i="1"/>
  <c r="V2178" i="1"/>
  <c r="V2179" i="1"/>
  <c r="V2180" i="1"/>
  <c r="V2181" i="1"/>
  <c r="V2182" i="1"/>
  <c r="V2183" i="1"/>
  <c r="V2184" i="1"/>
  <c r="V2185" i="1"/>
  <c r="V2186" i="1"/>
  <c r="U2187" i="1"/>
  <c r="U2188" i="1"/>
  <c r="U2189" i="1"/>
  <c r="U2190" i="1"/>
  <c r="U2191" i="1"/>
  <c r="V2191" i="1" s="1"/>
  <c r="U2192" i="1"/>
  <c r="U2193" i="1"/>
  <c r="V2200" i="1"/>
  <c r="U2194" i="1"/>
  <c r="U2195" i="1"/>
  <c r="V2201" i="1"/>
  <c r="V2202" i="1"/>
  <c r="V2203" i="1"/>
  <c r="V2204" i="1"/>
  <c r="V2205" i="1"/>
  <c r="U2196" i="1"/>
  <c r="U2197" i="1"/>
  <c r="U2198" i="1"/>
  <c r="U2199" i="1"/>
  <c r="V2206" i="1"/>
  <c r="V2207" i="1"/>
  <c r="V2208" i="1"/>
  <c r="V2209" i="1"/>
  <c r="V2210" i="1"/>
  <c r="V2211" i="1"/>
  <c r="V2212" i="1"/>
  <c r="V2213" i="1"/>
  <c r="V2214" i="1"/>
  <c r="V2215" i="1"/>
  <c r="V2216" i="1"/>
  <c r="V2217" i="1"/>
  <c r="V2152" i="1"/>
  <c r="V2158" i="1" l="1"/>
  <c r="AM2158" i="1"/>
  <c r="V2199" i="1"/>
  <c r="AM2199" i="1"/>
  <c r="V2160" i="1"/>
  <c r="AM2160" i="1"/>
  <c r="V2198" i="1"/>
  <c r="AM2198" i="1"/>
  <c r="V2165" i="1"/>
  <c r="AM2165" i="1"/>
  <c r="V2194" i="1"/>
  <c r="AM2194" i="1"/>
  <c r="V2164" i="1"/>
  <c r="AM2164" i="1"/>
  <c r="V2189" i="1"/>
  <c r="AM2189" i="1"/>
  <c r="V2195" i="1"/>
  <c r="AM2195" i="1"/>
  <c r="V2167" i="1"/>
  <c r="AM2167" i="1"/>
  <c r="V2193" i="1"/>
  <c r="AM2193" i="1"/>
  <c r="V2157" i="1"/>
  <c r="AM2157" i="1"/>
  <c r="V2192" i="1"/>
  <c r="AM2192" i="1"/>
  <c r="V2188" i="1"/>
  <c r="AM2188" i="1"/>
  <c r="V2156" i="1"/>
  <c r="AM2156" i="1"/>
  <c r="V2197" i="1"/>
  <c r="AM2197" i="1"/>
  <c r="V2187" i="1"/>
  <c r="AM2187" i="1"/>
  <c r="V2162" i="1"/>
  <c r="AM2162" i="1"/>
  <c r="V2159" i="1"/>
  <c r="AM2159" i="1"/>
  <c r="V2155" i="1"/>
  <c r="AM2155" i="1"/>
  <c r="V2196" i="1"/>
  <c r="AM2196" i="1"/>
  <c r="V2190" i="1"/>
  <c r="AM2190" i="1"/>
  <c r="V2166" i="1"/>
  <c r="AM2166" i="1"/>
  <c r="V2163" i="1"/>
  <c r="AM2163" i="1"/>
  <c r="V2161" i="1"/>
  <c r="AM2161" i="1"/>
  <c r="V2154" i="1"/>
  <c r="AM2154" i="1"/>
  <c r="V2692" i="1"/>
  <c r="V2448" i="1" l="1"/>
  <c r="V2691" i="1" l="1"/>
  <c r="S2032" i="1" l="1"/>
  <c r="U2032" i="1" s="1"/>
  <c r="V2032" i="1" s="1"/>
  <c r="AK2032" i="1"/>
  <c r="AL2032" i="1" s="1"/>
  <c r="V2151" i="1"/>
  <c r="U2144" i="1"/>
  <c r="V2144" i="1" s="1"/>
  <c r="U2143" i="1"/>
  <c r="V2143" i="1" s="1"/>
  <c r="V2146" i="1"/>
  <c r="V2145" i="1"/>
  <c r="U2142" i="1"/>
  <c r="V2142" i="1" s="1"/>
  <c r="V2148" i="1"/>
  <c r="V2150" i="1"/>
  <c r="U2141" i="1"/>
  <c r="V2141" i="1" l="1"/>
  <c r="AM2141" i="1"/>
  <c r="AM2032" i="1"/>
  <c r="U2140" i="1"/>
  <c r="V2140" i="1" s="1"/>
  <c r="AM2140" i="1" s="1"/>
  <c r="V2493" i="1" l="1"/>
  <c r="V2688" i="1" l="1"/>
  <c r="C14" i="4" l="1"/>
  <c r="C13" i="4"/>
  <c r="V2329" i="1" l="1"/>
  <c r="V2138" i="1"/>
  <c r="V2361" i="1"/>
  <c r="V2360" i="1"/>
  <c r="V2327" i="1"/>
  <c r="AL2135" i="1"/>
  <c r="AL2133" i="1"/>
  <c r="AL2131" i="1"/>
  <c r="AL2124" i="1"/>
  <c r="AL2123" i="1"/>
  <c r="AL2122" i="1"/>
  <c r="AL2121" i="1"/>
  <c r="AL2120" i="1"/>
  <c r="AL2119" i="1"/>
  <c r="AL2118" i="1"/>
  <c r="AL2117" i="1"/>
  <c r="AL2116" i="1"/>
  <c r="AL2115" i="1"/>
  <c r="AL2114" i="1"/>
  <c r="AL2113" i="1"/>
  <c r="AL2112" i="1"/>
  <c r="AL2111" i="1"/>
  <c r="AL2110" i="1"/>
  <c r="AL2109" i="1"/>
  <c r="AL2108" i="1"/>
  <c r="AL2107" i="1"/>
  <c r="AL2106" i="1"/>
  <c r="AL2105" i="1"/>
  <c r="AL2104" i="1"/>
  <c r="AL2103" i="1"/>
  <c r="AL2102" i="1"/>
  <c r="AL2101" i="1"/>
  <c r="AL2100" i="1"/>
  <c r="AL2099" i="1"/>
  <c r="AL2098" i="1"/>
  <c r="AL2097" i="1"/>
  <c r="AL2096" i="1"/>
  <c r="AL2095" i="1"/>
  <c r="AL2094" i="1"/>
  <c r="AL2093" i="1"/>
  <c r="AL2092" i="1"/>
  <c r="AL2091" i="1"/>
  <c r="AL2090" i="1"/>
  <c r="AL2089" i="1"/>
  <c r="AL2088" i="1"/>
  <c r="AL2087" i="1"/>
  <c r="AL2086" i="1"/>
  <c r="AL2085" i="1"/>
  <c r="AL2084" i="1"/>
  <c r="AL2083" i="1"/>
  <c r="AL2082" i="1"/>
  <c r="AL2081" i="1"/>
  <c r="AL2080" i="1"/>
  <c r="AL2079" i="1"/>
  <c r="AL2078" i="1"/>
  <c r="AL2077" i="1"/>
  <c r="AL2076" i="1"/>
  <c r="AL2075" i="1"/>
  <c r="H27" i="4" l="1"/>
  <c r="H25" i="4"/>
  <c r="B26" i="4"/>
  <c r="B28" i="4"/>
  <c r="F5" i="4"/>
  <c r="C18" i="4"/>
  <c r="H10" i="4"/>
  <c r="I10" i="4"/>
  <c r="J10" i="4" s="1"/>
  <c r="J7" i="4"/>
  <c r="J5" i="4"/>
  <c r="J8" i="4"/>
  <c r="AK2029" i="1"/>
  <c r="AK2028" i="1"/>
  <c r="AK2017" i="1"/>
  <c r="AK1931" i="1"/>
  <c r="AK1341" i="1"/>
  <c r="AK1314" i="1"/>
  <c r="AK74" i="1"/>
  <c r="AL74" i="1" s="1"/>
  <c r="AQ74" i="1" s="1"/>
  <c r="AK72" i="1"/>
  <c r="AL72" i="1" s="1"/>
  <c r="AQ72" i="1" s="1"/>
  <c r="AK66" i="1"/>
  <c r="AL66" i="1" s="1"/>
  <c r="AQ66" i="1" s="1"/>
  <c r="AK64" i="1"/>
  <c r="AL64" i="1" s="1"/>
  <c r="AQ64" i="1" s="1"/>
  <c r="AK67" i="1"/>
  <c r="AK68" i="1"/>
  <c r="AL68" i="1" s="1"/>
  <c r="AQ68" i="1" s="1"/>
  <c r="AK78" i="1"/>
  <c r="AK77" i="1"/>
  <c r="AK75" i="1"/>
  <c r="AL75" i="1" s="1"/>
  <c r="AQ75" i="1" s="1"/>
  <c r="AK69" i="1"/>
  <c r="AL69" i="1" s="1"/>
  <c r="AQ69" i="1" s="1"/>
  <c r="AL78" i="1"/>
  <c r="AQ78" i="1" s="1"/>
  <c r="F8" i="4"/>
  <c r="F7" i="4"/>
  <c r="AK90" i="1"/>
  <c r="AL90" i="1" s="1"/>
  <c r="AK89" i="1"/>
  <c r="AL89" i="1" s="1"/>
  <c r="AL58" i="1"/>
  <c r="AK2033" i="1"/>
  <c r="C5" i="4"/>
  <c r="J11" i="4" l="1"/>
  <c r="AQ90" i="1"/>
  <c r="AQ89" i="1"/>
  <c r="AQ58" i="1"/>
  <c r="AM2687" i="1" l="1"/>
  <c r="AK1488" i="1" l="1"/>
  <c r="AL1421" i="1"/>
  <c r="U2496" i="1" l="1"/>
  <c r="V2496" i="1" s="1"/>
  <c r="AM2496" i="1" s="1"/>
  <c r="AM2499" i="1"/>
  <c r="AL130" i="1"/>
  <c r="AM2548" i="1"/>
  <c r="AM2344" i="1"/>
  <c r="AM2320" i="1"/>
  <c r="AL84" i="1"/>
  <c r="AL371" i="1"/>
  <c r="AM2491" i="1"/>
  <c r="AM2664" i="1"/>
  <c r="AM2343" i="1"/>
  <c r="AM2342" i="1"/>
  <c r="AM2319" i="1"/>
  <c r="AL2390" i="1"/>
  <c r="AM2390" i="1" s="1"/>
  <c r="V1926" i="1" l="1"/>
  <c r="V1923" i="1"/>
  <c r="V1920" i="1"/>
  <c r="V1917" i="1"/>
  <c r="V1914" i="1"/>
  <c r="V1911" i="1"/>
  <c r="V1908" i="1"/>
  <c r="AM2318" i="1" l="1"/>
  <c r="AL1962" i="1"/>
  <c r="AL1961" i="1"/>
  <c r="AL1960" i="1"/>
  <c r="AL1959" i="1"/>
  <c r="AL1958" i="1"/>
  <c r="AL1957" i="1"/>
  <c r="AL1956" i="1"/>
  <c r="AL1955" i="1"/>
  <c r="AL1954" i="1"/>
  <c r="AL1953" i="1"/>
  <c r="AL1952" i="1"/>
  <c r="AL1951" i="1"/>
  <c r="AL1950" i="1"/>
  <c r="AL1949" i="1"/>
  <c r="AL1948" i="1"/>
  <c r="AL1947" i="1"/>
  <c r="AL1946" i="1"/>
  <c r="AL1945" i="1"/>
  <c r="AL1944" i="1"/>
  <c r="AL1943" i="1"/>
  <c r="AL1942" i="1"/>
  <c r="AL1941" i="1"/>
  <c r="AL1940" i="1"/>
  <c r="AL1939" i="1"/>
  <c r="AL1938" i="1"/>
  <c r="AL1937" i="1"/>
  <c r="AL1936" i="1"/>
  <c r="AL1935" i="1"/>
  <c r="AL1934" i="1"/>
  <c r="AL1933" i="1"/>
  <c r="AL1932" i="1"/>
  <c r="AL1718" i="1"/>
  <c r="AL1717" i="1"/>
  <c r="AL1716" i="1"/>
  <c r="AL1715" i="1"/>
  <c r="AL1714" i="1"/>
  <c r="AL1713" i="1"/>
  <c r="AL1712" i="1"/>
  <c r="AL1711" i="1"/>
  <c r="AL1710" i="1"/>
  <c r="AL1709" i="1"/>
  <c r="AL1708" i="1"/>
  <c r="AL1707" i="1"/>
  <c r="AL1706" i="1"/>
  <c r="AL1705" i="1"/>
  <c r="AL1704" i="1"/>
  <c r="AL1703" i="1"/>
  <c r="AL1702" i="1"/>
  <c r="AL1701" i="1"/>
  <c r="AL1700" i="1"/>
  <c r="AL1420" i="1"/>
  <c r="AL1419" i="1"/>
  <c r="AL1418" i="1"/>
  <c r="AL1417" i="1"/>
  <c r="AL1416" i="1"/>
  <c r="AL1415" i="1"/>
  <c r="AL1414" i="1"/>
  <c r="AL1412" i="1"/>
  <c r="AL1411" i="1"/>
  <c r="AL1410" i="1"/>
  <c r="AL1409" i="1"/>
  <c r="AL1408" i="1"/>
  <c r="U130" i="1"/>
  <c r="V130" i="1" s="1"/>
  <c r="AM130" i="1" s="1"/>
  <c r="S591" i="1"/>
  <c r="S604" i="1"/>
  <c r="U604" i="1" s="1"/>
  <c r="AL604" i="1"/>
  <c r="AL591" i="1"/>
  <c r="U591" i="1"/>
  <c r="AM591" i="1" l="1"/>
  <c r="V604" i="1"/>
  <c r="AM604" i="1"/>
  <c r="V591" i="1"/>
  <c r="AL1366" i="1"/>
  <c r="AQ1366" i="1" s="1"/>
  <c r="AL1364" i="1"/>
  <c r="AQ1364" i="1" s="1"/>
  <c r="AL1362" i="1"/>
  <c r="AQ1362" i="1" s="1"/>
  <c r="AL1360" i="1"/>
  <c r="AL1358" i="1"/>
  <c r="AQ1358" i="1" s="1"/>
  <c r="AL1354" i="1"/>
  <c r="AQ1354" i="1" s="1"/>
  <c r="AL1352" i="1"/>
  <c r="AQ1352" i="1" s="1"/>
  <c r="AL1350" i="1"/>
  <c r="AQ1350" i="1" s="1"/>
  <c r="AL1267" i="1"/>
  <c r="AL1265" i="1"/>
  <c r="AL1263" i="1"/>
  <c r="AM2650" i="1" l="1"/>
  <c r="AL1555" i="1"/>
  <c r="AL1556" i="1"/>
  <c r="AL1557" i="1"/>
  <c r="AL1558" i="1"/>
  <c r="AL1559" i="1"/>
  <c r="AL1560" i="1"/>
  <c r="AL1561" i="1"/>
  <c r="AL1562" i="1"/>
  <c r="AL1563" i="1"/>
  <c r="AL1564" i="1"/>
  <c r="AL1565" i="1"/>
  <c r="AL1566" i="1"/>
  <c r="AL1567" i="1"/>
  <c r="AL1568" i="1"/>
  <c r="AL1569" i="1"/>
  <c r="AL1570" i="1"/>
  <c r="AL1571" i="1"/>
  <c r="AL1572" i="1"/>
  <c r="AL1573" i="1"/>
  <c r="AL1574" i="1"/>
  <c r="AL1987" i="1"/>
  <c r="AL1988" i="1"/>
  <c r="AL1989" i="1"/>
  <c r="AL1990" i="1"/>
  <c r="AL1991" i="1"/>
  <c r="AL1992" i="1"/>
  <c r="AL1993" i="1"/>
  <c r="AL1994" i="1"/>
  <c r="AL1995" i="1"/>
  <c r="AL1996" i="1"/>
  <c r="AL1997" i="1"/>
  <c r="AL1998" i="1"/>
  <c r="AL1999" i="1"/>
  <c r="AL2000" i="1"/>
  <c r="AL2001" i="1"/>
  <c r="AL2002" i="1"/>
  <c r="AL2003" i="1"/>
  <c r="AL2004" i="1"/>
  <c r="AL2005" i="1"/>
  <c r="AL2006" i="1"/>
  <c r="AL2007" i="1"/>
  <c r="AL2008" i="1"/>
  <c r="AL2009" i="1"/>
  <c r="AL2010" i="1"/>
  <c r="AL2011" i="1"/>
  <c r="AL2012" i="1"/>
  <c r="AL2013" i="1"/>
  <c r="AL2014" i="1"/>
  <c r="AL2015" i="1"/>
  <c r="AL1986" i="1"/>
  <c r="V2687" i="1"/>
  <c r="AM2630" i="1"/>
  <c r="AM2667" i="1"/>
  <c r="AL1221" i="1" l="1"/>
  <c r="AL1220" i="1"/>
  <c r="AL1219" i="1"/>
  <c r="AL1218" i="1"/>
  <c r="AL1217" i="1"/>
  <c r="AL1216" i="1"/>
  <c r="AL1215" i="1"/>
  <c r="AL1214" i="1"/>
  <c r="AL1223" i="1"/>
  <c r="AL1224" i="1"/>
  <c r="AL1225" i="1"/>
  <c r="AL1226" i="1"/>
  <c r="AL1227" i="1"/>
  <c r="AL1228" i="1"/>
  <c r="AL1229" i="1"/>
  <c r="AL1230" i="1"/>
  <c r="AL1231" i="1"/>
  <c r="AL1232" i="1"/>
  <c r="AL1233" i="1"/>
  <c r="AL1234" i="1"/>
  <c r="AL1235" i="1"/>
  <c r="AL1236" i="1"/>
  <c r="AL1237" i="1"/>
  <c r="AL1238" i="1"/>
  <c r="AL1239" i="1"/>
  <c r="AL1240" i="1"/>
  <c r="AL1241" i="1"/>
  <c r="AL1242" i="1"/>
  <c r="AL1243" i="1"/>
  <c r="AL1222" i="1"/>
  <c r="AL1785" i="1" l="1"/>
  <c r="AL1784" i="1"/>
  <c r="AL1783" i="1"/>
  <c r="AL1782" i="1"/>
  <c r="AL1781" i="1"/>
  <c r="AL1780" i="1"/>
  <c r="AL1779" i="1"/>
  <c r="AL1778" i="1"/>
  <c r="AL1777" i="1"/>
  <c r="AL1776" i="1"/>
  <c r="AL1775" i="1"/>
  <c r="AL1774" i="1"/>
  <c r="AL1773" i="1"/>
  <c r="AL1772" i="1"/>
  <c r="AL1771" i="1"/>
  <c r="AL1770" i="1"/>
  <c r="AL1769" i="1"/>
  <c r="AL1768" i="1"/>
  <c r="AL1767" i="1"/>
  <c r="AL1766" i="1"/>
  <c r="AL1765" i="1"/>
  <c r="AL1764" i="1"/>
  <c r="AL1763" i="1"/>
  <c r="AL1762" i="1"/>
  <c r="AL1761" i="1"/>
  <c r="AL1760" i="1"/>
  <c r="AL1759" i="1"/>
  <c r="AL1758" i="1"/>
  <c r="AL1757" i="1"/>
  <c r="AL1756" i="1"/>
  <c r="AL1755" i="1"/>
  <c r="AL1754" i="1"/>
  <c r="AL1753" i="1"/>
  <c r="AL1752" i="1"/>
  <c r="AL1751" i="1"/>
  <c r="AL1750" i="1"/>
  <c r="AL1749" i="1"/>
  <c r="AL1748" i="1"/>
  <c r="AL1747" i="1"/>
  <c r="AL1746" i="1"/>
  <c r="AL1745" i="1"/>
  <c r="AL1744" i="1"/>
  <c r="AL1743" i="1"/>
  <c r="AL1742" i="1"/>
  <c r="AL1741" i="1"/>
  <c r="AL1740" i="1"/>
  <c r="AL1739" i="1"/>
  <c r="AL1738" i="1"/>
  <c r="AL1737" i="1"/>
  <c r="AL1736" i="1"/>
  <c r="AL1735" i="1"/>
  <c r="AL1734" i="1"/>
  <c r="AL1733" i="1"/>
  <c r="AL1732" i="1"/>
  <c r="AL1731" i="1"/>
  <c r="AL1730" i="1"/>
  <c r="AL1729" i="1"/>
  <c r="AL1728" i="1"/>
  <c r="AL1727" i="1"/>
  <c r="AL1726" i="1"/>
  <c r="AL1725" i="1"/>
  <c r="AL1724" i="1"/>
  <c r="AL1723" i="1"/>
  <c r="AL1722" i="1"/>
  <c r="AL1721" i="1"/>
  <c r="AL1720" i="1"/>
  <c r="AL1719" i="1"/>
  <c r="AL1851" i="1"/>
  <c r="AL1850" i="1"/>
  <c r="AL1849" i="1"/>
  <c r="AL1848" i="1"/>
  <c r="AL1847" i="1"/>
  <c r="AL1846" i="1"/>
  <c r="AL1845" i="1"/>
  <c r="AL1844" i="1"/>
  <c r="AL1843" i="1"/>
  <c r="AL1842" i="1"/>
  <c r="AL1841" i="1"/>
  <c r="AL1840" i="1"/>
  <c r="AL1839" i="1"/>
  <c r="AL1838" i="1"/>
  <c r="AL1837" i="1"/>
  <c r="AL1836" i="1"/>
  <c r="AL1835" i="1"/>
  <c r="AL1834" i="1"/>
  <c r="AL1833" i="1"/>
  <c r="AL1832" i="1"/>
  <c r="AL1831" i="1"/>
  <c r="AL1830" i="1"/>
  <c r="AL1829" i="1"/>
  <c r="AL1828" i="1"/>
  <c r="AL1827" i="1"/>
  <c r="AL1826" i="1"/>
  <c r="AL1825" i="1"/>
  <c r="AL1824" i="1"/>
  <c r="AL1823" i="1"/>
  <c r="AL1822" i="1"/>
  <c r="AL1821" i="1"/>
  <c r="AL1820" i="1"/>
  <c r="AL1819" i="1"/>
  <c r="AL1818" i="1"/>
  <c r="AL1817" i="1"/>
  <c r="AL1816" i="1"/>
  <c r="AL1815" i="1"/>
  <c r="AL1814" i="1"/>
  <c r="AL1813" i="1"/>
  <c r="AL1812" i="1"/>
  <c r="AL1811" i="1"/>
  <c r="AL1810" i="1"/>
  <c r="AL1809" i="1"/>
  <c r="AL1808" i="1"/>
  <c r="AL1807" i="1"/>
  <c r="AL1806" i="1"/>
  <c r="AL1805" i="1"/>
  <c r="AL1804" i="1"/>
  <c r="AL1803" i="1"/>
  <c r="AL1802" i="1"/>
  <c r="AL1801" i="1"/>
  <c r="AL1800" i="1"/>
  <c r="AL1799" i="1"/>
  <c r="AL1798" i="1"/>
  <c r="AL1797" i="1"/>
  <c r="AL1796" i="1"/>
  <c r="AL1795" i="1"/>
  <c r="AL1794" i="1"/>
  <c r="AL1793" i="1"/>
  <c r="AL1792" i="1"/>
  <c r="AL1791" i="1"/>
  <c r="AL1790" i="1"/>
  <c r="AL1789" i="1"/>
  <c r="AL1788" i="1"/>
  <c r="AL1787" i="1"/>
  <c r="AL1786" i="1"/>
  <c r="AM2604" i="1"/>
  <c r="AM2610" i="1"/>
  <c r="AM2655" i="1"/>
  <c r="AM2654" i="1"/>
  <c r="AL1185" i="1"/>
  <c r="AL1184" i="1"/>
  <c r="AL1183" i="1"/>
  <c r="AL1182" i="1"/>
  <c r="AL1181" i="1"/>
  <c r="AL1180" i="1"/>
  <c r="AL1179" i="1"/>
  <c r="AL1178" i="1"/>
  <c r="AL1177" i="1"/>
  <c r="AL1176" i="1"/>
  <c r="AL1175" i="1"/>
  <c r="AL1174" i="1"/>
  <c r="AL1173" i="1"/>
  <c r="AL1172" i="1"/>
  <c r="AL1171" i="1"/>
  <c r="AL1170" i="1"/>
  <c r="AL1169" i="1"/>
  <c r="AL1168" i="1"/>
  <c r="AL1167" i="1"/>
  <c r="AL1166" i="1"/>
  <c r="AL1165" i="1"/>
  <c r="AL1164" i="1"/>
  <c r="AL1163" i="1"/>
  <c r="AL1162" i="1"/>
  <c r="AL1161" i="1"/>
  <c r="AL1160" i="1"/>
  <c r="AL1159" i="1"/>
  <c r="AL1158" i="1"/>
  <c r="AL1157" i="1"/>
  <c r="AL1156" i="1"/>
  <c r="AL1155" i="1"/>
  <c r="AL1154" i="1"/>
  <c r="AL1153" i="1"/>
  <c r="AL1152" i="1"/>
  <c r="AL1151" i="1"/>
  <c r="AL1150" i="1"/>
  <c r="AL1149" i="1"/>
  <c r="AL1148" i="1"/>
  <c r="AL1147" i="1"/>
  <c r="AL1146" i="1"/>
  <c r="AL1144" i="1"/>
  <c r="AL1143" i="1"/>
  <c r="AL1142" i="1"/>
  <c r="AL1141" i="1"/>
  <c r="AL1140" i="1"/>
  <c r="AL1139" i="1"/>
  <c r="AL1138" i="1"/>
  <c r="AL1136" i="1"/>
  <c r="AL1135" i="1"/>
  <c r="AL1134" i="1"/>
  <c r="AL1133" i="1"/>
  <c r="AL1132" i="1"/>
  <c r="AL1131" i="1"/>
  <c r="AL1130" i="1"/>
  <c r="AL1129" i="1"/>
  <c r="AL1128" i="1"/>
  <c r="AL1127" i="1"/>
  <c r="AL1126" i="1"/>
  <c r="AL1125" i="1"/>
  <c r="AL1124" i="1"/>
  <c r="AL1123" i="1"/>
  <c r="AL1122" i="1"/>
  <c r="AL1121" i="1"/>
  <c r="AL1120" i="1"/>
  <c r="AL1119" i="1"/>
  <c r="AL1118" i="1"/>
  <c r="AL1117" i="1"/>
  <c r="AL1116" i="1"/>
  <c r="AL1115" i="1"/>
  <c r="AL1114" i="1"/>
  <c r="AL1113" i="1"/>
  <c r="AL1112" i="1"/>
  <c r="AL1111" i="1"/>
  <c r="AL1110" i="1"/>
  <c r="AL1109" i="1"/>
  <c r="AL1108" i="1"/>
  <c r="AL1107" i="1"/>
  <c r="AL1106" i="1"/>
  <c r="AL1105" i="1"/>
  <c r="AL1104" i="1"/>
  <c r="AL1103" i="1"/>
  <c r="AL1102" i="1"/>
  <c r="AL1101" i="1"/>
  <c r="AL1100" i="1"/>
  <c r="AL1099" i="1"/>
  <c r="AL1098" i="1"/>
  <c r="AL1097" i="1"/>
  <c r="AL1096" i="1"/>
  <c r="AL1095" i="1"/>
  <c r="AL1094" i="1"/>
  <c r="AL1093" i="1"/>
  <c r="AL1092" i="1"/>
  <c r="AL1091" i="1"/>
  <c r="AL1090" i="1"/>
  <c r="AL1089" i="1"/>
  <c r="AL1088" i="1"/>
  <c r="AL1087" i="1"/>
  <c r="AL1086" i="1"/>
  <c r="AL1085" i="1"/>
  <c r="AL1084" i="1"/>
  <c r="AL1083" i="1"/>
  <c r="AL1082" i="1"/>
  <c r="AL1081" i="1"/>
  <c r="AL1080" i="1"/>
  <c r="AL1079" i="1"/>
  <c r="AL1077" i="1"/>
  <c r="AL1076" i="1"/>
  <c r="AL1075" i="1"/>
  <c r="AL1074" i="1"/>
  <c r="AL1073" i="1"/>
  <c r="AL1072" i="1"/>
  <c r="AL1071" i="1"/>
  <c r="AL1070" i="1"/>
  <c r="AL1069" i="1"/>
  <c r="AL1068" i="1"/>
  <c r="AL1067" i="1"/>
  <c r="AL1066" i="1"/>
  <c r="AL1065" i="1"/>
  <c r="AL1063" i="1"/>
  <c r="AL1062" i="1"/>
  <c r="AL1061" i="1"/>
  <c r="AL1060" i="1"/>
  <c r="AL1059" i="1"/>
  <c r="AL1058" i="1"/>
  <c r="AL1057" i="1"/>
  <c r="AL1056" i="1"/>
  <c r="AL1055" i="1"/>
  <c r="AL1054" i="1"/>
  <c r="AL1053" i="1"/>
  <c r="AL1052" i="1"/>
  <c r="AL1051" i="1"/>
  <c r="AL1050" i="1"/>
  <c r="AL1049" i="1"/>
  <c r="AL1048" i="1"/>
  <c r="AL1047" i="1"/>
  <c r="AL1046" i="1"/>
  <c r="AQ1046" i="1" s="1"/>
  <c r="AL1045" i="1"/>
  <c r="AL1043" i="1"/>
  <c r="AQ1043" i="1" s="1"/>
  <c r="AL1042" i="1"/>
  <c r="AL1041" i="1"/>
  <c r="AL1040" i="1"/>
  <c r="AL1039" i="1"/>
  <c r="AL1038" i="1"/>
  <c r="AL1037" i="1"/>
  <c r="AL1036" i="1"/>
  <c r="AL1035" i="1"/>
  <c r="AL1033" i="1"/>
  <c r="AL1032" i="1"/>
  <c r="AL1031" i="1"/>
  <c r="AQ1031" i="1" s="1"/>
  <c r="AL1030" i="1"/>
  <c r="AQ1030" i="1" s="1"/>
  <c r="AL1029" i="1"/>
  <c r="AL1028" i="1"/>
  <c r="AL1027" i="1"/>
  <c r="AQ1027" i="1" s="1"/>
  <c r="AL1026" i="1"/>
  <c r="AL1024" i="1"/>
  <c r="AL1023" i="1"/>
  <c r="AL1022" i="1"/>
  <c r="AQ1022" i="1" s="1"/>
  <c r="AL1021" i="1"/>
  <c r="AL1020" i="1"/>
  <c r="AQ1020" i="1" s="1"/>
  <c r="AL1019" i="1"/>
  <c r="AL1018" i="1"/>
  <c r="AL1017" i="1"/>
  <c r="AL1016" i="1"/>
  <c r="AL1015" i="1"/>
  <c r="AQ1015" i="1" s="1"/>
  <c r="AL1013" i="1"/>
  <c r="AL1012" i="1"/>
  <c r="AL1011" i="1"/>
  <c r="AL1010" i="1"/>
  <c r="AL1009" i="1"/>
  <c r="AL1008" i="1"/>
  <c r="AL1007" i="1"/>
  <c r="AL1006" i="1"/>
  <c r="AL1005" i="1"/>
  <c r="AL1004" i="1"/>
  <c r="AL1003" i="1"/>
  <c r="AL1002" i="1"/>
  <c r="AL1001" i="1"/>
  <c r="AL1000" i="1"/>
  <c r="AL999" i="1"/>
  <c r="AL998" i="1"/>
  <c r="AL997" i="1"/>
  <c r="AL996" i="1"/>
  <c r="AL995" i="1"/>
  <c r="AL994" i="1"/>
  <c r="AL993" i="1"/>
  <c r="AL992" i="1"/>
  <c r="AL991" i="1"/>
  <c r="AL990" i="1"/>
  <c r="AL989" i="1"/>
  <c r="AL988" i="1"/>
  <c r="AL987" i="1"/>
  <c r="AL986" i="1"/>
  <c r="AL985" i="1"/>
  <c r="AL984" i="1"/>
  <c r="AL983" i="1"/>
  <c r="AL982" i="1"/>
  <c r="AL981" i="1"/>
  <c r="AQ981" i="1" s="1"/>
  <c r="AL980" i="1"/>
  <c r="AQ980" i="1" s="1"/>
  <c r="AL979" i="1"/>
  <c r="AQ979" i="1" s="1"/>
  <c r="AL978" i="1"/>
  <c r="AL977" i="1"/>
  <c r="AQ977" i="1" s="1"/>
  <c r="AL976" i="1"/>
  <c r="AQ976" i="1" s="1"/>
  <c r="AL975" i="1"/>
  <c r="AL973" i="1"/>
  <c r="AQ973" i="1" s="1"/>
  <c r="AL972" i="1"/>
  <c r="AL971" i="1"/>
  <c r="AL970" i="1"/>
  <c r="AL969" i="1"/>
  <c r="AL968" i="1"/>
  <c r="AL967" i="1"/>
  <c r="AL966" i="1"/>
  <c r="AL965" i="1"/>
  <c r="AQ965" i="1" s="1"/>
  <c r="AL964" i="1"/>
  <c r="AL963" i="1"/>
  <c r="AL962" i="1"/>
  <c r="AL961" i="1"/>
  <c r="AQ961" i="1" s="1"/>
  <c r="AL960" i="1"/>
  <c r="AL959" i="1"/>
  <c r="AQ959" i="1" s="1"/>
  <c r="AL958" i="1"/>
  <c r="AQ958" i="1" s="1"/>
  <c r="AL957" i="1"/>
  <c r="AQ957" i="1" s="1"/>
  <c r="AL956" i="1"/>
  <c r="AQ956" i="1" s="1"/>
  <c r="AL955" i="1"/>
  <c r="AQ955" i="1" s="1"/>
  <c r="AL954" i="1"/>
  <c r="AL953" i="1"/>
  <c r="AQ953" i="1" s="1"/>
  <c r="AL952" i="1"/>
  <c r="AQ952" i="1" s="1"/>
  <c r="AL951" i="1"/>
  <c r="AQ951" i="1" s="1"/>
  <c r="AL950" i="1"/>
  <c r="AL949" i="1"/>
  <c r="AL948" i="1"/>
  <c r="AL947" i="1"/>
  <c r="AL946" i="1"/>
  <c r="AQ946" i="1" s="1"/>
  <c r="AL945" i="1"/>
  <c r="AQ945" i="1" s="1"/>
  <c r="AL944" i="1"/>
  <c r="AL943" i="1"/>
  <c r="AL942" i="1"/>
  <c r="AL941" i="1"/>
  <c r="AL686" i="1"/>
  <c r="AL687" i="1"/>
  <c r="AL688" i="1"/>
  <c r="AL689" i="1"/>
  <c r="AL690" i="1"/>
  <c r="AL691" i="1"/>
  <c r="AL692" i="1"/>
  <c r="AL693" i="1"/>
  <c r="AL694" i="1"/>
  <c r="AL695" i="1"/>
  <c r="AL696" i="1"/>
  <c r="AL697" i="1"/>
  <c r="AL698" i="1"/>
  <c r="AL699" i="1"/>
  <c r="AL700" i="1"/>
  <c r="AL701" i="1"/>
  <c r="AL702" i="1"/>
  <c r="AL703" i="1"/>
  <c r="AL706" i="1"/>
  <c r="AL707" i="1"/>
  <c r="AL708" i="1"/>
  <c r="AL709" i="1"/>
  <c r="AL710" i="1"/>
  <c r="AL711" i="1"/>
  <c r="AL712" i="1"/>
  <c r="AL713" i="1"/>
  <c r="AL714" i="1"/>
  <c r="AL715" i="1"/>
  <c r="AL716" i="1"/>
  <c r="AL717" i="1"/>
  <c r="AL718" i="1"/>
  <c r="AL719" i="1"/>
  <c r="AL720" i="1"/>
  <c r="AL721" i="1"/>
  <c r="AL722" i="1"/>
  <c r="AL723" i="1"/>
  <c r="AL724" i="1"/>
  <c r="AL725" i="1"/>
  <c r="AL726" i="1"/>
  <c r="AL727" i="1"/>
  <c r="AL728" i="1"/>
  <c r="AL729" i="1"/>
  <c r="AL730" i="1"/>
  <c r="AL731" i="1"/>
  <c r="AL732" i="1"/>
  <c r="AL733" i="1"/>
  <c r="AL734" i="1"/>
  <c r="AL735" i="1"/>
  <c r="AL736" i="1"/>
  <c r="AL737" i="1"/>
  <c r="AL738" i="1"/>
  <c r="AL739" i="1"/>
  <c r="AL740" i="1"/>
  <c r="AL741" i="1"/>
  <c r="AL742" i="1"/>
  <c r="AL743" i="1"/>
  <c r="AL744" i="1"/>
  <c r="AL745" i="1"/>
  <c r="AL746" i="1"/>
  <c r="AL747" i="1"/>
  <c r="AL748" i="1"/>
  <c r="AL749" i="1"/>
  <c r="AL750" i="1"/>
  <c r="AL751" i="1"/>
  <c r="AL752" i="1"/>
  <c r="AL753" i="1"/>
  <c r="AL754" i="1"/>
  <c r="AL755" i="1"/>
  <c r="AL756" i="1"/>
  <c r="AL757" i="1"/>
  <c r="AL758" i="1"/>
  <c r="AL759" i="1"/>
  <c r="AL760" i="1"/>
  <c r="AL761" i="1"/>
  <c r="AL762" i="1"/>
  <c r="AL763" i="1"/>
  <c r="AL764" i="1"/>
  <c r="AL765" i="1"/>
  <c r="AL766" i="1"/>
  <c r="AL767" i="1"/>
  <c r="AL768" i="1"/>
  <c r="AL769" i="1"/>
  <c r="AL770" i="1"/>
  <c r="AL771" i="1"/>
  <c r="AL772" i="1"/>
  <c r="AQ772" i="1" s="1"/>
  <c r="AL773" i="1"/>
  <c r="AL774" i="1"/>
  <c r="AL775" i="1"/>
  <c r="AL776" i="1"/>
  <c r="AL777" i="1"/>
  <c r="AL778" i="1"/>
  <c r="AL779" i="1"/>
  <c r="AL780" i="1"/>
  <c r="AL781" i="1"/>
  <c r="AL782" i="1"/>
  <c r="AL783" i="1"/>
  <c r="AL784" i="1"/>
  <c r="AL785" i="1"/>
  <c r="AL786" i="1"/>
  <c r="AL787" i="1"/>
  <c r="AL788" i="1"/>
  <c r="AL789" i="1"/>
  <c r="AL790" i="1"/>
  <c r="AL791" i="1"/>
  <c r="AL792" i="1"/>
  <c r="AL793" i="1"/>
  <c r="AL794" i="1"/>
  <c r="AL795" i="1"/>
  <c r="AL796" i="1"/>
  <c r="AL797" i="1"/>
  <c r="AL798" i="1"/>
  <c r="AL799" i="1"/>
  <c r="AL800" i="1"/>
  <c r="AL801" i="1"/>
  <c r="AL802" i="1"/>
  <c r="AL803" i="1"/>
  <c r="AL804" i="1"/>
  <c r="AL805" i="1"/>
  <c r="AL806" i="1"/>
  <c r="AL807" i="1"/>
  <c r="AL808" i="1"/>
  <c r="AL809" i="1"/>
  <c r="AL810" i="1"/>
  <c r="AL811" i="1"/>
  <c r="AL812" i="1"/>
  <c r="AL813" i="1"/>
  <c r="AL814" i="1"/>
  <c r="AL815" i="1"/>
  <c r="AL816" i="1"/>
  <c r="AL817" i="1"/>
  <c r="AL818" i="1"/>
  <c r="AL819" i="1"/>
  <c r="AL820" i="1"/>
  <c r="AL821" i="1"/>
  <c r="AL822" i="1"/>
  <c r="AL823" i="1"/>
  <c r="AL824" i="1"/>
  <c r="AL825" i="1"/>
  <c r="AL826" i="1"/>
  <c r="AL827" i="1"/>
  <c r="AL828" i="1"/>
  <c r="AL829" i="1"/>
  <c r="AL830" i="1"/>
  <c r="AL831" i="1"/>
  <c r="AL832" i="1"/>
  <c r="AL833" i="1"/>
  <c r="AL834" i="1"/>
  <c r="AL835" i="1"/>
  <c r="AL836" i="1"/>
  <c r="AL837" i="1"/>
  <c r="AL838" i="1"/>
  <c r="AL841" i="1"/>
  <c r="AL842" i="1"/>
  <c r="AL843" i="1"/>
  <c r="AL844" i="1"/>
  <c r="AQ844" i="1" s="1"/>
  <c r="AL845" i="1"/>
  <c r="AQ845" i="1" s="1"/>
  <c r="AL846" i="1"/>
  <c r="AQ846" i="1" s="1"/>
  <c r="AL847" i="1"/>
  <c r="AL848" i="1"/>
  <c r="AQ848" i="1" s="1"/>
  <c r="AL849" i="1"/>
  <c r="AL850" i="1"/>
  <c r="AL851" i="1"/>
  <c r="AQ851" i="1" s="1"/>
  <c r="AL852" i="1"/>
  <c r="AL853" i="1"/>
  <c r="AL854" i="1"/>
  <c r="AL855" i="1"/>
  <c r="AL856" i="1"/>
  <c r="AL857" i="1"/>
  <c r="AL858" i="1"/>
  <c r="AL859" i="1"/>
  <c r="AL860" i="1"/>
  <c r="AL861" i="1"/>
  <c r="AL864" i="1"/>
  <c r="AL865" i="1"/>
  <c r="AL866" i="1"/>
  <c r="AL867" i="1"/>
  <c r="AL868" i="1"/>
  <c r="AL869" i="1"/>
  <c r="AL870" i="1"/>
  <c r="AL871" i="1"/>
  <c r="AL872" i="1"/>
  <c r="AL873" i="1"/>
  <c r="AL874" i="1"/>
  <c r="AL875" i="1"/>
  <c r="AL876" i="1"/>
  <c r="AL877" i="1"/>
  <c r="AL878" i="1"/>
  <c r="AL879" i="1"/>
  <c r="AL880" i="1"/>
  <c r="AL881" i="1"/>
  <c r="AL882" i="1"/>
  <c r="AL883" i="1"/>
  <c r="AL884" i="1"/>
  <c r="AL885" i="1"/>
  <c r="AL886" i="1"/>
  <c r="AL887" i="1"/>
  <c r="AL888" i="1"/>
  <c r="AL890" i="1"/>
  <c r="AL891" i="1"/>
  <c r="AL892" i="1"/>
  <c r="AL893" i="1"/>
  <c r="AL894" i="1"/>
  <c r="AL895" i="1"/>
  <c r="AL896" i="1"/>
  <c r="AL897" i="1"/>
  <c r="AL898" i="1"/>
  <c r="AL899" i="1"/>
  <c r="AL900" i="1"/>
  <c r="AL901" i="1"/>
  <c r="AL902" i="1"/>
  <c r="AL903" i="1"/>
  <c r="AL904" i="1"/>
  <c r="AL905" i="1"/>
  <c r="AL906" i="1"/>
  <c r="AL907" i="1"/>
  <c r="AL908" i="1"/>
  <c r="AL909" i="1"/>
  <c r="AL918" i="1"/>
  <c r="AL919" i="1"/>
  <c r="AQ919" i="1" s="1"/>
  <c r="AL920" i="1"/>
  <c r="AQ920" i="1" s="1"/>
  <c r="AL921" i="1"/>
  <c r="AQ921" i="1" s="1"/>
  <c r="AL922" i="1"/>
  <c r="AL923" i="1"/>
  <c r="AQ923" i="1" s="1"/>
  <c r="AL924" i="1"/>
  <c r="AQ924" i="1" s="1"/>
  <c r="AL925" i="1"/>
  <c r="AQ925" i="1" s="1"/>
  <c r="AL926" i="1"/>
  <c r="AQ926" i="1" s="1"/>
  <c r="AL927" i="1"/>
  <c r="AL928" i="1"/>
  <c r="AQ928" i="1" s="1"/>
  <c r="AL929" i="1"/>
  <c r="AL930" i="1"/>
  <c r="AL931" i="1"/>
  <c r="AL932" i="1"/>
  <c r="AQ932" i="1" s="1"/>
  <c r="AL933" i="1"/>
  <c r="AL934" i="1"/>
  <c r="AL935" i="1"/>
  <c r="AL936" i="1"/>
  <c r="AL937" i="1"/>
  <c r="AL938" i="1"/>
  <c r="AQ938" i="1" s="1"/>
  <c r="AL939" i="1"/>
  <c r="AQ939" i="1" s="1"/>
  <c r="V2533" i="1" l="1"/>
  <c r="U2137" i="1" l="1"/>
  <c r="AM2137" i="1" s="1"/>
  <c r="V2137" i="1" l="1"/>
  <c r="V2662" i="1"/>
  <c r="AL1963" i="1" l="1"/>
  <c r="AM2640" i="1"/>
  <c r="AM2639" i="1"/>
  <c r="AL2020" i="1"/>
  <c r="AM2672" i="1"/>
  <c r="AM2671" i="1"/>
  <c r="AL2028" i="1"/>
  <c r="AL2029" i="1"/>
  <c r="AL1902" i="1"/>
  <c r="AQ1902" i="1" s="1"/>
  <c r="AL1903" i="1"/>
  <c r="AQ1903" i="1" s="1"/>
  <c r="AL1904" i="1"/>
  <c r="AQ1904" i="1" s="1"/>
  <c r="AL1905" i="1"/>
  <c r="AQ1905" i="1" s="1"/>
  <c r="AL1906" i="1"/>
  <c r="AQ1906" i="1" s="1"/>
  <c r="AL1901" i="1"/>
  <c r="AQ1901" i="1" s="1"/>
  <c r="AL1014" i="1"/>
  <c r="AQ1014" i="1" s="1"/>
  <c r="AL974" i="1"/>
  <c r="AQ974" i="1" s="1"/>
  <c r="AL940" i="1"/>
  <c r="AQ940" i="1" s="1"/>
  <c r="AL1341" i="1"/>
  <c r="AL1872" i="1"/>
  <c r="AL1871" i="1"/>
  <c r="AL1870" i="1"/>
  <c r="AL1869" i="1"/>
  <c r="AL1868" i="1"/>
  <c r="AL1867" i="1"/>
  <c r="AL1866" i="1"/>
  <c r="AL1865" i="1"/>
  <c r="AL1864" i="1"/>
  <c r="AL1863" i="1"/>
  <c r="AL1862" i="1"/>
  <c r="AL1861" i="1"/>
  <c r="AL1860" i="1"/>
  <c r="AL1859" i="1"/>
  <c r="AL2019" i="1"/>
  <c r="AL2018" i="1"/>
  <c r="AL2022" i="1"/>
  <c r="AL2023" i="1"/>
  <c r="AL2021" i="1"/>
  <c r="AK2031" i="1"/>
  <c r="AK2030" i="1"/>
  <c r="AL2030" i="1" s="1"/>
  <c r="AL2033" i="1"/>
  <c r="AQ2033" i="1" s="1"/>
  <c r="AL2024" i="1"/>
  <c r="AL2036" i="1"/>
  <c r="AL2037" i="1"/>
  <c r="AQ2029" i="1" l="1"/>
  <c r="AQ2028" i="1"/>
  <c r="AQ1341" i="1"/>
  <c r="AL1554" i="1"/>
  <c r="AL1553" i="1"/>
  <c r="AL1552" i="1"/>
  <c r="AL1551" i="1"/>
  <c r="AL1550" i="1"/>
  <c r="AL1549" i="1"/>
  <c r="AL1548" i="1"/>
  <c r="AL1547" i="1"/>
  <c r="AL1546" i="1"/>
  <c r="AL1545" i="1"/>
  <c r="AL1544" i="1"/>
  <c r="AL1543" i="1"/>
  <c r="AL1542" i="1"/>
  <c r="AL1541" i="1"/>
  <c r="AL1540" i="1"/>
  <c r="AL1539" i="1"/>
  <c r="AL1538" i="1"/>
  <c r="AL1537" i="1"/>
  <c r="AL1536" i="1"/>
  <c r="AL1535" i="1"/>
  <c r="AL1534" i="1"/>
  <c r="AL1533" i="1"/>
  <c r="AL1532" i="1"/>
  <c r="AL1531" i="1"/>
  <c r="AL1530" i="1"/>
  <c r="AL1529" i="1"/>
  <c r="AL1528" i="1"/>
  <c r="AL1527" i="1"/>
  <c r="AL1526" i="1"/>
  <c r="AL1525" i="1"/>
  <c r="AL1524" i="1"/>
  <c r="AL1523" i="1"/>
  <c r="AL1522" i="1"/>
  <c r="AL1521" i="1"/>
  <c r="AL1520" i="1"/>
  <c r="AL1519" i="1"/>
  <c r="AL1518" i="1"/>
  <c r="AL1517" i="1"/>
  <c r="AL1516" i="1"/>
  <c r="AL1515" i="1"/>
  <c r="AL1514" i="1"/>
  <c r="AL1513" i="1"/>
  <c r="AL1512" i="1"/>
  <c r="AL1511" i="1"/>
  <c r="AL1510" i="1"/>
  <c r="AL1509" i="1"/>
  <c r="AL1508" i="1"/>
  <c r="AL1507" i="1"/>
  <c r="AL1506" i="1"/>
  <c r="AL1505" i="1"/>
  <c r="AL1504" i="1"/>
  <c r="AL1503" i="1"/>
  <c r="AL1502" i="1"/>
  <c r="AL1501" i="1"/>
  <c r="AL1500" i="1"/>
  <c r="AL1499" i="1"/>
  <c r="AL1498" i="1"/>
  <c r="AL1497" i="1"/>
  <c r="AL1496" i="1"/>
  <c r="AL1495" i="1"/>
  <c r="AL1494" i="1"/>
  <c r="AL1493" i="1"/>
  <c r="AL1492" i="1"/>
  <c r="AL1491" i="1"/>
  <c r="AL1407" i="1"/>
  <c r="AL1406" i="1"/>
  <c r="AL1405" i="1"/>
  <c r="AL1404" i="1"/>
  <c r="AL1403" i="1"/>
  <c r="AL1402" i="1"/>
  <c r="AL1401" i="1"/>
  <c r="AL1400" i="1"/>
  <c r="AL1399" i="1"/>
  <c r="AL1398" i="1"/>
  <c r="AL1397" i="1"/>
  <c r="AM2321" i="1"/>
  <c r="AM2539" i="1"/>
  <c r="AM2649" i="1"/>
  <c r="AM2645" i="1"/>
  <c r="AM2646" i="1"/>
  <c r="AM2644" i="1"/>
  <c r="AM2653" i="1"/>
  <c r="AL136" i="1"/>
  <c r="AL137" i="1"/>
  <c r="AL135" i="1"/>
  <c r="AL2035" i="1"/>
  <c r="AL2034" i="1"/>
  <c r="AL2027" i="1"/>
  <c r="AL1343" i="1"/>
  <c r="AL1344" i="1"/>
  <c r="AL1345" i="1"/>
  <c r="AL1346" i="1"/>
  <c r="AL1347" i="1"/>
  <c r="AL1348" i="1"/>
  <c r="AL1342" i="1"/>
  <c r="AL563" i="1"/>
  <c r="AL564" i="1"/>
  <c r="AL565" i="1"/>
  <c r="AL566" i="1"/>
  <c r="AL567" i="1"/>
  <c r="AL568" i="1"/>
  <c r="AL569" i="1"/>
  <c r="AL570" i="1"/>
  <c r="AL571" i="1"/>
  <c r="AL572" i="1"/>
  <c r="AL573" i="1"/>
  <c r="AL574" i="1"/>
  <c r="AL575" i="1"/>
  <c r="AL576" i="1"/>
  <c r="AL577" i="1"/>
  <c r="AL578" i="1"/>
  <c r="AL579" i="1"/>
  <c r="AL580" i="1"/>
  <c r="AL581" i="1"/>
  <c r="AL582" i="1"/>
  <c r="AL583" i="1"/>
  <c r="AL584" i="1"/>
  <c r="AL585" i="1"/>
  <c r="AL586" i="1"/>
  <c r="AL587" i="1"/>
  <c r="AL588" i="1"/>
  <c r="AL589" i="1"/>
  <c r="AL592" i="1"/>
  <c r="AL593" i="1"/>
  <c r="AL594" i="1"/>
  <c r="AL595" i="1"/>
  <c r="AL596" i="1"/>
  <c r="AL597" i="1"/>
  <c r="AL598" i="1"/>
  <c r="AL599" i="1"/>
  <c r="AL600" i="1"/>
  <c r="AL601" i="1"/>
  <c r="AL602" i="1"/>
  <c r="AL605" i="1"/>
  <c r="AL606" i="1"/>
  <c r="AL607" i="1"/>
  <c r="AL608" i="1"/>
  <c r="AL609" i="1"/>
  <c r="AL610" i="1"/>
  <c r="AL611" i="1"/>
  <c r="AL612" i="1"/>
  <c r="AL613" i="1"/>
  <c r="AL614" i="1"/>
  <c r="AL615" i="1"/>
  <c r="AL616" i="1"/>
  <c r="AL617" i="1"/>
  <c r="AL618" i="1"/>
  <c r="AL619" i="1"/>
  <c r="AL620" i="1"/>
  <c r="AL621" i="1"/>
  <c r="AL622" i="1"/>
  <c r="AL623" i="1"/>
  <c r="AL624" i="1"/>
  <c r="AL625" i="1"/>
  <c r="AL626" i="1"/>
  <c r="AL627" i="1"/>
  <c r="AL628" i="1"/>
  <c r="AL629" i="1"/>
  <c r="AL630" i="1"/>
  <c r="AL631" i="1"/>
  <c r="AL632" i="1"/>
  <c r="AL633" i="1"/>
  <c r="AL634" i="1"/>
  <c r="AL635" i="1"/>
  <c r="AL636" i="1"/>
  <c r="AL637" i="1"/>
  <c r="AL638" i="1"/>
  <c r="AL639" i="1"/>
  <c r="AL640" i="1"/>
  <c r="AL641" i="1"/>
  <c r="AL642" i="1"/>
  <c r="AL643" i="1"/>
  <c r="AL644" i="1"/>
  <c r="AL645" i="1"/>
  <c r="AL646" i="1"/>
  <c r="AL647" i="1"/>
  <c r="AL648" i="1"/>
  <c r="AL562" i="1"/>
  <c r="AL653" i="1"/>
  <c r="AL654" i="1"/>
  <c r="AL655" i="1"/>
  <c r="AL656" i="1"/>
  <c r="AL657" i="1"/>
  <c r="AL658" i="1"/>
  <c r="AL659" i="1"/>
  <c r="AL660" i="1"/>
  <c r="AL661" i="1"/>
  <c r="AL662" i="1"/>
  <c r="AL663" i="1"/>
  <c r="AL664" i="1"/>
  <c r="AL665" i="1"/>
  <c r="AL666" i="1"/>
  <c r="AL667" i="1"/>
  <c r="AL668" i="1"/>
  <c r="AL669" i="1"/>
  <c r="AL670" i="1"/>
  <c r="AL671" i="1"/>
  <c r="AL672" i="1"/>
  <c r="AL673" i="1"/>
  <c r="AL674" i="1"/>
  <c r="AL675" i="1"/>
  <c r="AL676" i="1"/>
  <c r="AL677" i="1"/>
  <c r="AL678" i="1"/>
  <c r="AL679" i="1"/>
  <c r="AL680" i="1"/>
  <c r="AL681" i="1"/>
  <c r="AL682" i="1"/>
  <c r="AL683" i="1"/>
  <c r="AL684" i="1"/>
  <c r="AL685" i="1"/>
  <c r="AL652" i="1"/>
  <c r="AL1294" i="1"/>
  <c r="AL1293" i="1"/>
  <c r="AL1292" i="1"/>
  <c r="AL1291" i="1"/>
  <c r="AL1290" i="1"/>
  <c r="AL1289" i="1"/>
  <c r="AL1288" i="1"/>
  <c r="AL1287" i="1"/>
  <c r="AL1286" i="1"/>
  <c r="AL1285" i="1"/>
  <c r="AL1284" i="1"/>
  <c r="AL1283" i="1"/>
  <c r="AL1282" i="1"/>
  <c r="AL1281" i="1"/>
  <c r="AL1367" i="1"/>
  <c r="AM2613" i="1"/>
  <c r="AL1269" i="1"/>
  <c r="AL1270" i="1"/>
  <c r="AL1271" i="1"/>
  <c r="AL1272" i="1"/>
  <c r="AL1273" i="1"/>
  <c r="AL1274" i="1"/>
  <c r="AL1275" i="1"/>
  <c r="AL1276" i="1"/>
  <c r="AL1277" i="1"/>
  <c r="AL1278" i="1"/>
  <c r="AL1279" i="1"/>
  <c r="AL1280" i="1"/>
  <c r="AL1268" i="1"/>
  <c r="AM2557" i="1"/>
  <c r="AM2550" i="1"/>
  <c r="AL2017" i="1"/>
  <c r="AL1931" i="1"/>
  <c r="AL1853" i="1"/>
  <c r="AL1852" i="1"/>
  <c r="AM2651" i="1"/>
  <c r="AM2538" i="1"/>
  <c r="AQ2017" i="1" l="1"/>
  <c r="AQ1931" i="1"/>
  <c r="V2359" i="1"/>
  <c r="V2335" i="1"/>
  <c r="V2129" i="1" l="1"/>
  <c r="V2135" i="1"/>
  <c r="V2133" i="1"/>
  <c r="V2131" i="1"/>
  <c r="V2572" i="1"/>
  <c r="U2076" i="1" l="1"/>
  <c r="U2087" i="1"/>
  <c r="U2086" i="1"/>
  <c r="U2085" i="1"/>
  <c r="U2078" i="1"/>
  <c r="U2084" i="1"/>
  <c r="U2083" i="1"/>
  <c r="U2082" i="1"/>
  <c r="U2081" i="1"/>
  <c r="U2080" i="1"/>
  <c r="U2079" i="1"/>
  <c r="U2098" i="1"/>
  <c r="U2097" i="1"/>
  <c r="U2096" i="1"/>
  <c r="U2095" i="1"/>
  <c r="U2094" i="1"/>
  <c r="U2092" i="1"/>
  <c r="U2090" i="1"/>
  <c r="U2089" i="1"/>
  <c r="U2088" i="1"/>
  <c r="U2112" i="1"/>
  <c r="U2107" i="1"/>
  <c r="U2106" i="1"/>
  <c r="U2105" i="1"/>
  <c r="U2104" i="1"/>
  <c r="U2100" i="1"/>
  <c r="U2120" i="1"/>
  <c r="U2118" i="1"/>
  <c r="U2117" i="1"/>
  <c r="U2116" i="1"/>
  <c r="U2115" i="1"/>
  <c r="U2113" i="1"/>
  <c r="U2075" i="1"/>
  <c r="U2119" i="1"/>
  <c r="U2111" i="1"/>
  <c r="U2110" i="1"/>
  <c r="U2109" i="1"/>
  <c r="U2108" i="1"/>
  <c r="U2123" i="1"/>
  <c r="U2124" i="1"/>
  <c r="U2099" i="1"/>
  <c r="U2103" i="1"/>
  <c r="U2102" i="1"/>
  <c r="U2091" i="1"/>
  <c r="U2093" i="1"/>
  <c r="U2122" i="1"/>
  <c r="U2114" i="1"/>
  <c r="U2101" i="1"/>
  <c r="U2121" i="1"/>
  <c r="U2077" i="1"/>
  <c r="V2091" i="1" l="1"/>
  <c r="AM2091" i="1"/>
  <c r="V2110" i="1"/>
  <c r="AM2110" i="1"/>
  <c r="V2118" i="1"/>
  <c r="AM2118" i="1"/>
  <c r="V2105" i="1"/>
  <c r="AM2105" i="1"/>
  <c r="V2094" i="1"/>
  <c r="AM2094" i="1"/>
  <c r="V2098" i="1"/>
  <c r="AM2098" i="1"/>
  <c r="V2085" i="1"/>
  <c r="AM2085" i="1"/>
  <c r="V2102" i="1"/>
  <c r="AM2102" i="1"/>
  <c r="V2111" i="1"/>
  <c r="AM2111" i="1"/>
  <c r="V2115" i="1"/>
  <c r="AM2115" i="1"/>
  <c r="V2106" i="1"/>
  <c r="AM2106" i="1"/>
  <c r="V2089" i="1"/>
  <c r="AM2089" i="1"/>
  <c r="V2079" i="1"/>
  <c r="AM2079" i="1"/>
  <c r="V2083" i="1"/>
  <c r="AM2083" i="1"/>
  <c r="V2086" i="1"/>
  <c r="AM2086" i="1"/>
  <c r="V2077" i="1"/>
  <c r="AM2077" i="1"/>
  <c r="V2122" i="1"/>
  <c r="AM2122" i="1"/>
  <c r="V2103" i="1"/>
  <c r="AM2103" i="1"/>
  <c r="V2108" i="1"/>
  <c r="AM2108" i="1"/>
  <c r="V2119" i="1"/>
  <c r="AM2119" i="1"/>
  <c r="V2116" i="1"/>
  <c r="AM2116" i="1"/>
  <c r="V2100" i="1"/>
  <c r="AM2100" i="1"/>
  <c r="V2107" i="1"/>
  <c r="AM2107" i="1"/>
  <c r="V2090" i="1"/>
  <c r="AM2090" i="1"/>
  <c r="V2096" i="1"/>
  <c r="AM2096" i="1"/>
  <c r="V2080" i="1"/>
  <c r="AM2080" i="1"/>
  <c r="V2084" i="1"/>
  <c r="AM2084" i="1"/>
  <c r="V2087" i="1"/>
  <c r="AM2087" i="1"/>
  <c r="V2101" i="1"/>
  <c r="AM2101" i="1"/>
  <c r="V2124" i="1"/>
  <c r="AM2124" i="1"/>
  <c r="V2113" i="1"/>
  <c r="AM2113" i="1"/>
  <c r="V2088" i="1"/>
  <c r="AM2088" i="1"/>
  <c r="V2082" i="1"/>
  <c r="AM2082" i="1"/>
  <c r="V2114" i="1"/>
  <c r="AM2114" i="1"/>
  <c r="V2123" i="1"/>
  <c r="AM2123" i="1"/>
  <c r="V2120" i="1"/>
  <c r="AM2120" i="1"/>
  <c r="V2095" i="1"/>
  <c r="AM2095" i="1"/>
  <c r="V2121" i="1"/>
  <c r="AM2121" i="1"/>
  <c r="V2093" i="1"/>
  <c r="AM2093" i="1"/>
  <c r="V2099" i="1"/>
  <c r="AM2099" i="1"/>
  <c r="V2109" i="1"/>
  <c r="AM2109" i="1"/>
  <c r="V2075" i="1"/>
  <c r="AM2075" i="1"/>
  <c r="V2117" i="1"/>
  <c r="AM2117" i="1"/>
  <c r="V2104" i="1"/>
  <c r="AM2104" i="1"/>
  <c r="V2112" i="1"/>
  <c r="AM2112" i="1"/>
  <c r="V2092" i="1"/>
  <c r="AM2092" i="1"/>
  <c r="V2097" i="1"/>
  <c r="AM2097" i="1"/>
  <c r="V2081" i="1"/>
  <c r="AM2081" i="1"/>
  <c r="V2078" i="1"/>
  <c r="AM2078" i="1"/>
  <c r="V2076" i="1"/>
  <c r="AM2076" i="1"/>
  <c r="U2542" i="1"/>
  <c r="V2542" i="1" l="1"/>
  <c r="AM2542" i="1"/>
  <c r="V2686" i="1"/>
  <c r="V2658" i="1" l="1"/>
  <c r="V2568" i="1"/>
  <c r="V2566" i="1"/>
  <c r="AM2566" i="1" s="1"/>
  <c r="V2458" i="1"/>
  <c r="V2125" i="1" l="1"/>
  <c r="U2074" i="1"/>
  <c r="V2074" i="1" l="1"/>
  <c r="AM2074" i="1"/>
  <c r="V2127" i="1"/>
  <c r="V2685" i="1"/>
  <c r="V2444" i="1"/>
  <c r="V2548" i="1" l="1"/>
  <c r="V2549" i="1"/>
  <c r="V2332" i="1" l="1"/>
  <c r="V2684" i="1" l="1"/>
  <c r="U2053" i="1" l="1"/>
  <c r="U2052" i="1"/>
  <c r="U2039" i="1"/>
  <c r="U2038" i="1"/>
  <c r="U2056" i="1"/>
  <c r="U2055" i="1"/>
  <c r="U2054" i="1"/>
  <c r="U2040" i="1"/>
  <c r="V2040" i="1" s="1"/>
  <c r="U2058" i="1"/>
  <c r="U2042" i="1"/>
  <c r="U2041" i="1"/>
  <c r="V2041" i="1" s="1"/>
  <c r="U2057" i="1"/>
  <c r="U2043" i="1"/>
  <c r="U2061" i="1"/>
  <c r="U2060" i="1"/>
  <c r="U2059" i="1"/>
  <c r="V2059" i="1" s="1"/>
  <c r="U2064" i="1"/>
  <c r="V2064" i="1" s="1"/>
  <c r="U2044" i="1"/>
  <c r="V2044" i="1" s="1"/>
  <c r="U2063" i="1"/>
  <c r="V2063" i="1" s="1"/>
  <c r="U2062" i="1"/>
  <c r="U2048" i="1"/>
  <c r="V2048" i="1" s="1"/>
  <c r="U2047" i="1"/>
  <c r="U2046" i="1"/>
  <c r="U2045" i="1"/>
  <c r="V2045" i="1" s="1"/>
  <c r="U2066" i="1"/>
  <c r="V2066" i="1" s="1"/>
  <c r="U2065" i="1"/>
  <c r="U2050" i="1"/>
  <c r="U2049" i="1"/>
  <c r="U2069" i="1"/>
  <c r="U2068" i="1"/>
  <c r="U2051" i="1"/>
  <c r="V2051" i="1" s="1"/>
  <c r="U2067" i="1"/>
  <c r="U2073" i="1"/>
  <c r="U2072" i="1"/>
  <c r="U2071" i="1"/>
  <c r="U2070" i="1"/>
  <c r="U2037" i="1"/>
  <c r="V2037" i="1" s="1"/>
  <c r="AM2037" i="1" s="1"/>
  <c r="V2038" i="1" l="1"/>
  <c r="AM2038" i="1"/>
  <c r="V2043" i="1"/>
  <c r="AM2043" i="1"/>
  <c r="V2070" i="1"/>
  <c r="AM2070" i="1"/>
  <c r="V2062" i="1"/>
  <c r="AM2062" i="1"/>
  <c r="V2057" i="1"/>
  <c r="AM2057" i="1"/>
  <c r="V2060" i="1"/>
  <c r="AM2060" i="1"/>
  <c r="V2054" i="1"/>
  <c r="AM2054" i="1"/>
  <c r="V2072" i="1"/>
  <c r="AM2072" i="1"/>
  <c r="V2068" i="1"/>
  <c r="AM2068" i="1"/>
  <c r="V2065" i="1"/>
  <c r="AM2065" i="1"/>
  <c r="V2061" i="1"/>
  <c r="AM2061" i="1"/>
  <c r="V2055" i="1"/>
  <c r="AM2055" i="1"/>
  <c r="V2052" i="1"/>
  <c r="AM2052" i="1"/>
  <c r="V2067" i="1"/>
  <c r="AM2067" i="1"/>
  <c r="V2071" i="1"/>
  <c r="AM2071" i="1"/>
  <c r="V2073" i="1"/>
  <c r="AM2073" i="1"/>
  <c r="V2069" i="1"/>
  <c r="AM2069" i="1"/>
  <c r="V2058" i="1"/>
  <c r="AM2058" i="1"/>
  <c r="V2056" i="1"/>
  <c r="AM2056" i="1"/>
  <c r="V2053" i="1"/>
  <c r="AM2053" i="1"/>
  <c r="V2049" i="1"/>
  <c r="AM2049" i="1"/>
  <c r="V2050" i="1"/>
  <c r="AM2050" i="1"/>
  <c r="V2046" i="1"/>
  <c r="AM2046" i="1"/>
  <c r="V2047" i="1"/>
  <c r="AM2047" i="1"/>
  <c r="V2042" i="1"/>
  <c r="AM2042" i="1"/>
  <c r="V2039" i="1"/>
  <c r="AM2039" i="1"/>
  <c r="V2683" i="1"/>
  <c r="AM2683" i="1" s="1"/>
  <c r="V2443" i="1"/>
  <c r="AL1985" i="1" l="1"/>
  <c r="AL1984" i="1"/>
  <c r="AL1983" i="1"/>
  <c r="AL1982" i="1"/>
  <c r="AL1981" i="1"/>
  <c r="AL1980" i="1"/>
  <c r="AL1979" i="1"/>
  <c r="AL1978" i="1"/>
  <c r="AL1977" i="1"/>
  <c r="AL1976" i="1"/>
  <c r="AL1975" i="1"/>
  <c r="AL1974" i="1"/>
  <c r="AL1973" i="1"/>
  <c r="AL1972" i="1"/>
  <c r="AL1971" i="1"/>
  <c r="AL1970" i="1"/>
  <c r="AL1969" i="1"/>
  <c r="AL1968" i="1"/>
  <c r="AL1967" i="1"/>
  <c r="AL1966" i="1"/>
  <c r="AL1965" i="1"/>
  <c r="AL1964" i="1"/>
  <c r="AL1600" i="1"/>
  <c r="AL1599" i="1"/>
  <c r="AL1598" i="1"/>
  <c r="AL1597" i="1"/>
  <c r="AL1596" i="1"/>
  <c r="AL1595" i="1"/>
  <c r="AL1594" i="1"/>
  <c r="AL1593" i="1"/>
  <c r="AL1591" i="1"/>
  <c r="AL1590" i="1"/>
  <c r="AL1589" i="1"/>
  <c r="AL1588" i="1"/>
  <c r="V2682" i="1" l="1"/>
  <c r="AM2682" i="1" s="1"/>
  <c r="V2681" i="1"/>
  <c r="AM2681" i="1" s="1"/>
  <c r="U2027" i="1" l="1"/>
  <c r="V2027" i="1" s="1"/>
  <c r="AM2027" i="1" s="1"/>
  <c r="AL1375" i="1" l="1"/>
  <c r="AL1376" i="1"/>
  <c r="AL1377" i="1"/>
  <c r="AL1378" i="1"/>
  <c r="AL1379" i="1"/>
  <c r="AL1380" i="1"/>
  <c r="AL1381" i="1"/>
  <c r="AL1382" i="1"/>
  <c r="AL1383" i="1"/>
  <c r="AL1384" i="1"/>
  <c r="AL1385" i="1"/>
  <c r="AL1386" i="1"/>
  <c r="AL1387" i="1"/>
  <c r="AL1388" i="1"/>
  <c r="AL1389" i="1"/>
  <c r="AL1390" i="1"/>
  <c r="AL1391" i="1"/>
  <c r="AL1392" i="1"/>
  <c r="AL1393" i="1"/>
  <c r="AL1394" i="1"/>
  <c r="AL1395" i="1"/>
  <c r="AL1396" i="1"/>
  <c r="AL1374" i="1"/>
  <c r="AL1490" i="1" l="1"/>
  <c r="AL1489" i="1"/>
  <c r="AL1488" i="1"/>
  <c r="AQ1488" i="1" s="1"/>
  <c r="AL1487" i="1"/>
  <c r="AL1486" i="1"/>
  <c r="AL1485" i="1"/>
  <c r="AL1484" i="1"/>
  <c r="AL1483" i="1"/>
  <c r="AL1482" i="1"/>
  <c r="AL1480" i="1"/>
  <c r="AL1479" i="1"/>
  <c r="AL1477" i="1"/>
  <c r="AL1476" i="1"/>
  <c r="AL1475" i="1"/>
  <c r="AL1474" i="1"/>
  <c r="AL1473" i="1"/>
  <c r="AL1472" i="1"/>
  <c r="AL1471" i="1"/>
  <c r="AL1470" i="1"/>
  <c r="AL1469" i="1"/>
  <c r="AQ1469" i="1" s="1"/>
  <c r="AL1468" i="1"/>
  <c r="AL1467" i="1"/>
  <c r="AL1466" i="1"/>
  <c r="AL1465" i="1"/>
  <c r="AL1464" i="1"/>
  <c r="AL1463" i="1"/>
  <c r="AL1462" i="1"/>
  <c r="AL1461" i="1"/>
  <c r="AL1460" i="1"/>
  <c r="AL1459" i="1"/>
  <c r="AL1458" i="1"/>
  <c r="AL1457" i="1"/>
  <c r="AL1456" i="1"/>
  <c r="AL1455" i="1"/>
  <c r="AL1454" i="1"/>
  <c r="AL1453" i="1"/>
  <c r="AL1452" i="1"/>
  <c r="AL1451" i="1"/>
  <c r="AL1450" i="1"/>
  <c r="AL1449" i="1"/>
  <c r="AL1448" i="1"/>
  <c r="AL1447" i="1"/>
  <c r="AL1446" i="1"/>
  <c r="AL1445" i="1"/>
  <c r="AL1444" i="1"/>
  <c r="AL1443" i="1"/>
  <c r="AL1442" i="1"/>
  <c r="AL1441" i="1"/>
  <c r="AL1440" i="1"/>
  <c r="AL1439" i="1"/>
  <c r="AL1438" i="1"/>
  <c r="AL1437" i="1"/>
  <c r="AL1436" i="1"/>
  <c r="AL1435" i="1"/>
  <c r="AL1434" i="1"/>
  <c r="AL1433" i="1"/>
  <c r="AL1432" i="1"/>
  <c r="AL1430" i="1"/>
  <c r="AL1429" i="1"/>
  <c r="AL1428" i="1"/>
  <c r="AL1426" i="1"/>
  <c r="AL1425" i="1"/>
  <c r="AL1423" i="1"/>
  <c r="AL1422" i="1"/>
  <c r="AQ1422" i="1" s="1"/>
  <c r="V2358" i="1" l="1"/>
  <c r="V2680" i="1"/>
  <c r="U2036" i="1"/>
  <c r="V2036" i="1" s="1"/>
  <c r="AM2036" i="1" s="1"/>
  <c r="AL1373" i="1" l="1"/>
  <c r="AQ1373" i="1" s="1"/>
  <c r="AL1372" i="1"/>
  <c r="AQ1372" i="1" s="1"/>
  <c r="AL1371" i="1"/>
  <c r="AQ1371" i="1" s="1"/>
  <c r="AL1370" i="1"/>
  <c r="AQ1370" i="1" s="1"/>
  <c r="AL1369" i="1"/>
  <c r="AQ1369" i="1" s="1"/>
  <c r="AL1368" i="1"/>
  <c r="AQ1368" i="1" s="1"/>
  <c r="V2679" i="1" l="1"/>
  <c r="V2678" i="1"/>
  <c r="T1341" i="1" l="1"/>
  <c r="U1341" i="1" s="1"/>
  <c r="V1341" i="1" l="1"/>
  <c r="AM1341" i="1"/>
  <c r="T2029" i="1"/>
  <c r="U2029" i="1" s="1"/>
  <c r="T2028" i="1"/>
  <c r="U2028" i="1" s="1"/>
  <c r="V129" i="1"/>
  <c r="V2028" i="1" l="1"/>
  <c r="AM2028" i="1"/>
  <c r="V2029" i="1"/>
  <c r="AM2029" i="1"/>
  <c r="V2031" i="1"/>
  <c r="U2030" i="1"/>
  <c r="V2030" i="1" s="1"/>
  <c r="AM2030" i="1" s="1"/>
  <c r="V2356" i="1" l="1"/>
  <c r="V2677" i="1"/>
  <c r="AM2677" i="1" s="1"/>
  <c r="U2034" i="1" l="1"/>
  <c r="V2034" i="1" s="1"/>
  <c r="AM2034" i="1" s="1"/>
  <c r="U2033" i="1"/>
  <c r="U2035" i="1"/>
  <c r="V2035" i="1" s="1"/>
  <c r="AM2035" i="1" s="1"/>
  <c r="V2026" i="1"/>
  <c r="V2676" i="1"/>
  <c r="AM2676" i="1" s="1"/>
  <c r="V2033" i="1" l="1"/>
  <c r="AM2033" i="1"/>
  <c r="V2025" i="1"/>
  <c r="U2024" i="1"/>
  <c r="V2024" i="1" s="1"/>
  <c r="AM2024" i="1" s="1"/>
  <c r="U2023" i="1" l="1"/>
  <c r="V2023" i="1" l="1"/>
  <c r="AM2023" i="1"/>
  <c r="V2355" i="1"/>
  <c r="AM2675" i="1" l="1"/>
  <c r="V2675" i="1"/>
  <c r="V2667" i="1"/>
  <c r="AL2016" i="1" l="1"/>
  <c r="AL1929" i="1"/>
  <c r="AL1930" i="1"/>
  <c r="AL1928" i="1"/>
  <c r="AL1857" i="1"/>
  <c r="AL1856" i="1"/>
  <c r="AL1855" i="1"/>
  <c r="AL1854" i="1"/>
  <c r="AL1602" i="1"/>
  <c r="AL1603" i="1"/>
  <c r="AL1604" i="1"/>
  <c r="AL1605" i="1"/>
  <c r="AL1606" i="1"/>
  <c r="AL1607" i="1"/>
  <c r="AL1608" i="1"/>
  <c r="AL1609" i="1"/>
  <c r="AL1610" i="1"/>
  <c r="AL1611" i="1"/>
  <c r="AL1612" i="1"/>
  <c r="AL1613" i="1"/>
  <c r="AL1614" i="1"/>
  <c r="AL1615" i="1"/>
  <c r="AL1616" i="1"/>
  <c r="AL1617" i="1"/>
  <c r="AL1618" i="1"/>
  <c r="AL1619" i="1"/>
  <c r="AL1620" i="1"/>
  <c r="AL1621" i="1"/>
  <c r="AL1622" i="1"/>
  <c r="AL1623" i="1"/>
  <c r="AL1624" i="1"/>
  <c r="AL1625" i="1"/>
  <c r="AL1626" i="1"/>
  <c r="AL1627" i="1"/>
  <c r="AL1628" i="1"/>
  <c r="AL1629" i="1"/>
  <c r="AL1630" i="1"/>
  <c r="AL1631" i="1"/>
  <c r="AL1632" i="1"/>
  <c r="AL1633" i="1"/>
  <c r="AL1634" i="1"/>
  <c r="AL1635" i="1"/>
  <c r="AL1636" i="1"/>
  <c r="AL1637" i="1"/>
  <c r="AL1638" i="1"/>
  <c r="AL1639" i="1"/>
  <c r="AL1640" i="1"/>
  <c r="AL1641" i="1"/>
  <c r="AL1642" i="1"/>
  <c r="AL1643" i="1"/>
  <c r="AL1644" i="1"/>
  <c r="AL1645" i="1"/>
  <c r="AL1646" i="1"/>
  <c r="AL1647" i="1"/>
  <c r="AL1648" i="1"/>
  <c r="AL1649" i="1"/>
  <c r="AL1651" i="1"/>
  <c r="AL1652" i="1"/>
  <c r="AL1657" i="1"/>
  <c r="AL1658" i="1"/>
  <c r="AL1659" i="1"/>
  <c r="AL1660" i="1"/>
  <c r="AL1661" i="1"/>
  <c r="AL1663" i="1"/>
  <c r="AL1664" i="1"/>
  <c r="AL1665" i="1"/>
  <c r="AL1666" i="1"/>
  <c r="AL1667" i="1"/>
  <c r="AL1668" i="1"/>
  <c r="AL1669" i="1"/>
  <c r="AL1670" i="1"/>
  <c r="AL1671" i="1"/>
  <c r="AL1673" i="1"/>
  <c r="AL1675" i="1"/>
  <c r="AL1676" i="1"/>
  <c r="AL1677" i="1"/>
  <c r="AL1679" i="1"/>
  <c r="AL1681" i="1"/>
  <c r="AL1682" i="1"/>
  <c r="AL1683" i="1"/>
  <c r="AL1685" i="1"/>
  <c r="AL1686" i="1"/>
  <c r="AL1687" i="1"/>
  <c r="AL1688" i="1"/>
  <c r="AL1689" i="1"/>
  <c r="AL1690" i="1"/>
  <c r="AL1691" i="1"/>
  <c r="AL1692" i="1"/>
  <c r="AL1693" i="1"/>
  <c r="AL1694" i="1"/>
  <c r="AL1696" i="1"/>
  <c r="AL1697" i="1"/>
  <c r="AL1698" i="1"/>
  <c r="AL1587" i="1"/>
  <c r="AL1586" i="1"/>
  <c r="AL1585" i="1"/>
  <c r="AL1584" i="1"/>
  <c r="AL1583" i="1"/>
  <c r="AL1582" i="1"/>
  <c r="AL1581" i="1"/>
  <c r="AL1580" i="1"/>
  <c r="AL1579" i="1"/>
  <c r="AL1578" i="1"/>
  <c r="AL1577" i="1"/>
  <c r="AL1575" i="1"/>
  <c r="AL1858" i="1"/>
  <c r="AL1204" i="1"/>
  <c r="AL1881" i="1"/>
  <c r="AL1880" i="1"/>
  <c r="AL1879" i="1"/>
  <c r="AL1878" i="1"/>
  <c r="AL1877" i="1"/>
  <c r="AL1876" i="1"/>
  <c r="AL1875" i="1"/>
  <c r="AL1874" i="1"/>
  <c r="AL1873" i="1"/>
  <c r="U2020" i="1" l="1"/>
  <c r="V2020" i="1" l="1"/>
  <c r="AM2020" i="1"/>
  <c r="T1340" i="1"/>
  <c r="V1340" i="1" s="1"/>
  <c r="U2021" i="1" l="1"/>
  <c r="U2022" i="1"/>
  <c r="U2019" i="1"/>
  <c r="V2019" i="1" l="1"/>
  <c r="AM2019" i="1"/>
  <c r="V2022" i="1"/>
  <c r="AM2022" i="1"/>
  <c r="V2021" i="1"/>
  <c r="AM2021" i="1"/>
  <c r="AL1025" i="1"/>
  <c r="U1482" i="1" l="1"/>
  <c r="U1425" i="1"/>
  <c r="V1425" i="1" l="1"/>
  <c r="AM1425" i="1"/>
  <c r="V1482" i="1"/>
  <c r="AM1482" i="1"/>
  <c r="V2354" i="1"/>
  <c r="V2353" i="1" l="1"/>
  <c r="U1593" i="1" l="1"/>
  <c r="V1593" i="1" s="1"/>
  <c r="AM1593" i="1" s="1"/>
  <c r="U1257" i="1" l="1"/>
  <c r="V1257" i="1" s="1"/>
  <c r="U1253" i="1"/>
  <c r="V1253" i="1" s="1"/>
  <c r="AM1253" i="1" s="1"/>
  <c r="U1251" i="1"/>
  <c r="V1251" i="1" s="1"/>
  <c r="AM1251" i="1" s="1"/>
  <c r="U1249" i="1"/>
  <c r="V1249" i="1" l="1"/>
  <c r="AM1249" i="1"/>
  <c r="AL77" i="1"/>
  <c r="AQ77" i="1" s="1"/>
  <c r="T1339" i="1"/>
  <c r="V1339" i="1" s="1"/>
  <c r="AM2674" i="1" l="1"/>
  <c r="V2674" i="1"/>
  <c r="U1414" i="1"/>
  <c r="V1414" i="1" s="1"/>
  <c r="AM1414" i="1" s="1"/>
  <c r="V2664" i="1" l="1"/>
  <c r="U2018" i="1" l="1"/>
  <c r="T2017" i="1"/>
  <c r="U2017" i="1" s="1"/>
  <c r="V2017" i="1" l="1"/>
  <c r="AM2017" i="1"/>
  <c r="V2018" i="1"/>
  <c r="AM2018" i="1"/>
  <c r="T68" i="1"/>
  <c r="U68" i="1" s="1"/>
  <c r="U2016" i="1"/>
  <c r="V2352" i="1"/>
  <c r="U1479" i="1"/>
  <c r="U1432" i="1"/>
  <c r="U1428" i="1"/>
  <c r="V68" i="1" l="1"/>
  <c r="AM68" i="1"/>
  <c r="V1479" i="1"/>
  <c r="AM1479" i="1"/>
  <c r="V1428" i="1"/>
  <c r="AM1428" i="1"/>
  <c r="V1432" i="1"/>
  <c r="AM1432" i="1"/>
  <c r="V2016" i="1"/>
  <c r="AM2016" i="1"/>
  <c r="AL494" i="1"/>
  <c r="AL495" i="1"/>
  <c r="AL496" i="1"/>
  <c r="AL497" i="1"/>
  <c r="AL498" i="1"/>
  <c r="AL499" i="1"/>
  <c r="AL500" i="1"/>
  <c r="AL501" i="1"/>
  <c r="AL502" i="1"/>
  <c r="AL503" i="1"/>
  <c r="AL504" i="1"/>
  <c r="AL505" i="1"/>
  <c r="AL506" i="1"/>
  <c r="AL507" i="1"/>
  <c r="AL508" i="1"/>
  <c r="AL509" i="1"/>
  <c r="AL510" i="1"/>
  <c r="AL511" i="1"/>
  <c r="AL512" i="1"/>
  <c r="AL513" i="1"/>
  <c r="AL514" i="1"/>
  <c r="AL515" i="1"/>
  <c r="AL516" i="1"/>
  <c r="AL517" i="1"/>
  <c r="U2015" i="1" l="1"/>
  <c r="V2015" i="1" l="1"/>
  <c r="AM2015" i="1"/>
  <c r="V1925" i="1"/>
  <c r="V1922" i="1"/>
  <c r="V1919" i="1"/>
  <c r="V1916" i="1"/>
  <c r="V1913" i="1"/>
  <c r="V1910" i="1"/>
  <c r="V1907" i="1"/>
  <c r="U1906" i="1"/>
  <c r="U1905" i="1"/>
  <c r="U1904" i="1"/>
  <c r="U1903" i="1"/>
  <c r="U1902" i="1"/>
  <c r="U1901" i="1"/>
  <c r="V1900" i="1"/>
  <c r="V1899" i="1"/>
  <c r="V1898" i="1"/>
  <c r="V1897" i="1"/>
  <c r="V1896" i="1"/>
  <c r="V1895" i="1"/>
  <c r="V1894" i="1"/>
  <c r="V1893" i="1"/>
  <c r="V1892" i="1"/>
  <c r="V1891" i="1"/>
  <c r="V1890" i="1"/>
  <c r="V1889" i="1"/>
  <c r="V1888" i="1"/>
  <c r="V1887" i="1"/>
  <c r="V1886" i="1"/>
  <c r="V1885" i="1"/>
  <c r="U1884" i="1"/>
  <c r="U1883" i="1"/>
  <c r="U1881" i="1"/>
  <c r="V1882" i="1"/>
  <c r="U1880" i="1"/>
  <c r="U1879" i="1"/>
  <c r="U1878" i="1"/>
  <c r="U1877" i="1"/>
  <c r="U1876" i="1"/>
  <c r="U1875" i="1"/>
  <c r="U1874" i="1"/>
  <c r="U1873" i="1"/>
  <c r="U1872" i="1"/>
  <c r="U1871" i="1"/>
  <c r="U1870" i="1"/>
  <c r="U1869" i="1"/>
  <c r="U1868" i="1"/>
  <c r="U1867" i="1"/>
  <c r="U1866" i="1"/>
  <c r="U1865" i="1"/>
  <c r="U1864" i="1"/>
  <c r="U1863" i="1"/>
  <c r="U1862" i="1"/>
  <c r="U1861" i="1"/>
  <c r="U1860" i="1"/>
  <c r="U1859" i="1"/>
  <c r="U1858" i="1"/>
  <c r="V1858" i="1" s="1"/>
  <c r="AM1858" i="1" s="1"/>
  <c r="U1857" i="1"/>
  <c r="V1857" i="1" s="1"/>
  <c r="AM1857" i="1" s="1"/>
  <c r="U1856" i="1"/>
  <c r="V1856" i="1" s="1"/>
  <c r="AM1856" i="1" s="1"/>
  <c r="U1855" i="1"/>
  <c r="V1855" i="1" s="1"/>
  <c r="AM1855" i="1" s="1"/>
  <c r="U1854" i="1"/>
  <c r="V1854" i="1" s="1"/>
  <c r="AM1854" i="1" s="1"/>
  <c r="U1853" i="1"/>
  <c r="U1852" i="1"/>
  <c r="U1851" i="1"/>
  <c r="U1850" i="1"/>
  <c r="U1849" i="1"/>
  <c r="U1848" i="1"/>
  <c r="U1847" i="1"/>
  <c r="U1846" i="1"/>
  <c r="U1845" i="1"/>
  <c r="U1844" i="1"/>
  <c r="U1843" i="1"/>
  <c r="U1842" i="1"/>
  <c r="U1841" i="1"/>
  <c r="U1840" i="1"/>
  <c r="U1839" i="1"/>
  <c r="U1838" i="1"/>
  <c r="U1837" i="1"/>
  <c r="U1836" i="1"/>
  <c r="U1835" i="1"/>
  <c r="U1834" i="1"/>
  <c r="U1833" i="1"/>
  <c r="U1832" i="1"/>
  <c r="U1831" i="1"/>
  <c r="U1830" i="1"/>
  <c r="U1829" i="1"/>
  <c r="U1828" i="1"/>
  <c r="U1827" i="1"/>
  <c r="U1826" i="1"/>
  <c r="U1825" i="1"/>
  <c r="U1824" i="1"/>
  <c r="U1823" i="1"/>
  <c r="U1822" i="1"/>
  <c r="U1821" i="1"/>
  <c r="U1820" i="1"/>
  <c r="U1819" i="1"/>
  <c r="U1818" i="1"/>
  <c r="U1817" i="1"/>
  <c r="U1816" i="1"/>
  <c r="U1815" i="1"/>
  <c r="U1814" i="1"/>
  <c r="U1813" i="1"/>
  <c r="U1812" i="1"/>
  <c r="U1811" i="1"/>
  <c r="U1810" i="1"/>
  <c r="U1809" i="1"/>
  <c r="U1808" i="1"/>
  <c r="U1807" i="1"/>
  <c r="U1806" i="1"/>
  <c r="U1805" i="1"/>
  <c r="U1804" i="1"/>
  <c r="U1803" i="1"/>
  <c r="U1802" i="1"/>
  <c r="U1801" i="1"/>
  <c r="U1800" i="1"/>
  <c r="U1799" i="1"/>
  <c r="U1798" i="1"/>
  <c r="U1797" i="1"/>
  <c r="U1796" i="1"/>
  <c r="U1795" i="1"/>
  <c r="U1794" i="1"/>
  <c r="U1793" i="1"/>
  <c r="U1792" i="1"/>
  <c r="U1791" i="1"/>
  <c r="U1790" i="1"/>
  <c r="U1789" i="1"/>
  <c r="U1788" i="1"/>
  <c r="U1787" i="1"/>
  <c r="U1786" i="1"/>
  <c r="U1785" i="1"/>
  <c r="U1784" i="1"/>
  <c r="U1783" i="1"/>
  <c r="U1782" i="1"/>
  <c r="U1781" i="1"/>
  <c r="U1780" i="1"/>
  <c r="U1779" i="1"/>
  <c r="U1778" i="1"/>
  <c r="U1777" i="1"/>
  <c r="U1776" i="1"/>
  <c r="U1775" i="1"/>
  <c r="U1774" i="1"/>
  <c r="U1773" i="1"/>
  <c r="U1772" i="1"/>
  <c r="U1771" i="1"/>
  <c r="U1770" i="1"/>
  <c r="U1769" i="1"/>
  <c r="U1768" i="1"/>
  <c r="U1767" i="1"/>
  <c r="U1766" i="1"/>
  <c r="U1765" i="1"/>
  <c r="U1764" i="1"/>
  <c r="U1763" i="1"/>
  <c r="U1762" i="1"/>
  <c r="U1761" i="1"/>
  <c r="U1760" i="1"/>
  <c r="U1759" i="1"/>
  <c r="U1758" i="1"/>
  <c r="U1757" i="1"/>
  <c r="U1756" i="1"/>
  <c r="U1755" i="1"/>
  <c r="U1754" i="1"/>
  <c r="U1753" i="1"/>
  <c r="U1752" i="1"/>
  <c r="U1751" i="1"/>
  <c r="U1750" i="1"/>
  <c r="U1749" i="1"/>
  <c r="U1748" i="1"/>
  <c r="U1747" i="1"/>
  <c r="U1746" i="1"/>
  <c r="U1745" i="1"/>
  <c r="U1744" i="1"/>
  <c r="U1743" i="1"/>
  <c r="U1742" i="1"/>
  <c r="U1741" i="1"/>
  <c r="U1740" i="1"/>
  <c r="U1739" i="1"/>
  <c r="U1738" i="1"/>
  <c r="U1737" i="1"/>
  <c r="U1736" i="1"/>
  <c r="U1735" i="1"/>
  <c r="U1734" i="1"/>
  <c r="U1733" i="1"/>
  <c r="U1732" i="1"/>
  <c r="U1731" i="1"/>
  <c r="U1730" i="1"/>
  <c r="U1729" i="1"/>
  <c r="U1728" i="1"/>
  <c r="U1727" i="1"/>
  <c r="U1726" i="1"/>
  <c r="U1725" i="1"/>
  <c r="U1724" i="1"/>
  <c r="U1723" i="1"/>
  <c r="U1722" i="1"/>
  <c r="U1721" i="1"/>
  <c r="U1720" i="1"/>
  <c r="U1719" i="1"/>
  <c r="U1718" i="1"/>
  <c r="U1717" i="1"/>
  <c r="U1716" i="1"/>
  <c r="U1715" i="1"/>
  <c r="U1714" i="1"/>
  <c r="U1713" i="1"/>
  <c r="U1712" i="1"/>
  <c r="U1711" i="1"/>
  <c r="U1710" i="1"/>
  <c r="U1709" i="1"/>
  <c r="U1708" i="1"/>
  <c r="U1707" i="1"/>
  <c r="U1706" i="1"/>
  <c r="U1705" i="1"/>
  <c r="U1704" i="1"/>
  <c r="U1703" i="1"/>
  <c r="U1702" i="1"/>
  <c r="U1701" i="1"/>
  <c r="U1700" i="1"/>
  <c r="V1699" i="1"/>
  <c r="U1698" i="1"/>
  <c r="U1697" i="1"/>
  <c r="U1696" i="1"/>
  <c r="V1695" i="1"/>
  <c r="U1694" i="1"/>
  <c r="U1693" i="1"/>
  <c r="U1692" i="1"/>
  <c r="U1691" i="1"/>
  <c r="U1690" i="1"/>
  <c r="U1689" i="1"/>
  <c r="U1688" i="1"/>
  <c r="U1687" i="1"/>
  <c r="U1686" i="1"/>
  <c r="U1685" i="1"/>
  <c r="V1684" i="1"/>
  <c r="U1683" i="1"/>
  <c r="U1682" i="1"/>
  <c r="U1681" i="1"/>
  <c r="V1680" i="1"/>
  <c r="U1679" i="1"/>
  <c r="V1678" i="1"/>
  <c r="U1677" i="1"/>
  <c r="U1676" i="1"/>
  <c r="U1675" i="1"/>
  <c r="V1674" i="1"/>
  <c r="U1673" i="1"/>
  <c r="V1672" i="1"/>
  <c r="U1671" i="1"/>
  <c r="U1670" i="1"/>
  <c r="U1669" i="1"/>
  <c r="U1668" i="1"/>
  <c r="U1667" i="1"/>
  <c r="U1666" i="1"/>
  <c r="U1665" i="1"/>
  <c r="U1664" i="1"/>
  <c r="U1663" i="1"/>
  <c r="V1662" i="1"/>
  <c r="U1661" i="1"/>
  <c r="U1660" i="1"/>
  <c r="U1659" i="1"/>
  <c r="U1658" i="1"/>
  <c r="U1657" i="1"/>
  <c r="V1656" i="1"/>
  <c r="V1655" i="1"/>
  <c r="V1654" i="1"/>
  <c r="V1653" i="1"/>
  <c r="U1652" i="1"/>
  <c r="U1651" i="1"/>
  <c r="V1650" i="1"/>
  <c r="U1649" i="1"/>
  <c r="U1648" i="1"/>
  <c r="U1647" i="1"/>
  <c r="U1646" i="1"/>
  <c r="U1645" i="1"/>
  <c r="U1644" i="1"/>
  <c r="U1643" i="1"/>
  <c r="U1642" i="1"/>
  <c r="U1641" i="1"/>
  <c r="U1640" i="1"/>
  <c r="U1639" i="1"/>
  <c r="U1638" i="1"/>
  <c r="U1637" i="1"/>
  <c r="U1636" i="1"/>
  <c r="U1635" i="1"/>
  <c r="U1634" i="1"/>
  <c r="U1633" i="1"/>
  <c r="U1632" i="1"/>
  <c r="U1631" i="1"/>
  <c r="U1630" i="1"/>
  <c r="U1629" i="1"/>
  <c r="U1628" i="1"/>
  <c r="U1627" i="1"/>
  <c r="U1626" i="1"/>
  <c r="U1625" i="1"/>
  <c r="U1624" i="1"/>
  <c r="U1623" i="1"/>
  <c r="U1622" i="1"/>
  <c r="U1621" i="1"/>
  <c r="U1620" i="1"/>
  <c r="U1619" i="1"/>
  <c r="U1618" i="1"/>
  <c r="U1617" i="1"/>
  <c r="U1616" i="1"/>
  <c r="U1615" i="1"/>
  <c r="U1614" i="1"/>
  <c r="U1613" i="1"/>
  <c r="U1612" i="1"/>
  <c r="U1611" i="1"/>
  <c r="U1610" i="1"/>
  <c r="U1609" i="1"/>
  <c r="U1608" i="1"/>
  <c r="U1607" i="1"/>
  <c r="U1606" i="1"/>
  <c r="U1605" i="1"/>
  <c r="U1604" i="1"/>
  <c r="U1603" i="1"/>
  <c r="U1602" i="1"/>
  <c r="V1601" i="1"/>
  <c r="U1600" i="1"/>
  <c r="V1600" i="1" s="1"/>
  <c r="AM1600" i="1" s="1"/>
  <c r="U1599" i="1"/>
  <c r="V1599" i="1" s="1"/>
  <c r="AM1599" i="1" s="1"/>
  <c r="U1598" i="1"/>
  <c r="V1598" i="1" s="1"/>
  <c r="AM1598" i="1" s="1"/>
  <c r="U1597" i="1"/>
  <c r="V1597" i="1" s="1"/>
  <c r="AM1597" i="1" s="1"/>
  <c r="U1596" i="1"/>
  <c r="V1596" i="1" s="1"/>
  <c r="AM1596" i="1" s="1"/>
  <c r="U1595" i="1"/>
  <c r="V1595" i="1" s="1"/>
  <c r="AM1595" i="1" s="1"/>
  <c r="U1594" i="1"/>
  <c r="V1594" i="1" s="1"/>
  <c r="AM1594" i="1" s="1"/>
  <c r="V1592" i="1"/>
  <c r="U1591" i="1"/>
  <c r="V1591" i="1" s="1"/>
  <c r="AM1591" i="1" s="1"/>
  <c r="U1590" i="1"/>
  <c r="V1590" i="1" s="1"/>
  <c r="AM1590" i="1" s="1"/>
  <c r="U1589" i="1"/>
  <c r="V1589" i="1" s="1"/>
  <c r="AM1589" i="1" s="1"/>
  <c r="U1588" i="1"/>
  <c r="V1588" i="1" s="1"/>
  <c r="AM1588" i="1" s="1"/>
  <c r="U1587" i="1"/>
  <c r="V1587" i="1" s="1"/>
  <c r="AM1587" i="1" s="1"/>
  <c r="U1586" i="1"/>
  <c r="V1586" i="1" s="1"/>
  <c r="AM1586" i="1" s="1"/>
  <c r="U1585" i="1"/>
  <c r="V1585" i="1" s="1"/>
  <c r="AM1585" i="1" s="1"/>
  <c r="U1584" i="1"/>
  <c r="V1584" i="1" s="1"/>
  <c r="AM1584" i="1" s="1"/>
  <c r="U1583" i="1"/>
  <c r="V1583" i="1" s="1"/>
  <c r="AM1583" i="1" s="1"/>
  <c r="U1582" i="1"/>
  <c r="V1582" i="1" s="1"/>
  <c r="AM1582" i="1" s="1"/>
  <c r="U1581" i="1"/>
  <c r="V1581" i="1" s="1"/>
  <c r="AM1581" i="1" s="1"/>
  <c r="U1580" i="1"/>
  <c r="V1580" i="1" s="1"/>
  <c r="AM1580" i="1" s="1"/>
  <c r="U1579" i="1"/>
  <c r="V1579" i="1" s="1"/>
  <c r="AM1579" i="1" s="1"/>
  <c r="U1578" i="1"/>
  <c r="V1578" i="1" s="1"/>
  <c r="AM1578" i="1" s="1"/>
  <c r="U1577" i="1"/>
  <c r="V1577" i="1" s="1"/>
  <c r="AM1577" i="1" s="1"/>
  <c r="V1576" i="1"/>
  <c r="U1575" i="1"/>
  <c r="V1575" i="1" s="1"/>
  <c r="AM1575" i="1" s="1"/>
  <c r="U1574" i="1"/>
  <c r="U1573" i="1"/>
  <c r="U1572" i="1"/>
  <c r="U1571" i="1"/>
  <c r="U1570" i="1"/>
  <c r="U1569" i="1"/>
  <c r="U1568" i="1"/>
  <c r="U1567" i="1"/>
  <c r="U1566" i="1"/>
  <c r="U1565" i="1"/>
  <c r="U1564" i="1"/>
  <c r="U1563" i="1"/>
  <c r="U1562" i="1"/>
  <c r="U1561" i="1"/>
  <c r="U1560" i="1"/>
  <c r="U1559" i="1"/>
  <c r="U1558" i="1"/>
  <c r="U1557" i="1"/>
  <c r="U1556" i="1"/>
  <c r="U1555" i="1"/>
  <c r="V1555" i="1" s="1"/>
  <c r="U1554" i="1"/>
  <c r="U1553" i="1"/>
  <c r="U1552" i="1"/>
  <c r="U1551" i="1"/>
  <c r="U1550" i="1"/>
  <c r="U1549" i="1"/>
  <c r="U1548" i="1"/>
  <c r="U1547" i="1"/>
  <c r="U1546" i="1"/>
  <c r="U1545" i="1"/>
  <c r="U1544" i="1"/>
  <c r="U1543" i="1"/>
  <c r="U1542" i="1"/>
  <c r="U1541" i="1"/>
  <c r="U1540" i="1"/>
  <c r="U1539" i="1"/>
  <c r="U1538" i="1"/>
  <c r="U1537" i="1"/>
  <c r="U1536" i="1"/>
  <c r="U1535" i="1"/>
  <c r="U1534" i="1"/>
  <c r="U1533" i="1"/>
  <c r="U1532" i="1"/>
  <c r="U1531" i="1"/>
  <c r="U1530" i="1"/>
  <c r="U1529" i="1"/>
  <c r="U1528" i="1"/>
  <c r="U1527" i="1"/>
  <c r="U1526" i="1"/>
  <c r="U1525" i="1"/>
  <c r="U1524" i="1"/>
  <c r="U1523" i="1"/>
  <c r="U1522" i="1"/>
  <c r="U1521" i="1"/>
  <c r="U1520" i="1"/>
  <c r="U1519" i="1"/>
  <c r="U1518" i="1"/>
  <c r="U1517" i="1"/>
  <c r="U1516" i="1"/>
  <c r="U1515" i="1"/>
  <c r="U1514" i="1"/>
  <c r="U1513" i="1"/>
  <c r="U1512" i="1"/>
  <c r="U1511" i="1"/>
  <c r="U1510" i="1"/>
  <c r="U1509" i="1"/>
  <c r="U1508" i="1"/>
  <c r="U1507" i="1"/>
  <c r="U1506" i="1"/>
  <c r="U1505" i="1"/>
  <c r="U1504" i="1"/>
  <c r="U1503" i="1"/>
  <c r="U1502" i="1"/>
  <c r="U1501" i="1"/>
  <c r="U1500" i="1"/>
  <c r="U1499" i="1"/>
  <c r="U1498" i="1"/>
  <c r="U1497" i="1"/>
  <c r="U1496" i="1"/>
  <c r="U1495" i="1"/>
  <c r="U1494" i="1"/>
  <c r="U1493" i="1"/>
  <c r="U1492" i="1"/>
  <c r="U1491" i="1"/>
  <c r="U1490" i="1"/>
  <c r="U1489" i="1"/>
  <c r="U1488" i="1"/>
  <c r="AM1488" i="1" s="1"/>
  <c r="U1487" i="1"/>
  <c r="U1486" i="1"/>
  <c r="U1485" i="1"/>
  <c r="U1484" i="1"/>
  <c r="U1483" i="1"/>
  <c r="V1481" i="1"/>
  <c r="U1480" i="1"/>
  <c r="V1478" i="1"/>
  <c r="U1477" i="1"/>
  <c r="U1476" i="1"/>
  <c r="U1475" i="1"/>
  <c r="U1474" i="1"/>
  <c r="U1473" i="1"/>
  <c r="U1472" i="1"/>
  <c r="U1471" i="1"/>
  <c r="U1470" i="1"/>
  <c r="U1469" i="1"/>
  <c r="AM1469" i="1" s="1"/>
  <c r="U1468" i="1"/>
  <c r="U1467" i="1"/>
  <c r="U1466" i="1"/>
  <c r="U1465" i="1"/>
  <c r="U1464" i="1"/>
  <c r="U1463" i="1"/>
  <c r="U1462" i="1"/>
  <c r="U1461" i="1"/>
  <c r="U1460" i="1"/>
  <c r="U1459" i="1"/>
  <c r="U1458" i="1"/>
  <c r="U1457" i="1"/>
  <c r="U1456" i="1"/>
  <c r="U1455" i="1"/>
  <c r="U1454" i="1"/>
  <c r="U1453" i="1"/>
  <c r="U1452" i="1"/>
  <c r="U1451" i="1"/>
  <c r="U1450" i="1"/>
  <c r="U1449" i="1"/>
  <c r="U1448" i="1"/>
  <c r="U1447" i="1"/>
  <c r="U1446" i="1"/>
  <c r="U1445" i="1"/>
  <c r="U1444" i="1"/>
  <c r="U1443" i="1"/>
  <c r="U1442" i="1"/>
  <c r="U1441" i="1"/>
  <c r="U1440" i="1"/>
  <c r="U1439" i="1"/>
  <c r="U1438" i="1"/>
  <c r="U1437" i="1"/>
  <c r="U1436" i="1"/>
  <c r="U1435" i="1"/>
  <c r="U1434" i="1"/>
  <c r="U1433" i="1"/>
  <c r="V1431" i="1"/>
  <c r="U1430" i="1"/>
  <c r="U1429" i="1"/>
  <c r="V1427" i="1"/>
  <c r="U1426" i="1"/>
  <c r="V1424" i="1"/>
  <c r="U1423" i="1"/>
  <c r="U1422" i="1"/>
  <c r="U1421" i="1"/>
  <c r="AM1421" i="1" s="1"/>
  <c r="U1420" i="1"/>
  <c r="V1420" i="1" s="1"/>
  <c r="AM1420" i="1" s="1"/>
  <c r="U1419" i="1"/>
  <c r="V1419" i="1" s="1"/>
  <c r="AM1419" i="1" s="1"/>
  <c r="U1418" i="1"/>
  <c r="V1418" i="1" s="1"/>
  <c r="AM1418" i="1" s="1"/>
  <c r="U1417" i="1"/>
  <c r="V1417" i="1" s="1"/>
  <c r="AM1417" i="1" s="1"/>
  <c r="U1416" i="1"/>
  <c r="V1416" i="1" s="1"/>
  <c r="AM1416" i="1" s="1"/>
  <c r="U1415" i="1"/>
  <c r="V1415" i="1" s="1"/>
  <c r="AM1415" i="1" s="1"/>
  <c r="V1413" i="1"/>
  <c r="U1412" i="1"/>
  <c r="V1412" i="1" s="1"/>
  <c r="AM1412" i="1" s="1"/>
  <c r="U1411" i="1"/>
  <c r="V1411" i="1" s="1"/>
  <c r="AM1411" i="1" s="1"/>
  <c r="U1410" i="1"/>
  <c r="V1410" i="1" s="1"/>
  <c r="AM1410" i="1" s="1"/>
  <c r="U1409" i="1"/>
  <c r="V1409" i="1" s="1"/>
  <c r="AM1409" i="1" s="1"/>
  <c r="U1408" i="1"/>
  <c r="V1408" i="1" s="1"/>
  <c r="AM1408" i="1" s="1"/>
  <c r="V1884" i="1" l="1"/>
  <c r="AM1884" i="1"/>
  <c r="V1883" i="1"/>
  <c r="AM1883" i="1"/>
  <c r="V1700" i="1"/>
  <c r="AM1700" i="1"/>
  <c r="V1704" i="1"/>
  <c r="AM1704" i="1"/>
  <c r="V1708" i="1"/>
  <c r="AM1708" i="1"/>
  <c r="V1712" i="1"/>
  <c r="AM1712" i="1"/>
  <c r="V1716" i="1"/>
  <c r="AM1716" i="1"/>
  <c r="V1701" i="1"/>
  <c r="AM1701" i="1"/>
  <c r="V1705" i="1"/>
  <c r="AM1705" i="1"/>
  <c r="V1709" i="1"/>
  <c r="AM1709" i="1"/>
  <c r="V1713" i="1"/>
  <c r="AM1713" i="1"/>
  <c r="V1717" i="1"/>
  <c r="AM1717" i="1"/>
  <c r="V1702" i="1"/>
  <c r="AM1702" i="1"/>
  <c r="V1706" i="1"/>
  <c r="AM1706" i="1"/>
  <c r="V1710" i="1"/>
  <c r="AM1710" i="1"/>
  <c r="V1714" i="1"/>
  <c r="AM1714" i="1"/>
  <c r="V1718" i="1"/>
  <c r="AM1718" i="1"/>
  <c r="V1703" i="1"/>
  <c r="AM1703" i="1"/>
  <c r="V1707" i="1"/>
  <c r="AM1707" i="1"/>
  <c r="V1711" i="1"/>
  <c r="AM1711" i="1"/>
  <c r="V1715" i="1"/>
  <c r="AM1715" i="1"/>
  <c r="V1559" i="1"/>
  <c r="AM1559" i="1"/>
  <c r="V1563" i="1"/>
  <c r="AM1563" i="1"/>
  <c r="V1567" i="1"/>
  <c r="AM1567" i="1"/>
  <c r="V1571" i="1"/>
  <c r="AM1571" i="1"/>
  <c r="V1556" i="1"/>
  <c r="AM1556" i="1"/>
  <c r="V1560" i="1"/>
  <c r="AM1560" i="1"/>
  <c r="V1564" i="1"/>
  <c r="AM1564" i="1"/>
  <c r="V1568" i="1"/>
  <c r="AM1568" i="1"/>
  <c r="V1572" i="1"/>
  <c r="AM1572" i="1"/>
  <c r="V1557" i="1"/>
  <c r="AM1557" i="1"/>
  <c r="V1561" i="1"/>
  <c r="AM1561" i="1"/>
  <c r="V1565" i="1"/>
  <c r="AM1565" i="1"/>
  <c r="V1569" i="1"/>
  <c r="AM1569" i="1"/>
  <c r="V1573" i="1"/>
  <c r="AM1573" i="1"/>
  <c r="V1558" i="1"/>
  <c r="AM1558" i="1"/>
  <c r="V1562" i="1"/>
  <c r="AM1562" i="1"/>
  <c r="V1566" i="1"/>
  <c r="AM1566" i="1"/>
  <c r="V1570" i="1"/>
  <c r="AM1570" i="1"/>
  <c r="V1574" i="1"/>
  <c r="AM1574" i="1"/>
  <c r="V1726" i="1"/>
  <c r="AM1726" i="1"/>
  <c r="V1738" i="1"/>
  <c r="AM1738" i="1"/>
  <c r="V1742" i="1"/>
  <c r="AM1742" i="1"/>
  <c r="V1750" i="1"/>
  <c r="AM1750" i="1"/>
  <c r="V1758" i="1"/>
  <c r="AM1758" i="1"/>
  <c r="V1766" i="1"/>
  <c r="AM1766" i="1"/>
  <c r="V1774" i="1"/>
  <c r="AM1774" i="1"/>
  <c r="V1782" i="1"/>
  <c r="AM1782" i="1"/>
  <c r="V1794" i="1"/>
  <c r="AM1794" i="1"/>
  <c r="V1802" i="1"/>
  <c r="AM1802" i="1"/>
  <c r="V1810" i="1"/>
  <c r="AM1810" i="1"/>
  <c r="V1818" i="1"/>
  <c r="AM1818" i="1"/>
  <c r="V1822" i="1"/>
  <c r="AM1822" i="1"/>
  <c r="V1830" i="1"/>
  <c r="AM1830" i="1"/>
  <c r="V1838" i="1"/>
  <c r="AM1838" i="1"/>
  <c r="V1842" i="1"/>
  <c r="AM1842" i="1"/>
  <c r="V1850" i="1"/>
  <c r="AM1850" i="1"/>
  <c r="V1719" i="1"/>
  <c r="AM1719" i="1"/>
  <c r="V1727" i="1"/>
  <c r="AM1727" i="1"/>
  <c r="V1735" i="1"/>
  <c r="AM1735" i="1"/>
  <c r="V1743" i="1"/>
  <c r="AM1743" i="1"/>
  <c r="V1751" i="1"/>
  <c r="AM1751" i="1"/>
  <c r="V1759" i="1"/>
  <c r="AM1759" i="1"/>
  <c r="V1763" i="1"/>
  <c r="AM1763" i="1"/>
  <c r="V1771" i="1"/>
  <c r="AM1771" i="1"/>
  <c r="V1783" i="1"/>
  <c r="AM1783" i="1"/>
  <c r="V1791" i="1"/>
  <c r="AM1791" i="1"/>
  <c r="V1795" i="1"/>
  <c r="AM1795" i="1"/>
  <c r="V1803" i="1"/>
  <c r="AM1803" i="1"/>
  <c r="V1811" i="1"/>
  <c r="AM1811" i="1"/>
  <c r="V1819" i="1"/>
  <c r="AM1819" i="1"/>
  <c r="V1827" i="1"/>
  <c r="AM1827" i="1"/>
  <c r="V1831" i="1"/>
  <c r="AM1831" i="1"/>
  <c r="V1839" i="1"/>
  <c r="AM1839" i="1"/>
  <c r="V1847" i="1"/>
  <c r="AM1847" i="1"/>
  <c r="V1851" i="1"/>
  <c r="AM1851" i="1"/>
  <c r="V1720" i="1"/>
  <c r="AM1720" i="1"/>
  <c r="V1724" i="1"/>
  <c r="AM1724" i="1"/>
  <c r="V1728" i="1"/>
  <c r="AM1728" i="1"/>
  <c r="V1732" i="1"/>
  <c r="AM1732" i="1"/>
  <c r="V1736" i="1"/>
  <c r="AM1736" i="1"/>
  <c r="V1740" i="1"/>
  <c r="AM1740" i="1"/>
  <c r="V1744" i="1"/>
  <c r="AM1744" i="1"/>
  <c r="V1748" i="1"/>
  <c r="AM1748" i="1"/>
  <c r="V1752" i="1"/>
  <c r="AM1752" i="1"/>
  <c r="V1756" i="1"/>
  <c r="AM1756" i="1"/>
  <c r="V1760" i="1"/>
  <c r="AM1760" i="1"/>
  <c r="V1764" i="1"/>
  <c r="AM1764" i="1"/>
  <c r="V1768" i="1"/>
  <c r="AM1768" i="1"/>
  <c r="V1772" i="1"/>
  <c r="AM1772" i="1"/>
  <c r="V1776" i="1"/>
  <c r="AM1776" i="1"/>
  <c r="V1780" i="1"/>
  <c r="AM1780" i="1"/>
  <c r="V1784" i="1"/>
  <c r="AM1784" i="1"/>
  <c r="V1788" i="1"/>
  <c r="AM1788" i="1"/>
  <c r="V1792" i="1"/>
  <c r="AM1792" i="1"/>
  <c r="V1796" i="1"/>
  <c r="AM1796" i="1"/>
  <c r="V1800" i="1"/>
  <c r="AM1800" i="1"/>
  <c r="V1804" i="1"/>
  <c r="AM1804" i="1"/>
  <c r="V1808" i="1"/>
  <c r="AM1808" i="1"/>
  <c r="V1812" i="1"/>
  <c r="AM1812" i="1"/>
  <c r="V1816" i="1"/>
  <c r="AM1816" i="1"/>
  <c r="V1820" i="1"/>
  <c r="AM1820" i="1"/>
  <c r="V1824" i="1"/>
  <c r="AM1824" i="1"/>
  <c r="V1828" i="1"/>
  <c r="AM1828" i="1"/>
  <c r="V1832" i="1"/>
  <c r="AM1832" i="1"/>
  <c r="V1836" i="1"/>
  <c r="AM1836" i="1"/>
  <c r="V1840" i="1"/>
  <c r="AM1840" i="1"/>
  <c r="V1844" i="1"/>
  <c r="AM1844" i="1"/>
  <c r="V1848" i="1"/>
  <c r="AM1848" i="1"/>
  <c r="V1722" i="1"/>
  <c r="AM1722" i="1"/>
  <c r="V1730" i="1"/>
  <c r="AM1730" i="1"/>
  <c r="V1734" i="1"/>
  <c r="AM1734" i="1"/>
  <c r="V1746" i="1"/>
  <c r="AM1746" i="1"/>
  <c r="V1754" i="1"/>
  <c r="AM1754" i="1"/>
  <c r="V1762" i="1"/>
  <c r="AM1762" i="1"/>
  <c r="V1770" i="1"/>
  <c r="AM1770" i="1"/>
  <c r="V1778" i="1"/>
  <c r="AM1778" i="1"/>
  <c r="V1786" i="1"/>
  <c r="AM1786" i="1"/>
  <c r="V1790" i="1"/>
  <c r="AM1790" i="1"/>
  <c r="V1798" i="1"/>
  <c r="AM1798" i="1"/>
  <c r="V1806" i="1"/>
  <c r="AM1806" i="1"/>
  <c r="V1814" i="1"/>
  <c r="AM1814" i="1"/>
  <c r="V1826" i="1"/>
  <c r="AM1826" i="1"/>
  <c r="V1834" i="1"/>
  <c r="AM1834" i="1"/>
  <c r="V1846" i="1"/>
  <c r="AM1846" i="1"/>
  <c r="V1723" i="1"/>
  <c r="AM1723" i="1"/>
  <c r="V1731" i="1"/>
  <c r="AM1731" i="1"/>
  <c r="V1739" i="1"/>
  <c r="AM1739" i="1"/>
  <c r="V1747" i="1"/>
  <c r="AM1747" i="1"/>
  <c r="V1755" i="1"/>
  <c r="AM1755" i="1"/>
  <c r="V1767" i="1"/>
  <c r="AM1767" i="1"/>
  <c r="V1775" i="1"/>
  <c r="AM1775" i="1"/>
  <c r="V1779" i="1"/>
  <c r="AM1779" i="1"/>
  <c r="V1787" i="1"/>
  <c r="AM1787" i="1"/>
  <c r="V1799" i="1"/>
  <c r="AM1799" i="1"/>
  <c r="V1807" i="1"/>
  <c r="AM1807" i="1"/>
  <c r="V1815" i="1"/>
  <c r="AM1815" i="1"/>
  <c r="V1823" i="1"/>
  <c r="AM1823" i="1"/>
  <c r="V1835" i="1"/>
  <c r="AM1835" i="1"/>
  <c r="V1843" i="1"/>
  <c r="AM1843" i="1"/>
  <c r="V1721" i="1"/>
  <c r="AM1721" i="1"/>
  <c r="V1725" i="1"/>
  <c r="AM1725" i="1"/>
  <c r="V1729" i="1"/>
  <c r="AM1729" i="1"/>
  <c r="V1733" i="1"/>
  <c r="AM1733" i="1"/>
  <c r="V1737" i="1"/>
  <c r="AM1737" i="1"/>
  <c r="V1741" i="1"/>
  <c r="AM1741" i="1"/>
  <c r="V1745" i="1"/>
  <c r="AM1745" i="1"/>
  <c r="V1749" i="1"/>
  <c r="AM1749" i="1"/>
  <c r="V1753" i="1"/>
  <c r="AM1753" i="1"/>
  <c r="V1757" i="1"/>
  <c r="AM1757" i="1"/>
  <c r="V1761" i="1"/>
  <c r="AM1761" i="1"/>
  <c r="V1765" i="1"/>
  <c r="AM1765" i="1"/>
  <c r="V1769" i="1"/>
  <c r="AM1769" i="1"/>
  <c r="V1773" i="1"/>
  <c r="AM1773" i="1"/>
  <c r="V1777" i="1"/>
  <c r="AM1777" i="1"/>
  <c r="V1781" i="1"/>
  <c r="AM1781" i="1"/>
  <c r="V1785" i="1"/>
  <c r="AM1785" i="1"/>
  <c r="V1789" i="1"/>
  <c r="AM1789" i="1"/>
  <c r="V1793" i="1"/>
  <c r="AM1793" i="1"/>
  <c r="V1797" i="1"/>
  <c r="AM1797" i="1"/>
  <c r="V1801" i="1"/>
  <c r="AM1801" i="1"/>
  <c r="V1805" i="1"/>
  <c r="AM1805" i="1"/>
  <c r="V1809" i="1"/>
  <c r="AM1809" i="1"/>
  <c r="V1813" i="1"/>
  <c r="AM1813" i="1"/>
  <c r="V1817" i="1"/>
  <c r="AM1817" i="1"/>
  <c r="V1821" i="1"/>
  <c r="AM1821" i="1"/>
  <c r="V1825" i="1"/>
  <c r="AM1825" i="1"/>
  <c r="V1829" i="1"/>
  <c r="AM1829" i="1"/>
  <c r="V1833" i="1"/>
  <c r="AM1833" i="1"/>
  <c r="V1837" i="1"/>
  <c r="AM1837" i="1"/>
  <c r="V1841" i="1"/>
  <c r="AM1841" i="1"/>
  <c r="V1845" i="1"/>
  <c r="AM1845" i="1"/>
  <c r="V1849" i="1"/>
  <c r="AM1849" i="1"/>
  <c r="V1906" i="1"/>
  <c r="AM1906" i="1"/>
  <c r="V1903" i="1"/>
  <c r="AM1903" i="1"/>
  <c r="V1904" i="1"/>
  <c r="AM1904" i="1"/>
  <c r="V1902" i="1"/>
  <c r="AM1902" i="1"/>
  <c r="V1901" i="1"/>
  <c r="AM1901" i="1"/>
  <c r="V1905" i="1"/>
  <c r="AM1905" i="1"/>
  <c r="V1862" i="1"/>
  <c r="AM1862" i="1"/>
  <c r="V1866" i="1"/>
  <c r="AM1866" i="1"/>
  <c r="V1870" i="1"/>
  <c r="AM1870" i="1"/>
  <c r="V1859" i="1"/>
  <c r="AM1859" i="1"/>
  <c r="V1863" i="1"/>
  <c r="AM1863" i="1"/>
  <c r="V1867" i="1"/>
  <c r="AM1867" i="1"/>
  <c r="V1871" i="1"/>
  <c r="AM1871" i="1"/>
  <c r="V1860" i="1"/>
  <c r="AM1860" i="1"/>
  <c r="V1864" i="1"/>
  <c r="AM1864" i="1"/>
  <c r="V1868" i="1"/>
  <c r="AM1868" i="1"/>
  <c r="V1872" i="1"/>
  <c r="AM1872" i="1"/>
  <c r="V1861" i="1"/>
  <c r="AM1861" i="1"/>
  <c r="V1865" i="1"/>
  <c r="AM1865" i="1"/>
  <c r="V1869" i="1"/>
  <c r="AM1869" i="1"/>
  <c r="V1497" i="1"/>
  <c r="AM1497" i="1"/>
  <c r="V1505" i="1"/>
  <c r="AM1505" i="1"/>
  <c r="V1513" i="1"/>
  <c r="AM1513" i="1"/>
  <c r="V1521" i="1"/>
  <c r="AM1521" i="1"/>
  <c r="V1529" i="1"/>
  <c r="AM1529" i="1"/>
  <c r="V1537" i="1"/>
  <c r="AM1537" i="1"/>
  <c r="V1549" i="1"/>
  <c r="AM1549" i="1"/>
  <c r="V1494" i="1"/>
  <c r="AM1494" i="1"/>
  <c r="V1498" i="1"/>
  <c r="AM1498" i="1"/>
  <c r="V1506" i="1"/>
  <c r="AM1506" i="1"/>
  <c r="V1518" i="1"/>
  <c r="AM1518" i="1"/>
  <c r="V1526" i="1"/>
  <c r="AM1526" i="1"/>
  <c r="V1534" i="1"/>
  <c r="AM1534" i="1"/>
  <c r="V1546" i="1"/>
  <c r="AM1546" i="1"/>
  <c r="V1491" i="1"/>
  <c r="AM1491" i="1"/>
  <c r="V1495" i="1"/>
  <c r="AM1495" i="1"/>
  <c r="V1499" i="1"/>
  <c r="AM1499" i="1"/>
  <c r="V1503" i="1"/>
  <c r="AM1503" i="1"/>
  <c r="V1507" i="1"/>
  <c r="AM1507" i="1"/>
  <c r="V1511" i="1"/>
  <c r="AM1511" i="1"/>
  <c r="V1515" i="1"/>
  <c r="AM1515" i="1"/>
  <c r="V1519" i="1"/>
  <c r="AM1519" i="1"/>
  <c r="V1523" i="1"/>
  <c r="AM1523" i="1"/>
  <c r="V1527" i="1"/>
  <c r="AM1527" i="1"/>
  <c r="V1531" i="1"/>
  <c r="AM1531" i="1"/>
  <c r="V1535" i="1"/>
  <c r="AM1535" i="1"/>
  <c r="V1539" i="1"/>
  <c r="AM1539" i="1"/>
  <c r="V1543" i="1"/>
  <c r="AM1543" i="1"/>
  <c r="V1547" i="1"/>
  <c r="AM1547" i="1"/>
  <c r="V1551" i="1"/>
  <c r="AM1551" i="1"/>
  <c r="V1493" i="1"/>
  <c r="AM1493" i="1"/>
  <c r="V1501" i="1"/>
  <c r="AM1501" i="1"/>
  <c r="V1509" i="1"/>
  <c r="AM1509" i="1"/>
  <c r="V1517" i="1"/>
  <c r="AM1517" i="1"/>
  <c r="V1525" i="1"/>
  <c r="AM1525" i="1"/>
  <c r="V1533" i="1"/>
  <c r="AM1533" i="1"/>
  <c r="V1541" i="1"/>
  <c r="AM1541" i="1"/>
  <c r="V1545" i="1"/>
  <c r="AM1545" i="1"/>
  <c r="V1553" i="1"/>
  <c r="AM1553" i="1"/>
  <c r="V1502" i="1"/>
  <c r="AM1502" i="1"/>
  <c r="V1510" i="1"/>
  <c r="AM1510" i="1"/>
  <c r="V1514" i="1"/>
  <c r="AM1514" i="1"/>
  <c r="V1522" i="1"/>
  <c r="AM1522" i="1"/>
  <c r="V1530" i="1"/>
  <c r="AM1530" i="1"/>
  <c r="V1538" i="1"/>
  <c r="AM1538" i="1"/>
  <c r="V1542" i="1"/>
  <c r="AM1542" i="1"/>
  <c r="V1550" i="1"/>
  <c r="AM1550" i="1"/>
  <c r="V1554" i="1"/>
  <c r="AM1554" i="1"/>
  <c r="V1492" i="1"/>
  <c r="AM1492" i="1"/>
  <c r="V1496" i="1"/>
  <c r="AM1496" i="1"/>
  <c r="V1500" i="1"/>
  <c r="AM1500" i="1"/>
  <c r="V1504" i="1"/>
  <c r="AM1504" i="1"/>
  <c r="V1508" i="1"/>
  <c r="AM1508" i="1"/>
  <c r="V1512" i="1"/>
  <c r="AM1512" i="1"/>
  <c r="V1516" i="1"/>
  <c r="AM1516" i="1"/>
  <c r="V1520" i="1"/>
  <c r="AM1520" i="1"/>
  <c r="V1524" i="1"/>
  <c r="AM1524" i="1"/>
  <c r="V1528" i="1"/>
  <c r="AM1528" i="1"/>
  <c r="V1532" i="1"/>
  <c r="AM1532" i="1"/>
  <c r="V1536" i="1"/>
  <c r="AM1536" i="1"/>
  <c r="V1540" i="1"/>
  <c r="AM1540" i="1"/>
  <c r="V1544" i="1"/>
  <c r="AM1544" i="1"/>
  <c r="V1548" i="1"/>
  <c r="AM1548" i="1"/>
  <c r="V1552" i="1"/>
  <c r="AM1552" i="1"/>
  <c r="V1852" i="1"/>
  <c r="AM1852" i="1"/>
  <c r="V1853" i="1"/>
  <c r="AM1853" i="1"/>
  <c r="V1430" i="1"/>
  <c r="AM1430" i="1"/>
  <c r="V1439" i="1"/>
  <c r="AM1439" i="1"/>
  <c r="V1443" i="1"/>
  <c r="AM1443" i="1"/>
  <c r="V1455" i="1"/>
  <c r="AM1455" i="1"/>
  <c r="V1463" i="1"/>
  <c r="AM1463" i="1"/>
  <c r="V1471" i="1"/>
  <c r="AM1471" i="1"/>
  <c r="V1480" i="1"/>
  <c r="AM1480" i="1"/>
  <c r="V1426" i="1"/>
  <c r="AM1426" i="1"/>
  <c r="V1490" i="1"/>
  <c r="AM1490" i="1"/>
  <c r="V1435" i="1"/>
  <c r="AM1435" i="1"/>
  <c r="V1447" i="1"/>
  <c r="AM1447" i="1"/>
  <c r="V1451" i="1"/>
  <c r="AM1451" i="1"/>
  <c r="V1459" i="1"/>
  <c r="AM1459" i="1"/>
  <c r="V1467" i="1"/>
  <c r="AM1467" i="1"/>
  <c r="V1475" i="1"/>
  <c r="AM1475" i="1"/>
  <c r="V1485" i="1"/>
  <c r="AM1485" i="1"/>
  <c r="V1489" i="1"/>
  <c r="AM1489" i="1"/>
  <c r="V1421" i="1"/>
  <c r="V1436" i="1"/>
  <c r="AM1436" i="1"/>
  <c r="V1440" i="1"/>
  <c r="AM1440" i="1"/>
  <c r="V1444" i="1"/>
  <c r="AM1444" i="1"/>
  <c r="V1448" i="1"/>
  <c r="AM1448" i="1"/>
  <c r="V1452" i="1"/>
  <c r="AM1452" i="1"/>
  <c r="V1456" i="1"/>
  <c r="AM1456" i="1"/>
  <c r="V1460" i="1"/>
  <c r="AM1460" i="1"/>
  <c r="V1464" i="1"/>
  <c r="AM1464" i="1"/>
  <c r="V1468" i="1"/>
  <c r="AM1468" i="1"/>
  <c r="V1472" i="1"/>
  <c r="AM1472" i="1"/>
  <c r="V1476" i="1"/>
  <c r="AM1476" i="1"/>
  <c r="V1486" i="1"/>
  <c r="AM1486" i="1"/>
  <c r="V1422" i="1"/>
  <c r="AM1422" i="1"/>
  <c r="V1433" i="1"/>
  <c r="AM1433" i="1"/>
  <c r="V1437" i="1"/>
  <c r="AM1437" i="1"/>
  <c r="V1441" i="1"/>
  <c r="AM1441" i="1"/>
  <c r="V1445" i="1"/>
  <c r="AM1445" i="1"/>
  <c r="V1449" i="1"/>
  <c r="AM1449" i="1"/>
  <c r="V1453" i="1"/>
  <c r="AM1453" i="1"/>
  <c r="V1457" i="1"/>
  <c r="AM1457" i="1"/>
  <c r="V1461" i="1"/>
  <c r="AM1461" i="1"/>
  <c r="V1465" i="1"/>
  <c r="AM1465" i="1"/>
  <c r="V1469" i="1"/>
  <c r="V1473" i="1"/>
  <c r="AM1473" i="1"/>
  <c r="V1477" i="1"/>
  <c r="AM1477" i="1"/>
  <c r="V1483" i="1"/>
  <c r="AM1483" i="1"/>
  <c r="V1487" i="1"/>
  <c r="AM1487" i="1"/>
  <c r="V1423" i="1"/>
  <c r="AM1423" i="1"/>
  <c r="V1429" i="1"/>
  <c r="AM1429" i="1"/>
  <c r="V1434" i="1"/>
  <c r="AM1434" i="1"/>
  <c r="V1438" i="1"/>
  <c r="AM1438" i="1"/>
  <c r="V1442" i="1"/>
  <c r="AM1442" i="1"/>
  <c r="V1446" i="1"/>
  <c r="AM1446" i="1"/>
  <c r="V1450" i="1"/>
  <c r="AM1450" i="1"/>
  <c r="V1454" i="1"/>
  <c r="AM1454" i="1"/>
  <c r="V1458" i="1"/>
  <c r="AM1458" i="1"/>
  <c r="V1462" i="1"/>
  <c r="AM1462" i="1"/>
  <c r="V1466" i="1"/>
  <c r="AM1466" i="1"/>
  <c r="V1470" i="1"/>
  <c r="AM1470" i="1"/>
  <c r="V1474" i="1"/>
  <c r="AM1474" i="1"/>
  <c r="V1484" i="1"/>
  <c r="AM1484" i="1"/>
  <c r="V1488" i="1"/>
  <c r="V1603" i="1"/>
  <c r="AM1603" i="1"/>
  <c r="V1607" i="1"/>
  <c r="AM1607" i="1"/>
  <c r="V1611" i="1"/>
  <c r="AM1611" i="1"/>
  <c r="V1615" i="1"/>
  <c r="AM1615" i="1"/>
  <c r="V1619" i="1"/>
  <c r="AM1619" i="1"/>
  <c r="V1623" i="1"/>
  <c r="AM1623" i="1"/>
  <c r="V1627" i="1"/>
  <c r="AM1627" i="1"/>
  <c r="V1631" i="1"/>
  <c r="AM1631" i="1"/>
  <c r="V1635" i="1"/>
  <c r="AM1635" i="1"/>
  <c r="V1639" i="1"/>
  <c r="AM1639" i="1"/>
  <c r="V1643" i="1"/>
  <c r="AM1643" i="1"/>
  <c r="V1647" i="1"/>
  <c r="AM1647" i="1"/>
  <c r="V1651" i="1"/>
  <c r="AM1651" i="1"/>
  <c r="V1659" i="1"/>
  <c r="AM1659" i="1"/>
  <c r="V1663" i="1"/>
  <c r="AM1663" i="1"/>
  <c r="V1667" i="1"/>
  <c r="AM1667" i="1"/>
  <c r="V1671" i="1"/>
  <c r="AM1671" i="1"/>
  <c r="V1675" i="1"/>
  <c r="AM1675" i="1"/>
  <c r="V1679" i="1"/>
  <c r="AM1679" i="1"/>
  <c r="V1683" i="1"/>
  <c r="AM1683" i="1"/>
  <c r="V1687" i="1"/>
  <c r="AM1687" i="1"/>
  <c r="V1691" i="1"/>
  <c r="AM1691" i="1"/>
  <c r="V1602" i="1"/>
  <c r="AM1602" i="1"/>
  <c r="V1606" i="1"/>
  <c r="AM1606" i="1"/>
  <c r="V1610" i="1"/>
  <c r="AM1610" i="1"/>
  <c r="V1614" i="1"/>
  <c r="AM1614" i="1"/>
  <c r="V1618" i="1"/>
  <c r="AM1618" i="1"/>
  <c r="V1622" i="1"/>
  <c r="AM1622" i="1"/>
  <c r="V1626" i="1"/>
  <c r="AM1626" i="1"/>
  <c r="V1630" i="1"/>
  <c r="AM1630" i="1"/>
  <c r="V1634" i="1"/>
  <c r="AM1634" i="1"/>
  <c r="V1638" i="1"/>
  <c r="AM1638" i="1"/>
  <c r="V1642" i="1"/>
  <c r="AM1642" i="1"/>
  <c r="V1646" i="1"/>
  <c r="AM1646" i="1"/>
  <c r="V1658" i="1"/>
  <c r="AM1658" i="1"/>
  <c r="V1666" i="1"/>
  <c r="AM1666" i="1"/>
  <c r="V1670" i="1"/>
  <c r="AM1670" i="1"/>
  <c r="V1682" i="1"/>
  <c r="AM1682" i="1"/>
  <c r="V1686" i="1"/>
  <c r="AM1686" i="1"/>
  <c r="V1690" i="1"/>
  <c r="AM1690" i="1"/>
  <c r="V1694" i="1"/>
  <c r="AM1694" i="1"/>
  <c r="V1698" i="1"/>
  <c r="AM1698" i="1"/>
  <c r="V1604" i="1"/>
  <c r="AM1604" i="1"/>
  <c r="V1608" i="1"/>
  <c r="AM1608" i="1"/>
  <c r="V1612" i="1"/>
  <c r="AM1612" i="1"/>
  <c r="V1616" i="1"/>
  <c r="AM1616" i="1"/>
  <c r="V1620" i="1"/>
  <c r="AM1620" i="1"/>
  <c r="V1624" i="1"/>
  <c r="AM1624" i="1"/>
  <c r="V1628" i="1"/>
  <c r="AM1628" i="1"/>
  <c r="V1632" i="1"/>
  <c r="AM1632" i="1"/>
  <c r="V1636" i="1"/>
  <c r="AM1636" i="1"/>
  <c r="V1640" i="1"/>
  <c r="AM1640" i="1"/>
  <c r="V1644" i="1"/>
  <c r="AM1644" i="1"/>
  <c r="V1648" i="1"/>
  <c r="AM1648" i="1"/>
  <c r="V1652" i="1"/>
  <c r="AM1652" i="1"/>
  <c r="V1660" i="1"/>
  <c r="AM1660" i="1"/>
  <c r="V1664" i="1"/>
  <c r="AM1664" i="1"/>
  <c r="V1668" i="1"/>
  <c r="AM1668" i="1"/>
  <c r="V1676" i="1"/>
  <c r="AM1676" i="1"/>
  <c r="V1688" i="1"/>
  <c r="AM1688" i="1"/>
  <c r="V1692" i="1"/>
  <c r="AM1692" i="1"/>
  <c r="V1696" i="1"/>
  <c r="AM1696" i="1"/>
  <c r="V1605" i="1"/>
  <c r="AM1605" i="1"/>
  <c r="V1609" i="1"/>
  <c r="AM1609" i="1"/>
  <c r="V1613" i="1"/>
  <c r="AM1613" i="1"/>
  <c r="V1617" i="1"/>
  <c r="AM1617" i="1"/>
  <c r="V1621" i="1"/>
  <c r="AM1621" i="1"/>
  <c r="V1625" i="1"/>
  <c r="AM1625" i="1"/>
  <c r="V1629" i="1"/>
  <c r="AM1629" i="1"/>
  <c r="V1633" i="1"/>
  <c r="AM1633" i="1"/>
  <c r="V1637" i="1"/>
  <c r="AM1637" i="1"/>
  <c r="V1641" i="1"/>
  <c r="AM1641" i="1"/>
  <c r="V1645" i="1"/>
  <c r="AM1645" i="1"/>
  <c r="V1649" i="1"/>
  <c r="AM1649" i="1"/>
  <c r="V1657" i="1"/>
  <c r="AM1657" i="1"/>
  <c r="V1661" i="1"/>
  <c r="AM1661" i="1"/>
  <c r="V1665" i="1"/>
  <c r="AM1665" i="1"/>
  <c r="V1669" i="1"/>
  <c r="AM1669" i="1"/>
  <c r="V1673" i="1"/>
  <c r="AM1673" i="1"/>
  <c r="V1677" i="1"/>
  <c r="AM1677" i="1"/>
  <c r="V1681" i="1"/>
  <c r="AM1681" i="1"/>
  <c r="V1685" i="1"/>
  <c r="AM1685" i="1"/>
  <c r="V1689" i="1"/>
  <c r="AM1689" i="1"/>
  <c r="V1693" i="1"/>
  <c r="AM1693" i="1"/>
  <c r="V1697" i="1"/>
  <c r="AM1697" i="1"/>
  <c r="V1874" i="1"/>
  <c r="AM1874" i="1"/>
  <c r="V1878" i="1"/>
  <c r="AM1878" i="1"/>
  <c r="V1881" i="1"/>
  <c r="AM1881" i="1"/>
  <c r="V1875" i="1"/>
  <c r="AM1875" i="1"/>
  <c r="V1879" i="1"/>
  <c r="AM1879" i="1"/>
  <c r="V1876" i="1"/>
  <c r="AM1876" i="1"/>
  <c r="V1880" i="1"/>
  <c r="AM1880" i="1"/>
  <c r="V1873" i="1"/>
  <c r="AM1873" i="1"/>
  <c r="V1877" i="1"/>
  <c r="AM1877" i="1"/>
  <c r="U2482" i="1"/>
  <c r="U1928" i="1"/>
  <c r="U1929" i="1"/>
  <c r="U1930" i="1"/>
  <c r="V2482" i="1" l="1"/>
  <c r="AM2482" i="1"/>
  <c r="V1930" i="1"/>
  <c r="AM1930" i="1"/>
  <c r="V1929" i="1"/>
  <c r="AM1929" i="1"/>
  <c r="V1928" i="1"/>
  <c r="AM1928" i="1"/>
  <c r="V2351" i="1"/>
  <c r="V2350" i="1" l="1"/>
  <c r="U1402" i="1" l="1"/>
  <c r="U1401" i="1"/>
  <c r="U1400" i="1"/>
  <c r="U1399" i="1"/>
  <c r="U1398" i="1"/>
  <c r="U1397" i="1"/>
  <c r="V1400" i="1" l="1"/>
  <c r="AM1400" i="1"/>
  <c r="V1399" i="1"/>
  <c r="AM1399" i="1"/>
  <c r="V1397" i="1"/>
  <c r="AM1397" i="1"/>
  <c r="V1401" i="1"/>
  <c r="AM1401" i="1"/>
  <c r="V1398" i="1"/>
  <c r="AM1398" i="1"/>
  <c r="V1402" i="1"/>
  <c r="AM1402" i="1"/>
  <c r="U1404" i="1"/>
  <c r="U1403" i="1"/>
  <c r="U1406" i="1"/>
  <c r="U1405" i="1"/>
  <c r="U1407" i="1"/>
  <c r="V1407" i="1" l="1"/>
  <c r="AM1407" i="1"/>
  <c r="V1405" i="1"/>
  <c r="AM1405" i="1"/>
  <c r="V1406" i="1"/>
  <c r="AM1406" i="1"/>
  <c r="V1403" i="1"/>
  <c r="AM1403" i="1"/>
  <c r="V1404" i="1"/>
  <c r="AM1404" i="1"/>
  <c r="V2442" i="1"/>
  <c r="AM2673" i="1"/>
  <c r="V2673" i="1"/>
  <c r="V2672" i="1" l="1"/>
  <c r="V2615" i="1" l="1"/>
  <c r="AM2615" i="1" s="1"/>
  <c r="V2477" i="1"/>
  <c r="AM2477" i="1" s="1"/>
  <c r="U2475" i="1"/>
  <c r="S1317" i="1"/>
  <c r="U1317" i="1" s="1"/>
  <c r="V1317" i="1" s="1"/>
  <c r="AL1317" i="1"/>
  <c r="V2648" i="1"/>
  <c r="V2671" i="1"/>
  <c r="V2670" i="1"/>
  <c r="V2475" i="1" l="1"/>
  <c r="AM2475" i="1" s="1"/>
  <c r="AM1317" i="1"/>
  <c r="V2623" i="1" l="1"/>
  <c r="V2625" i="1"/>
  <c r="V2657" i="1"/>
  <c r="V2349" i="1" l="1"/>
  <c r="U1366" i="1" l="1"/>
  <c r="U1364" i="1"/>
  <c r="U1362" i="1"/>
  <c r="U1360" i="1"/>
  <c r="U1358" i="1"/>
  <c r="U1354" i="1"/>
  <c r="U1352" i="1"/>
  <c r="U1350" i="1"/>
  <c r="U1395" i="1"/>
  <c r="U1396" i="1"/>
  <c r="V1356" i="1" l="1"/>
  <c r="V1352" i="1"/>
  <c r="AM1352" i="1"/>
  <c r="V1360" i="1"/>
  <c r="AM1360" i="1"/>
  <c r="V1354" i="1"/>
  <c r="AM1354" i="1"/>
  <c r="V1362" i="1"/>
  <c r="AM1362" i="1"/>
  <c r="V1364" i="1"/>
  <c r="AM1364" i="1"/>
  <c r="V1350" i="1"/>
  <c r="AM1350" i="1"/>
  <c r="V1358" i="1"/>
  <c r="AM1358" i="1"/>
  <c r="V1366" i="1"/>
  <c r="AM1366" i="1"/>
  <c r="V1395" i="1"/>
  <c r="AM1395" i="1" s="1"/>
  <c r="V1396" i="1"/>
  <c r="AM1396" i="1" s="1"/>
  <c r="U1290" i="1"/>
  <c r="U1291" i="1"/>
  <c r="U1292" i="1"/>
  <c r="U1293" i="1"/>
  <c r="V1291" i="1" l="1"/>
  <c r="AM1291" i="1"/>
  <c r="V1290" i="1"/>
  <c r="AM1290" i="1"/>
  <c r="V1293" i="1"/>
  <c r="AM1293" i="1"/>
  <c r="V1292" i="1"/>
  <c r="AM1292" i="1"/>
  <c r="V2661" i="1" l="1"/>
  <c r="V2665" i="1"/>
  <c r="AM2665" i="1" s="1"/>
  <c r="V2666" i="1"/>
  <c r="V2663" i="1" l="1"/>
  <c r="V1365" i="1" l="1"/>
  <c r="AL561" i="1" l="1"/>
  <c r="AL560" i="1"/>
  <c r="AL559" i="1"/>
  <c r="AL558" i="1"/>
  <c r="AL557" i="1"/>
  <c r="AL556" i="1"/>
  <c r="AL555" i="1"/>
  <c r="AL554" i="1"/>
  <c r="AL553" i="1"/>
  <c r="AL552" i="1"/>
  <c r="AL551" i="1"/>
  <c r="AL550" i="1"/>
  <c r="AL549" i="1"/>
  <c r="AL548" i="1"/>
  <c r="AL547" i="1"/>
  <c r="AL546" i="1"/>
  <c r="AL545" i="1"/>
  <c r="AL544" i="1"/>
  <c r="AL543" i="1"/>
  <c r="AL542" i="1"/>
  <c r="AL541" i="1"/>
  <c r="AL540" i="1"/>
  <c r="AL539" i="1"/>
  <c r="AL538" i="1"/>
  <c r="AL537" i="1"/>
  <c r="AL536" i="1"/>
  <c r="AL535" i="1"/>
  <c r="AL534" i="1"/>
  <c r="AL533" i="1"/>
  <c r="AL532" i="1"/>
  <c r="AL531" i="1"/>
  <c r="AL530" i="1"/>
  <c r="AL529" i="1"/>
  <c r="AL528" i="1"/>
  <c r="AL527" i="1"/>
  <c r="AL526" i="1"/>
  <c r="AL525" i="1"/>
  <c r="AL524" i="1"/>
  <c r="AL523" i="1"/>
  <c r="AL522" i="1"/>
  <c r="AL521" i="1"/>
  <c r="AL520" i="1"/>
  <c r="AL519" i="1"/>
  <c r="AL518" i="1"/>
  <c r="AL466" i="1"/>
  <c r="AL465" i="1"/>
  <c r="AL464" i="1"/>
  <c r="AL463" i="1"/>
  <c r="AL462" i="1"/>
  <c r="AL461" i="1"/>
  <c r="AL460" i="1"/>
  <c r="AL459" i="1"/>
  <c r="AL458" i="1"/>
  <c r="AL457" i="1"/>
  <c r="AL456" i="1"/>
  <c r="AL455" i="1"/>
  <c r="AL454" i="1"/>
  <c r="AL453" i="1"/>
  <c r="AL452" i="1"/>
  <c r="AL451" i="1"/>
  <c r="AL450" i="1"/>
  <c r="AL449" i="1"/>
  <c r="AL448" i="1"/>
  <c r="AL447" i="1"/>
  <c r="AL446" i="1"/>
  <c r="AL445" i="1"/>
  <c r="AL444" i="1"/>
  <c r="AL443" i="1"/>
  <c r="AL442" i="1"/>
  <c r="AL441" i="1"/>
  <c r="AL440" i="1"/>
  <c r="AL439" i="1"/>
  <c r="AL438" i="1"/>
  <c r="AL437" i="1"/>
  <c r="AL436" i="1"/>
  <c r="AL435" i="1"/>
  <c r="AL434" i="1"/>
  <c r="AL433" i="1"/>
  <c r="AL432" i="1"/>
  <c r="AL431" i="1"/>
  <c r="AL430" i="1"/>
  <c r="AL429" i="1"/>
  <c r="AL428" i="1"/>
  <c r="AL427" i="1"/>
  <c r="AL426" i="1"/>
  <c r="AL425" i="1"/>
  <c r="AL424" i="1"/>
  <c r="AL423" i="1"/>
  <c r="AL422" i="1"/>
  <c r="AL421" i="1"/>
  <c r="AL420" i="1"/>
  <c r="AL419" i="1"/>
  <c r="AL418" i="1"/>
  <c r="AL417" i="1"/>
  <c r="AL416" i="1"/>
  <c r="AL415" i="1"/>
  <c r="AL414" i="1"/>
  <c r="AL413" i="1"/>
  <c r="AL412" i="1"/>
  <c r="AL411" i="1"/>
  <c r="AL410" i="1"/>
  <c r="AL409" i="1"/>
  <c r="AL408" i="1"/>
  <c r="AL407" i="1"/>
  <c r="AL406" i="1"/>
  <c r="AL405" i="1"/>
  <c r="AL404" i="1"/>
  <c r="AL403" i="1"/>
  <c r="AL402" i="1"/>
  <c r="AL401" i="1"/>
  <c r="AL400" i="1"/>
  <c r="AL399" i="1"/>
  <c r="AL398" i="1"/>
  <c r="AL397" i="1"/>
  <c r="AL396" i="1"/>
  <c r="AL395" i="1"/>
  <c r="AL394" i="1"/>
  <c r="AL393" i="1"/>
  <c r="AL392" i="1"/>
  <c r="AL391" i="1"/>
  <c r="AL390" i="1"/>
  <c r="AL389" i="1"/>
  <c r="AL388" i="1"/>
  <c r="AL387" i="1"/>
  <c r="AL386" i="1"/>
  <c r="AL385" i="1"/>
  <c r="AL384" i="1"/>
  <c r="AL383" i="1"/>
  <c r="AL382" i="1"/>
  <c r="AL381" i="1"/>
  <c r="AL380" i="1"/>
  <c r="AL379" i="1"/>
  <c r="AL378" i="1"/>
  <c r="AL377" i="1"/>
  <c r="AL376" i="1"/>
  <c r="AL375" i="1"/>
  <c r="AL374" i="1"/>
  <c r="AL373" i="1"/>
  <c r="AL372" i="1"/>
  <c r="V2668" i="1" l="1"/>
  <c r="V2669" i="1"/>
  <c r="V2660" i="1"/>
  <c r="AM2634" i="1" l="1"/>
  <c r="AL1303" i="1"/>
  <c r="AL1304" i="1"/>
  <c r="AL1305" i="1"/>
  <c r="AL1306" i="1"/>
  <c r="AL1307" i="1"/>
  <c r="AL1308" i="1"/>
  <c r="AL1309" i="1"/>
  <c r="AL1310" i="1"/>
  <c r="AL1311" i="1"/>
  <c r="AL1312" i="1"/>
  <c r="AL1313" i="1"/>
  <c r="AL1302" i="1"/>
  <c r="AM2617" i="1"/>
  <c r="AM2616" i="1"/>
  <c r="AM2629" i="1"/>
  <c r="AM2511" i="1"/>
  <c r="AL1315" i="1"/>
  <c r="AM2628" i="1"/>
  <c r="AM2620" i="1"/>
  <c r="AM2618" i="1"/>
  <c r="AM2627" i="1"/>
  <c r="AM2619" i="1"/>
  <c r="AM2612" i="1"/>
  <c r="AM2611" i="1"/>
  <c r="AL1314" i="1"/>
  <c r="AQ1314" i="1" s="1"/>
  <c r="V2653" i="1" l="1"/>
  <c r="V2655" i="1"/>
  <c r="V2656" i="1"/>
  <c r="V2346" i="1"/>
  <c r="V2348" i="1"/>
  <c r="V2347" i="1"/>
  <c r="V2345" i="1"/>
  <c r="V2481" i="1"/>
  <c r="V2604" i="1"/>
  <c r="V2654" i="1" l="1"/>
  <c r="U1346" i="1" l="1"/>
  <c r="U1345" i="1"/>
  <c r="U1344" i="1"/>
  <c r="U1347" i="1"/>
  <c r="U1348" i="1"/>
  <c r="V1345" i="1" l="1"/>
  <c r="AM1345" i="1"/>
  <c r="V1346" i="1"/>
  <c r="AM1346" i="1"/>
  <c r="V1347" i="1"/>
  <c r="AM1347" i="1"/>
  <c r="V1344" i="1"/>
  <c r="AM1344" i="1"/>
  <c r="V1348" i="1"/>
  <c r="AM1348" i="1"/>
  <c r="V1363" i="1"/>
  <c r="V1361" i="1"/>
  <c r="V1359" i="1"/>
  <c r="V1357" i="1"/>
  <c r="V1355" i="1"/>
  <c r="V1353" i="1"/>
  <c r="V1351" i="1"/>
  <c r="V1349" i="1"/>
  <c r="U1367" i="1"/>
  <c r="V1367" i="1" s="1"/>
  <c r="AM1367" i="1" s="1"/>
  <c r="U1343" i="1" l="1"/>
  <c r="V1343" i="1" s="1"/>
  <c r="AM1343" i="1" s="1"/>
  <c r="U1342" i="1"/>
  <c r="V1342" i="1" s="1"/>
  <c r="AM1342" i="1" s="1"/>
  <c r="T1338" i="1" l="1"/>
  <c r="V1338" i="1" s="1"/>
  <c r="T77" i="1"/>
  <c r="U77" i="1" s="1"/>
  <c r="V77" i="1" l="1"/>
  <c r="AM77" i="1"/>
  <c r="V2652" i="1"/>
  <c r="V1328" i="1" l="1"/>
  <c r="V1330" i="1"/>
  <c r="V1331" i="1"/>
  <c r="V1332" i="1"/>
  <c r="V1334" i="1"/>
  <c r="V1336" i="1"/>
  <c r="U1267" i="1"/>
  <c r="U1265" i="1"/>
  <c r="U1263" i="1"/>
  <c r="V1265" i="1" l="1"/>
  <c r="AM1265" i="1"/>
  <c r="V1267" i="1"/>
  <c r="AM1267" i="1"/>
  <c r="V1263" i="1"/>
  <c r="AM1263" i="1"/>
  <c r="AL126" i="1" l="1"/>
  <c r="AL125" i="1"/>
  <c r="AL124" i="1"/>
  <c r="AL123" i="1"/>
  <c r="AL122" i="1"/>
  <c r="AL121" i="1"/>
  <c r="AL120" i="1"/>
  <c r="AL119" i="1"/>
  <c r="AL118" i="1"/>
  <c r="AL117" i="1"/>
  <c r="AL116" i="1"/>
  <c r="AL115" i="1"/>
  <c r="AL114" i="1"/>
  <c r="AL113" i="1"/>
  <c r="AL112" i="1"/>
  <c r="AL111" i="1"/>
  <c r="AL110" i="1"/>
  <c r="AL109" i="1"/>
  <c r="AL108" i="1"/>
  <c r="AL107" i="1"/>
  <c r="AL106" i="1"/>
  <c r="AL105" i="1"/>
  <c r="AL104" i="1"/>
  <c r="AL103" i="1"/>
  <c r="AL102" i="1"/>
  <c r="AL101" i="1"/>
  <c r="AL100" i="1"/>
  <c r="AL99" i="1"/>
  <c r="AL98" i="1"/>
  <c r="AL97" i="1"/>
  <c r="AL96" i="1"/>
  <c r="AL95" i="1"/>
  <c r="AL94" i="1"/>
  <c r="AL93" i="1"/>
  <c r="AL92" i="1"/>
  <c r="AL91" i="1"/>
  <c r="AL170" i="1"/>
  <c r="AL171" i="1"/>
  <c r="AL172" i="1"/>
  <c r="AL169" i="1"/>
  <c r="V1326" i="1" l="1"/>
  <c r="V2641" i="1" l="1"/>
  <c r="AM2381" i="1" l="1"/>
  <c r="AL1187" i="1"/>
  <c r="AL1188" i="1"/>
  <c r="AL1189" i="1"/>
  <c r="AL1190" i="1"/>
  <c r="AL1191" i="1"/>
  <c r="AL1192" i="1"/>
  <c r="AL1193" i="1"/>
  <c r="AL1194" i="1"/>
  <c r="AL1195" i="1"/>
  <c r="AL1196" i="1"/>
  <c r="AL1197" i="1"/>
  <c r="AL1198" i="1"/>
  <c r="AL1199" i="1"/>
  <c r="AL1200" i="1"/>
  <c r="AL1201" i="1"/>
  <c r="AL1202" i="1"/>
  <c r="AL1203" i="1"/>
  <c r="AL1205" i="1"/>
  <c r="AL1206" i="1"/>
  <c r="AL1207" i="1"/>
  <c r="AL1208" i="1"/>
  <c r="AL1209" i="1"/>
  <c r="AL1210" i="1"/>
  <c r="AL1211" i="1"/>
  <c r="AL1212" i="1"/>
  <c r="AL1186" i="1"/>
  <c r="AL369" i="1"/>
  <c r="AL367" i="1"/>
  <c r="AL366" i="1"/>
  <c r="AL365" i="1"/>
  <c r="AL364" i="1"/>
  <c r="AL363" i="1"/>
  <c r="AL362" i="1"/>
  <c r="AL361" i="1"/>
  <c r="AL360" i="1"/>
  <c r="AL359" i="1"/>
  <c r="AL358" i="1"/>
  <c r="AL357" i="1"/>
  <c r="AL356" i="1"/>
  <c r="AL355" i="1"/>
  <c r="AL354" i="1"/>
  <c r="AL353" i="1"/>
  <c r="AL352" i="1"/>
  <c r="AL351" i="1"/>
  <c r="AL350" i="1"/>
  <c r="AL349" i="1"/>
  <c r="AL348" i="1"/>
  <c r="AL347" i="1"/>
  <c r="AL346" i="1"/>
  <c r="AL345" i="1"/>
  <c r="AL344" i="1"/>
  <c r="AL343" i="1"/>
  <c r="AL342" i="1"/>
  <c r="AL341" i="1"/>
  <c r="AL340" i="1"/>
  <c r="AL339" i="1"/>
  <c r="AL338" i="1"/>
  <c r="AL337" i="1"/>
  <c r="AL336" i="1"/>
  <c r="AL335" i="1"/>
  <c r="AL334" i="1"/>
  <c r="AL333" i="1"/>
  <c r="AL332" i="1"/>
  <c r="AL331" i="1"/>
  <c r="AL330" i="1"/>
  <c r="AL329" i="1"/>
  <c r="AL328" i="1"/>
  <c r="AL327" i="1"/>
  <c r="AL326" i="1"/>
  <c r="AL325" i="1"/>
  <c r="AL324" i="1"/>
  <c r="AL323" i="1"/>
  <c r="AL322" i="1"/>
  <c r="AL321" i="1"/>
  <c r="AL320" i="1"/>
  <c r="AL319" i="1"/>
  <c r="AL318" i="1"/>
  <c r="AL317" i="1"/>
  <c r="AL316" i="1"/>
  <c r="AL315" i="1"/>
  <c r="AL314" i="1"/>
  <c r="AL313" i="1"/>
  <c r="AL312" i="1"/>
  <c r="AL311" i="1"/>
  <c r="AL310" i="1"/>
  <c r="AL309" i="1"/>
  <c r="AL308" i="1"/>
  <c r="AL307" i="1"/>
  <c r="AL306" i="1"/>
  <c r="AL305" i="1"/>
  <c r="AL304" i="1"/>
  <c r="AL303" i="1"/>
  <c r="AL302" i="1"/>
  <c r="AL301" i="1"/>
  <c r="AL300" i="1"/>
  <c r="AL299" i="1"/>
  <c r="AL298" i="1"/>
  <c r="AL297" i="1"/>
  <c r="AL296" i="1"/>
  <c r="AL295" i="1"/>
  <c r="AL294" i="1"/>
  <c r="AL293" i="1"/>
  <c r="AL292" i="1"/>
  <c r="AL291" i="1"/>
  <c r="AL290" i="1"/>
  <c r="AL289" i="1"/>
  <c r="AL288" i="1"/>
  <c r="AL287" i="1"/>
  <c r="AL286" i="1"/>
  <c r="AL285" i="1"/>
  <c r="AL284" i="1"/>
  <c r="AL283" i="1"/>
  <c r="AL282" i="1"/>
  <c r="AL281" i="1"/>
  <c r="AL280" i="1"/>
  <c r="AL279" i="1"/>
  <c r="AL278" i="1"/>
  <c r="AL277" i="1"/>
  <c r="AL276" i="1"/>
  <c r="AL275" i="1"/>
  <c r="AL274" i="1"/>
  <c r="AL273" i="1"/>
  <c r="AL272" i="1"/>
  <c r="AL271" i="1"/>
  <c r="AL270" i="1"/>
  <c r="AL269" i="1"/>
  <c r="AL268" i="1"/>
  <c r="AL267" i="1"/>
  <c r="AL266" i="1"/>
  <c r="AL265" i="1"/>
  <c r="AL264" i="1"/>
  <c r="AL263" i="1"/>
  <c r="AL262" i="1"/>
  <c r="AL261" i="1"/>
  <c r="AL260" i="1"/>
  <c r="AL259" i="1"/>
  <c r="AL258" i="1"/>
  <c r="AL257" i="1"/>
  <c r="AL256" i="1"/>
  <c r="AL255" i="1"/>
  <c r="AL254" i="1"/>
  <c r="AL253" i="1"/>
  <c r="AL252" i="1"/>
  <c r="AL251" i="1"/>
  <c r="AL250" i="1"/>
  <c r="AL249" i="1"/>
  <c r="AL248" i="1"/>
  <c r="AL247" i="1"/>
  <c r="AL246" i="1"/>
  <c r="AL245" i="1"/>
  <c r="AL244" i="1"/>
  <c r="AL243" i="1"/>
  <c r="AL242" i="1"/>
  <c r="AL241" i="1"/>
  <c r="AL240" i="1"/>
  <c r="AL239" i="1"/>
  <c r="AL238" i="1"/>
  <c r="AL237" i="1"/>
  <c r="AL236" i="1"/>
  <c r="AL235" i="1"/>
  <c r="AL234" i="1"/>
  <c r="AL233" i="1"/>
  <c r="AL232" i="1"/>
  <c r="AL231" i="1"/>
  <c r="AL230" i="1"/>
  <c r="AL229" i="1"/>
  <c r="AL228" i="1"/>
  <c r="AL227" i="1"/>
  <c r="AL226" i="1"/>
  <c r="AL225" i="1"/>
  <c r="AL224" i="1"/>
  <c r="AL223" i="1"/>
  <c r="AL222" i="1"/>
  <c r="AL221" i="1"/>
  <c r="AL220" i="1"/>
  <c r="AL219" i="1"/>
  <c r="AL218" i="1"/>
  <c r="AL217" i="1"/>
  <c r="AL216" i="1"/>
  <c r="AL215" i="1"/>
  <c r="AL214" i="1"/>
  <c r="AL213" i="1"/>
  <c r="AL212" i="1"/>
  <c r="AL211" i="1"/>
  <c r="AL210" i="1"/>
  <c r="AL209" i="1"/>
  <c r="AL208" i="1"/>
  <c r="AL207" i="1"/>
  <c r="AL206" i="1"/>
  <c r="AL205" i="1"/>
  <c r="AL204" i="1"/>
  <c r="AL203" i="1"/>
  <c r="AL202" i="1"/>
  <c r="AL201" i="1"/>
  <c r="AL200" i="1"/>
  <c r="AM2556" i="1"/>
  <c r="AM2385" i="1"/>
  <c r="AM2602" i="1"/>
  <c r="AL2594" i="1"/>
  <c r="AL2593" i="1"/>
  <c r="AM2595" i="1"/>
  <c r="AM2517" i="1"/>
  <c r="AM2523" i="1"/>
  <c r="AM2621" i="1"/>
  <c r="V2640" i="1" l="1"/>
  <c r="V2634" i="1" l="1"/>
  <c r="V1318" i="1" l="1"/>
  <c r="V1321" i="1"/>
  <c r="V1322" i="1"/>
  <c r="V1324" i="1"/>
  <c r="V2343" i="1" l="1"/>
  <c r="U134" i="1" l="1"/>
  <c r="V134" i="1" s="1"/>
  <c r="V2541" i="1"/>
  <c r="AL199" i="1" l="1"/>
  <c r="AL198" i="1"/>
  <c r="AL197" i="1"/>
  <c r="AL196" i="1"/>
  <c r="AL195" i="1"/>
  <c r="AL194" i="1"/>
  <c r="AL193" i="1"/>
  <c r="AL192" i="1"/>
  <c r="AL191" i="1"/>
  <c r="AL190" i="1"/>
  <c r="AL189" i="1"/>
  <c r="AL188" i="1"/>
  <c r="AL187" i="1"/>
  <c r="AL186" i="1"/>
  <c r="AL185" i="1"/>
  <c r="AL184" i="1"/>
  <c r="AL183" i="1"/>
  <c r="AL182" i="1"/>
  <c r="AL181" i="1"/>
  <c r="AL180" i="1"/>
  <c r="AL179" i="1"/>
  <c r="AL178" i="1"/>
  <c r="AL177" i="1"/>
  <c r="AL176" i="1"/>
  <c r="AL175" i="1"/>
  <c r="AL174" i="1"/>
  <c r="AL173" i="1"/>
  <c r="V2344" i="1" l="1"/>
  <c r="V2342" i="1"/>
  <c r="U1368" i="1"/>
  <c r="U1369" i="1"/>
  <c r="U1370" i="1"/>
  <c r="U1371" i="1"/>
  <c r="U1372" i="1"/>
  <c r="U1373" i="1"/>
  <c r="U1374" i="1"/>
  <c r="AM1374" i="1" s="1"/>
  <c r="U1375" i="1"/>
  <c r="U1376" i="1"/>
  <c r="U1377" i="1"/>
  <c r="U1378" i="1"/>
  <c r="U1379" i="1"/>
  <c r="U1380" i="1"/>
  <c r="U1381" i="1"/>
  <c r="U1382" i="1"/>
  <c r="U1383" i="1"/>
  <c r="U1384" i="1"/>
  <c r="U1385" i="1"/>
  <c r="U1386" i="1"/>
  <c r="U1387" i="1"/>
  <c r="U1388" i="1"/>
  <c r="U1389" i="1"/>
  <c r="U1390" i="1"/>
  <c r="U1391" i="1"/>
  <c r="U1392" i="1"/>
  <c r="U1393" i="1"/>
  <c r="U1394" i="1"/>
  <c r="V1373" i="1" l="1"/>
  <c r="AM1373" i="1"/>
  <c r="V1369" i="1"/>
  <c r="AM1369" i="1"/>
  <c r="V1372" i="1"/>
  <c r="AM1372" i="1"/>
  <c r="V1368" i="1"/>
  <c r="AM1368" i="1"/>
  <c r="V1371" i="1"/>
  <c r="AM1371" i="1"/>
  <c r="V1370" i="1"/>
  <c r="AM1370" i="1"/>
  <c r="V1376" i="1"/>
  <c r="AM1376" i="1" s="1"/>
  <c r="V1389" i="1"/>
  <c r="AM1389" i="1" s="1"/>
  <c r="V1377" i="1"/>
  <c r="AM1377" i="1" s="1"/>
  <c r="V1388" i="1"/>
  <c r="AM1388" i="1" s="1"/>
  <c r="V1383" i="1"/>
  <c r="AM1383" i="1" s="1"/>
  <c r="V1393" i="1"/>
  <c r="AM1393" i="1" s="1"/>
  <c r="V1385" i="1"/>
  <c r="AM1385" i="1" s="1"/>
  <c r="V1381" i="1"/>
  <c r="AM1381" i="1" s="1"/>
  <c r="V1392" i="1"/>
  <c r="AM1392" i="1" s="1"/>
  <c r="V1384" i="1"/>
  <c r="AM1384" i="1" s="1"/>
  <c r="V1380" i="1"/>
  <c r="AM1380" i="1" s="1"/>
  <c r="V1391" i="1"/>
  <c r="AM1391" i="1" s="1"/>
  <c r="V1387" i="1"/>
  <c r="AM1387" i="1" s="1"/>
  <c r="V1379" i="1"/>
  <c r="AM1379" i="1" s="1"/>
  <c r="V1375" i="1"/>
  <c r="AM1375" i="1"/>
  <c r="V1394" i="1"/>
  <c r="AM1394" i="1" s="1"/>
  <c r="V1390" i="1"/>
  <c r="AM1390" i="1" s="1"/>
  <c r="V1386" i="1"/>
  <c r="AM1386" i="1" s="1"/>
  <c r="V1382" i="1"/>
  <c r="AM1382" i="1" s="1"/>
  <c r="V1378" i="1"/>
  <c r="AM1378" i="1" s="1"/>
  <c r="V1374" i="1"/>
  <c r="U1951" i="1"/>
  <c r="AM1951" i="1" s="1"/>
  <c r="U1950" i="1"/>
  <c r="AM1950" i="1" s="1"/>
  <c r="U1949" i="1"/>
  <c r="AM1949" i="1" s="1"/>
  <c r="U1948" i="1"/>
  <c r="AM1948" i="1" s="1"/>
  <c r="U1946" i="1"/>
  <c r="AM1946" i="1" s="1"/>
  <c r="U1945" i="1"/>
  <c r="AM1945" i="1" s="1"/>
  <c r="U1944" i="1"/>
  <c r="AM1944" i="1" s="1"/>
  <c r="U1943" i="1"/>
  <c r="AM1943" i="1" s="1"/>
  <c r="U1942" i="1"/>
  <c r="AM1942" i="1" s="1"/>
  <c r="U1941" i="1"/>
  <c r="AM1941" i="1" s="1"/>
  <c r="U1940" i="1"/>
  <c r="AM1940" i="1" s="1"/>
  <c r="U1939" i="1"/>
  <c r="AM1939" i="1" s="1"/>
  <c r="U1938" i="1"/>
  <c r="AM1938" i="1" s="1"/>
  <c r="U1937" i="1"/>
  <c r="AM1937" i="1" s="1"/>
  <c r="U1936" i="1"/>
  <c r="AM1936" i="1" s="1"/>
  <c r="U1935" i="1"/>
  <c r="AM1935" i="1" s="1"/>
  <c r="U1934" i="1"/>
  <c r="AM1934" i="1" s="1"/>
  <c r="U1933" i="1"/>
  <c r="AM1933" i="1" s="1"/>
  <c r="U1932" i="1"/>
  <c r="AM1932" i="1" s="1"/>
  <c r="U1931" i="1"/>
  <c r="AM1931" i="1" s="1"/>
  <c r="U2014" i="1"/>
  <c r="AM2014" i="1" s="1"/>
  <c r="U2013" i="1"/>
  <c r="AM2013" i="1" s="1"/>
  <c r="U2012" i="1"/>
  <c r="AM2012" i="1" s="1"/>
  <c r="U2011" i="1"/>
  <c r="AM2011" i="1" s="1"/>
  <c r="U2010" i="1"/>
  <c r="AM2010" i="1" s="1"/>
  <c r="U2009" i="1"/>
  <c r="AM2009" i="1" s="1"/>
  <c r="U2008" i="1"/>
  <c r="AM2008" i="1" s="1"/>
  <c r="U2007" i="1"/>
  <c r="AM2007" i="1" s="1"/>
  <c r="U2006" i="1"/>
  <c r="AM2006" i="1" s="1"/>
  <c r="U2005" i="1"/>
  <c r="AM2005" i="1" s="1"/>
  <c r="U2004" i="1"/>
  <c r="AM2004" i="1" s="1"/>
  <c r="U2003" i="1"/>
  <c r="AM2003" i="1" s="1"/>
  <c r="U2002" i="1"/>
  <c r="AM2002" i="1" s="1"/>
  <c r="U1947" i="1"/>
  <c r="AM1947" i="1" s="1"/>
  <c r="U2001" i="1"/>
  <c r="AM2001" i="1" s="1"/>
  <c r="U2000" i="1"/>
  <c r="AM2000" i="1" s="1"/>
  <c r="U1999" i="1"/>
  <c r="AM1999" i="1" s="1"/>
  <c r="U1998" i="1"/>
  <c r="AM1998" i="1" s="1"/>
  <c r="U1985" i="1"/>
  <c r="U1984" i="1"/>
  <c r="U1983" i="1"/>
  <c r="U1982" i="1"/>
  <c r="U1981" i="1"/>
  <c r="U1980" i="1"/>
  <c r="U1979" i="1"/>
  <c r="U1978" i="1"/>
  <c r="U1977" i="1"/>
  <c r="U1976" i="1"/>
  <c r="U1975" i="1"/>
  <c r="U1974" i="1"/>
  <c r="U1973" i="1"/>
  <c r="U1972" i="1"/>
  <c r="U1971" i="1"/>
  <c r="U1970" i="1"/>
  <c r="U1969" i="1"/>
  <c r="U1968" i="1"/>
  <c r="U1967" i="1"/>
  <c r="U1966" i="1"/>
  <c r="U1997" i="1"/>
  <c r="AM1997" i="1" s="1"/>
  <c r="U1963" i="1"/>
  <c r="AM1963" i="1" s="1"/>
  <c r="U1962" i="1"/>
  <c r="AM1962" i="1" s="1"/>
  <c r="U1961" i="1"/>
  <c r="AM1961" i="1" s="1"/>
  <c r="U1960" i="1"/>
  <c r="AM1960" i="1" s="1"/>
  <c r="U1959" i="1"/>
  <c r="AM1959" i="1" s="1"/>
  <c r="U1996" i="1"/>
  <c r="AM1996" i="1" s="1"/>
  <c r="U1995" i="1"/>
  <c r="AM1995" i="1" s="1"/>
  <c r="U1994" i="1"/>
  <c r="AM1994" i="1" s="1"/>
  <c r="U1993" i="1"/>
  <c r="AM1993" i="1" s="1"/>
  <c r="U1965" i="1"/>
  <c r="U1964" i="1"/>
  <c r="U1992" i="1"/>
  <c r="AM1992" i="1" s="1"/>
  <c r="U1991" i="1"/>
  <c r="AM1991" i="1" s="1"/>
  <c r="U1990" i="1"/>
  <c r="AM1990" i="1" s="1"/>
  <c r="U1989" i="1"/>
  <c r="AM1989" i="1" s="1"/>
  <c r="U1988" i="1"/>
  <c r="AM1988" i="1" s="1"/>
  <c r="U1987" i="1"/>
  <c r="AM1987" i="1" s="1"/>
  <c r="U1986" i="1"/>
  <c r="AM1986" i="1" s="1"/>
  <c r="U1958" i="1"/>
  <c r="AM1958" i="1" s="1"/>
  <c r="U1957" i="1"/>
  <c r="AM1957" i="1" s="1"/>
  <c r="U1956" i="1"/>
  <c r="AM1956" i="1" s="1"/>
  <c r="U1955" i="1"/>
  <c r="AM1955" i="1" s="1"/>
  <c r="U1954" i="1"/>
  <c r="AM1954" i="1" s="1"/>
  <c r="U1953" i="1"/>
  <c r="AM1953" i="1" s="1"/>
  <c r="U1952" i="1"/>
  <c r="AM1952" i="1" s="1"/>
  <c r="V2638" i="1"/>
  <c r="V2636" i="1"/>
  <c r="V2643" i="1"/>
  <c r="V2645" i="1"/>
  <c r="V2644" i="1"/>
  <c r="V2642" i="1"/>
  <c r="V2650" i="1"/>
  <c r="V2649" i="1"/>
  <c r="V2647" i="1"/>
  <c r="V2646" i="1"/>
  <c r="V2651" i="1"/>
  <c r="V2639" i="1"/>
  <c r="V1953" i="1" l="1"/>
  <c r="V1988" i="1"/>
  <c r="V1994" i="1"/>
  <c r="V1969" i="1"/>
  <c r="AM1969" i="1" s="1"/>
  <c r="V1977" i="1"/>
  <c r="AM1977" i="1" s="1"/>
  <c r="V1985" i="1"/>
  <c r="AM1985" i="1" s="1"/>
  <c r="V2004" i="1"/>
  <c r="V2012" i="1"/>
  <c r="V1943" i="1"/>
  <c r="V1958" i="1"/>
  <c r="V1964" i="1"/>
  <c r="AM1964" i="1" s="1"/>
  <c r="V1961" i="1"/>
  <c r="V1978" i="1"/>
  <c r="AM1978" i="1" s="1"/>
  <c r="V1998" i="1"/>
  <c r="V2005" i="1"/>
  <c r="V2009" i="1"/>
  <c r="V1932" i="1"/>
  <c r="V1936" i="1"/>
  <c r="V1940" i="1"/>
  <c r="V1944" i="1"/>
  <c r="V1955" i="1"/>
  <c r="V1986" i="1"/>
  <c r="V1990" i="1"/>
  <c r="V1965" i="1"/>
  <c r="AM1965" i="1" s="1"/>
  <c r="V1996" i="1"/>
  <c r="V1962" i="1"/>
  <c r="V1967" i="1"/>
  <c r="AM1967" i="1" s="1"/>
  <c r="V1971" i="1"/>
  <c r="AM1971" i="1" s="1"/>
  <c r="V1975" i="1"/>
  <c r="AM1975" i="1" s="1"/>
  <c r="V1979" i="1"/>
  <c r="AM1979" i="1" s="1"/>
  <c r="V1983" i="1"/>
  <c r="AM1983" i="1" s="1"/>
  <c r="V1999" i="1"/>
  <c r="V2002" i="1"/>
  <c r="V2006" i="1"/>
  <c r="V2010" i="1"/>
  <c r="V2014" i="1"/>
  <c r="V1933" i="1"/>
  <c r="V1937" i="1"/>
  <c r="V1941" i="1"/>
  <c r="V1945" i="1"/>
  <c r="V1950" i="1"/>
  <c r="V1957" i="1"/>
  <c r="V1992" i="1"/>
  <c r="V1960" i="1"/>
  <c r="V1997" i="1"/>
  <c r="V1973" i="1"/>
  <c r="AM1973" i="1" s="1"/>
  <c r="V1981" i="1"/>
  <c r="AM1981" i="1" s="1"/>
  <c r="V2001" i="1"/>
  <c r="V2008" i="1"/>
  <c r="V1931" i="1"/>
  <c r="V1935" i="1"/>
  <c r="V1939" i="1"/>
  <c r="V1948" i="1"/>
  <c r="V1954" i="1"/>
  <c r="V1989" i="1"/>
  <c r="V1995" i="1"/>
  <c r="V1966" i="1"/>
  <c r="AM1966" i="1" s="1"/>
  <c r="V1970" i="1"/>
  <c r="AM1970" i="1" s="1"/>
  <c r="V1974" i="1"/>
  <c r="AM1974" i="1" s="1"/>
  <c r="V1982" i="1"/>
  <c r="AM1982" i="1" s="1"/>
  <c r="V1947" i="1"/>
  <c r="V2013" i="1"/>
  <c r="V1949" i="1"/>
  <c r="V1952" i="1"/>
  <c r="V1956" i="1"/>
  <c r="V1987" i="1"/>
  <c r="V1991" i="1"/>
  <c r="V1993" i="1"/>
  <c r="V1959" i="1"/>
  <c r="V1963" i="1"/>
  <c r="V1968" i="1"/>
  <c r="AM1968" i="1" s="1"/>
  <c r="V1972" i="1"/>
  <c r="AM1972" i="1" s="1"/>
  <c r="V1976" i="1"/>
  <c r="AM1976" i="1" s="1"/>
  <c r="V1980" i="1"/>
  <c r="AM1980" i="1" s="1"/>
  <c r="V1984" i="1"/>
  <c r="AM1984" i="1" s="1"/>
  <c r="V2000" i="1"/>
  <c r="V2003" i="1"/>
  <c r="V2007" i="1"/>
  <c r="V2011" i="1"/>
  <c r="V1934" i="1"/>
  <c r="V1938" i="1"/>
  <c r="V1942" i="1"/>
  <c r="V1946" i="1"/>
  <c r="V1951" i="1"/>
  <c r="V1316" i="1"/>
  <c r="V2631" i="1"/>
  <c r="V2632" i="1" l="1"/>
  <c r="V2546" i="1" l="1"/>
  <c r="AM2546" i="1" s="1"/>
  <c r="V2633" i="1" l="1"/>
  <c r="V2635" i="1" l="1"/>
  <c r="V2630" i="1"/>
  <c r="U325" i="9" l="1"/>
  <c r="V325" i="9" s="1"/>
  <c r="U324" i="9"/>
  <c r="V324" i="9" s="1"/>
  <c r="V2612" i="1" l="1"/>
  <c r="V2611" i="1"/>
  <c r="V2602" i="1" l="1"/>
  <c r="V2595" i="1" l="1"/>
  <c r="U2585" i="1" l="1"/>
  <c r="V2339" i="1" l="1"/>
  <c r="V2341" i="1"/>
  <c r="V2340" i="1"/>
  <c r="U1315" i="1" l="1"/>
  <c r="V1315" i="1" s="1"/>
  <c r="AM1315" i="1" s="1"/>
  <c r="V2601" i="1"/>
  <c r="AM2601" i="1" s="1"/>
  <c r="V2600" i="1"/>
  <c r="AM2600" i="1" s="1"/>
  <c r="V2598" i="1"/>
  <c r="AM2598" i="1" s="1"/>
  <c r="V2597" i="1"/>
  <c r="V2596" i="1"/>
  <c r="U1214" i="1" l="1"/>
  <c r="V1214" i="1" s="1"/>
  <c r="AM1214" i="1" s="1"/>
  <c r="U1215" i="1"/>
  <c r="V1215" i="1" s="1"/>
  <c r="AM1215" i="1" s="1"/>
  <c r="U1216" i="1"/>
  <c r="V1216" i="1" s="1"/>
  <c r="AM1216" i="1" s="1"/>
  <c r="U1217" i="1"/>
  <c r="V1217" i="1" s="1"/>
  <c r="AM1217" i="1" s="1"/>
  <c r="U1218" i="1"/>
  <c r="V1218" i="1" s="1"/>
  <c r="AM1218" i="1" s="1"/>
  <c r="U1219" i="1"/>
  <c r="V1219" i="1" s="1"/>
  <c r="AM1219" i="1" s="1"/>
  <c r="U1220" i="1"/>
  <c r="V1220" i="1" s="1"/>
  <c r="AM1220" i="1" s="1"/>
  <c r="U1221" i="1"/>
  <c r="V1221" i="1" s="1"/>
  <c r="AM1221" i="1" s="1"/>
  <c r="V2585" i="1" l="1"/>
  <c r="V2599" i="1"/>
  <c r="AM2599" i="1" s="1"/>
  <c r="AM2585" i="1" l="1"/>
  <c r="AM2586" i="1" l="1"/>
  <c r="AM2580" i="1"/>
  <c r="AM2522" i="1"/>
  <c r="AM2551" i="1"/>
  <c r="AM2592" i="1" l="1"/>
  <c r="AM2591" i="1"/>
  <c r="V2610" i="1" l="1"/>
  <c r="V2629" i="1" l="1"/>
  <c r="V2628" i="1"/>
  <c r="V2627" i="1"/>
  <c r="V2624" i="1"/>
  <c r="V2622" i="1"/>
  <c r="V2621" i="1"/>
  <c r="V2607" i="1"/>
  <c r="V2338" i="1"/>
  <c r="T1314" i="1"/>
  <c r="V2606" i="1"/>
  <c r="V2620" i="1" l="1"/>
  <c r="V2626" i="1"/>
  <c r="AM2626" i="1" s="1"/>
  <c r="V2619" i="1"/>
  <c r="V2617" i="1"/>
  <c r="V2616" i="1"/>
  <c r="V2618" i="1"/>
  <c r="V2608" i="1"/>
  <c r="V2485" i="1"/>
  <c r="V2480" i="1"/>
  <c r="V2614" i="1"/>
  <c r="V2613" i="1"/>
  <c r="V2603" i="1"/>
  <c r="V2605" i="1" l="1"/>
  <c r="AM2605" i="1" s="1"/>
  <c r="AM2387" i="1" l="1"/>
  <c r="AM2386" i="1"/>
  <c r="V2337" i="1" l="1"/>
  <c r="V2594" i="1" l="1"/>
  <c r="AM2594" i="1" s="1"/>
  <c r="V2591" i="1" l="1"/>
  <c r="V2592" i="1"/>
  <c r="V2593" i="1" l="1"/>
  <c r="AM2593" i="1" s="1"/>
  <c r="V2556" i="1"/>
  <c r="V2400" i="1" l="1"/>
  <c r="V2417" i="1" l="1"/>
  <c r="V2590" i="1"/>
  <c r="AM2590" i="1" s="1"/>
  <c r="V2560" i="1"/>
  <c r="AM2560" i="1" s="1"/>
  <c r="U87" i="1" l="1"/>
  <c r="U371" i="1"/>
  <c r="V371" i="1" s="1"/>
  <c r="AM371" i="1" s="1"/>
  <c r="U84" i="1"/>
  <c r="V84" i="1" s="1"/>
  <c r="AM84" i="1" s="1"/>
  <c r="U82" i="1"/>
  <c r="V82" i="1" s="1"/>
  <c r="V87" i="1" l="1"/>
  <c r="AM87" i="1"/>
  <c r="V2336" i="1"/>
  <c r="V2589" i="1" l="1"/>
  <c r="U292" i="9" l="1"/>
  <c r="V292" i="9" s="1"/>
  <c r="U291" i="9"/>
  <c r="V291" i="9" s="1"/>
  <c r="U290" i="9"/>
  <c r="V290" i="9" s="1"/>
  <c r="U289" i="9"/>
  <c r="V289" i="9" s="1"/>
  <c r="U288" i="9"/>
  <c r="V288" i="9" s="1"/>
  <c r="U287" i="9"/>
  <c r="V287" i="9" s="1"/>
  <c r="U286" i="9"/>
  <c r="V286" i="9" s="1"/>
  <c r="U285" i="9"/>
  <c r="V285" i="9" s="1"/>
  <c r="U284" i="9"/>
  <c r="V284" i="9" s="1"/>
  <c r="U283" i="9"/>
  <c r="V283" i="9" s="1"/>
  <c r="U282" i="9"/>
  <c r="V282" i="9" s="1"/>
  <c r="U281" i="9"/>
  <c r="V281" i="9" s="1"/>
  <c r="U280" i="9"/>
  <c r="V280" i="9" s="1"/>
  <c r="U279" i="9"/>
  <c r="V279" i="9" s="1"/>
  <c r="U278" i="9"/>
  <c r="V278" i="9" s="1"/>
  <c r="U277" i="9"/>
  <c r="V277" i="9" s="1"/>
  <c r="U276" i="9"/>
  <c r="V276" i="9" s="1"/>
  <c r="U275" i="9"/>
  <c r="V275" i="9" s="1"/>
  <c r="U274" i="9"/>
  <c r="V274" i="9" s="1"/>
  <c r="U273" i="9"/>
  <c r="V273" i="9" s="1"/>
  <c r="U272" i="9"/>
  <c r="V272" i="9" s="1"/>
  <c r="U271" i="9"/>
  <c r="V271" i="9" s="1"/>
  <c r="U270" i="9"/>
  <c r="V270" i="9" s="1"/>
  <c r="U269" i="9"/>
  <c r="V269" i="9" s="1"/>
  <c r="U268" i="9"/>
  <c r="V268" i="9" s="1"/>
  <c r="U267" i="9"/>
  <c r="V267" i="9" s="1"/>
  <c r="U266" i="9"/>
  <c r="V266" i="9" s="1"/>
  <c r="U265" i="9"/>
  <c r="V265" i="9" s="1"/>
  <c r="U264" i="9"/>
  <c r="V264" i="9" s="1"/>
  <c r="U263" i="9"/>
  <c r="V263" i="9" s="1"/>
  <c r="U262" i="9"/>
  <c r="V262" i="9" s="1"/>
  <c r="U261" i="9"/>
  <c r="V261" i="9" s="1"/>
  <c r="U260" i="9"/>
  <c r="V260" i="9" s="1"/>
  <c r="U259" i="9"/>
  <c r="V259" i="9" s="1"/>
  <c r="U258" i="9"/>
  <c r="V258" i="9" s="1"/>
  <c r="U257" i="9"/>
  <c r="V257" i="9" s="1"/>
  <c r="U256" i="9"/>
  <c r="V256" i="9" s="1"/>
  <c r="U255" i="9"/>
  <c r="V255" i="9" s="1"/>
  <c r="U254" i="9"/>
  <c r="V254" i="9" s="1"/>
  <c r="U253" i="9"/>
  <c r="V253" i="9" s="1"/>
  <c r="U252" i="9"/>
  <c r="V252" i="9" s="1"/>
  <c r="U251" i="9"/>
  <c r="V251" i="9" s="1"/>
  <c r="U250" i="9"/>
  <c r="V250" i="9" s="1"/>
  <c r="U249" i="9"/>
  <c r="V249" i="9" s="1"/>
  <c r="U248" i="9"/>
  <c r="V248" i="9" s="1"/>
  <c r="U247" i="9"/>
  <c r="V247" i="9" s="1"/>
  <c r="U246" i="9"/>
  <c r="V246" i="9" s="1"/>
  <c r="U245" i="9"/>
  <c r="V245" i="9" s="1"/>
  <c r="U244" i="9"/>
  <c r="V244" i="9" s="1"/>
  <c r="U243" i="9"/>
  <c r="V243" i="9" s="1"/>
  <c r="U242" i="9"/>
  <c r="V242" i="9" s="1"/>
  <c r="U241" i="9"/>
  <c r="V241" i="9" s="1"/>
  <c r="U240" i="9"/>
  <c r="V240" i="9" s="1"/>
  <c r="U239" i="9"/>
  <c r="V239" i="9" s="1"/>
  <c r="U238" i="9"/>
  <c r="V238" i="9" s="1"/>
  <c r="U237" i="9"/>
  <c r="V237" i="9" s="1"/>
  <c r="U236" i="9"/>
  <c r="V236" i="9" s="1"/>
  <c r="U235" i="9"/>
  <c r="V235" i="9" s="1"/>
  <c r="U234" i="9"/>
  <c r="V234" i="9" s="1"/>
  <c r="U233" i="9"/>
  <c r="V233" i="9" s="1"/>
  <c r="U232" i="9"/>
  <c r="V232" i="9" s="1"/>
  <c r="U231" i="9"/>
  <c r="V231" i="9" s="1"/>
  <c r="U230" i="9"/>
  <c r="V230" i="9" s="1"/>
  <c r="U229" i="9"/>
  <c r="V229" i="9" s="1"/>
  <c r="U228" i="9"/>
  <c r="V228" i="9" s="1"/>
  <c r="U227" i="9"/>
  <c r="V227" i="9" s="1"/>
  <c r="U226" i="9"/>
  <c r="V226" i="9" s="1"/>
  <c r="U225" i="9"/>
  <c r="V225" i="9" s="1"/>
  <c r="U224" i="9"/>
  <c r="V224" i="9" s="1"/>
  <c r="U223" i="9"/>
  <c r="V223" i="9" s="1"/>
  <c r="U222" i="9"/>
  <c r="V222" i="9" s="1"/>
  <c r="U221" i="9"/>
  <c r="V221" i="9" s="1"/>
  <c r="U220" i="9"/>
  <c r="V220" i="9" s="1"/>
  <c r="U219" i="9"/>
  <c r="V219" i="9" s="1"/>
  <c r="U218" i="9"/>
  <c r="V218" i="9" s="1"/>
  <c r="U217" i="9"/>
  <c r="V217" i="9" s="1"/>
  <c r="U216" i="9"/>
  <c r="V216" i="9" s="1"/>
  <c r="U215" i="9"/>
  <c r="V215" i="9" s="1"/>
  <c r="U214" i="9"/>
  <c r="V214" i="9" s="1"/>
  <c r="U213" i="9"/>
  <c r="V213" i="9" s="1"/>
  <c r="U212" i="9"/>
  <c r="V212" i="9" s="1"/>
  <c r="U211" i="9"/>
  <c r="V211" i="9" s="1"/>
  <c r="U210" i="9"/>
  <c r="V210" i="9" s="1"/>
  <c r="U209" i="9"/>
  <c r="V209" i="9" s="1"/>
  <c r="U208" i="9"/>
  <c r="V208" i="9" s="1"/>
  <c r="U207" i="9"/>
  <c r="V207" i="9" s="1"/>
  <c r="U206" i="9"/>
  <c r="V206" i="9" s="1"/>
  <c r="U205" i="9"/>
  <c r="V205" i="9" s="1"/>
  <c r="U204" i="9"/>
  <c r="V204" i="9" s="1"/>
  <c r="U203" i="9"/>
  <c r="V203" i="9" s="1"/>
  <c r="U202" i="9"/>
  <c r="V202" i="9" s="1"/>
  <c r="U201" i="9"/>
  <c r="V201" i="9" s="1"/>
  <c r="U200" i="9"/>
  <c r="V200" i="9" s="1"/>
  <c r="U199" i="9"/>
  <c r="V199" i="9" s="1"/>
  <c r="U198" i="9"/>
  <c r="V198" i="9" s="1"/>
  <c r="U197" i="9"/>
  <c r="V197" i="9" s="1"/>
  <c r="U196" i="9"/>
  <c r="V196" i="9" s="1"/>
  <c r="U195" i="9"/>
  <c r="V195" i="9" s="1"/>
  <c r="U194" i="9"/>
  <c r="V194" i="9" s="1"/>
  <c r="U193" i="9"/>
  <c r="V193" i="9" s="1"/>
  <c r="U192" i="9"/>
  <c r="V192" i="9" s="1"/>
  <c r="U191" i="9"/>
  <c r="V191" i="9" s="1"/>
  <c r="U190" i="9"/>
  <c r="V190" i="9" s="1"/>
  <c r="U189" i="9"/>
  <c r="V189" i="9" s="1"/>
  <c r="U188" i="9"/>
  <c r="V188" i="9" s="1"/>
  <c r="U187" i="9"/>
  <c r="V187" i="9" s="1"/>
  <c r="U186" i="9"/>
  <c r="V186" i="9" s="1"/>
  <c r="U185" i="9"/>
  <c r="V185" i="9" s="1"/>
  <c r="U184" i="9"/>
  <c r="V184" i="9" s="1"/>
  <c r="U183" i="9"/>
  <c r="V183" i="9" s="1"/>
  <c r="U182" i="9"/>
  <c r="V182" i="9" s="1"/>
  <c r="U181" i="9"/>
  <c r="V181" i="9" s="1"/>
  <c r="U180" i="9"/>
  <c r="V180" i="9" s="1"/>
  <c r="U179" i="9"/>
  <c r="V179" i="9" s="1"/>
  <c r="U178" i="9"/>
  <c r="V178" i="9" s="1"/>
  <c r="U177" i="9"/>
  <c r="V177" i="9" s="1"/>
  <c r="U176" i="9"/>
  <c r="V176" i="9" s="1"/>
  <c r="U175" i="9"/>
  <c r="V175" i="9" s="1"/>
  <c r="U174" i="9"/>
  <c r="V174" i="9" s="1"/>
  <c r="U173" i="9"/>
  <c r="V173" i="9" s="1"/>
  <c r="U172" i="9"/>
  <c r="V172" i="9" s="1"/>
  <c r="U171" i="9"/>
  <c r="V171" i="9" s="1"/>
  <c r="U170" i="9"/>
  <c r="V170" i="9" s="1"/>
  <c r="U169" i="9"/>
  <c r="V169" i="9" s="1"/>
  <c r="U168" i="9"/>
  <c r="V168" i="9" s="1"/>
  <c r="U167" i="9"/>
  <c r="V167" i="9" s="1"/>
  <c r="U166" i="9"/>
  <c r="V166" i="9" s="1"/>
  <c r="U165" i="9"/>
  <c r="V165" i="9" s="1"/>
  <c r="U164" i="9"/>
  <c r="V164" i="9" s="1"/>
  <c r="U163" i="9"/>
  <c r="V163" i="9" s="1"/>
  <c r="U162" i="9"/>
  <c r="V162" i="9" s="1"/>
  <c r="U161" i="9"/>
  <c r="V161" i="9" s="1"/>
  <c r="U160" i="9"/>
  <c r="V160" i="9" s="1"/>
  <c r="U159" i="9"/>
  <c r="V159" i="9" s="1"/>
  <c r="U158" i="9"/>
  <c r="V158" i="9" s="1"/>
  <c r="U157" i="9"/>
  <c r="V157" i="9" s="1"/>
  <c r="U156" i="9"/>
  <c r="V156" i="9" s="1"/>
  <c r="U155" i="9"/>
  <c r="V155" i="9" s="1"/>
  <c r="U154" i="9"/>
  <c r="V154" i="9" s="1"/>
  <c r="U153" i="9"/>
  <c r="V153" i="9" s="1"/>
  <c r="U152" i="9"/>
  <c r="V152" i="9" s="1"/>
  <c r="U151" i="9"/>
  <c r="V151" i="9" s="1"/>
  <c r="U150" i="9"/>
  <c r="V150" i="9" s="1"/>
  <c r="U149" i="9"/>
  <c r="V149" i="9" s="1"/>
  <c r="U148" i="9"/>
  <c r="V148" i="9" s="1"/>
  <c r="U147" i="9"/>
  <c r="V147" i="9" s="1"/>
  <c r="U146" i="9"/>
  <c r="V146" i="9" s="1"/>
  <c r="U145" i="9"/>
  <c r="V145" i="9" s="1"/>
  <c r="U144" i="9"/>
  <c r="V144" i="9" s="1"/>
  <c r="U143" i="9"/>
  <c r="V143" i="9" s="1"/>
  <c r="U142" i="9"/>
  <c r="V142" i="9" s="1"/>
  <c r="U141" i="9"/>
  <c r="V141" i="9" s="1"/>
  <c r="U140" i="9"/>
  <c r="V140" i="9" s="1"/>
  <c r="U139" i="9"/>
  <c r="V139" i="9" s="1"/>
  <c r="U138" i="9"/>
  <c r="V138" i="9" s="1"/>
  <c r="U137" i="9"/>
  <c r="V137" i="9" s="1"/>
  <c r="U136" i="9"/>
  <c r="V136" i="9" s="1"/>
  <c r="U135" i="9"/>
  <c r="V135" i="9" s="1"/>
  <c r="U134" i="9"/>
  <c r="V134" i="9" s="1"/>
  <c r="U133" i="9"/>
  <c r="V133" i="9" s="1"/>
  <c r="U132" i="9"/>
  <c r="V132" i="9" s="1"/>
  <c r="U131" i="9"/>
  <c r="V131" i="9" s="1"/>
  <c r="U130" i="9"/>
  <c r="V130" i="9" s="1"/>
  <c r="U129" i="9"/>
  <c r="V129" i="9" s="1"/>
  <c r="U128" i="9"/>
  <c r="V128" i="9" s="1"/>
  <c r="U127" i="9"/>
  <c r="V127" i="9" s="1"/>
  <c r="U126" i="9"/>
  <c r="V126" i="9" s="1"/>
  <c r="U125" i="9"/>
  <c r="V125" i="9" s="1"/>
  <c r="U124" i="9"/>
  <c r="V124" i="9" s="1"/>
  <c r="U123" i="9"/>
  <c r="V123" i="9" s="1"/>
  <c r="U122" i="9"/>
  <c r="V122" i="9" s="1"/>
  <c r="U121" i="9"/>
  <c r="V121" i="9" s="1"/>
  <c r="U120" i="9"/>
  <c r="V120" i="9" s="1"/>
  <c r="U119" i="9"/>
  <c r="V119" i="9" s="1"/>
  <c r="U118" i="9"/>
  <c r="V118" i="9" s="1"/>
  <c r="U117" i="9"/>
  <c r="V117" i="9" s="1"/>
  <c r="U116" i="9"/>
  <c r="V116" i="9" s="1"/>
  <c r="U115" i="9"/>
  <c r="V115" i="9" s="1"/>
  <c r="U114" i="9"/>
  <c r="V114" i="9" s="1"/>
  <c r="U113" i="9"/>
  <c r="V113" i="9" s="1"/>
  <c r="U112" i="9"/>
  <c r="V112" i="9" s="1"/>
  <c r="U111" i="9"/>
  <c r="V111" i="9" s="1"/>
  <c r="U110" i="9"/>
  <c r="V110" i="9" s="1"/>
  <c r="U109" i="9"/>
  <c r="V109" i="9" s="1"/>
  <c r="U108" i="9"/>
  <c r="V108" i="9" s="1"/>
  <c r="U107" i="9"/>
  <c r="V107" i="9" s="1"/>
  <c r="U106" i="9"/>
  <c r="V106" i="9" s="1"/>
  <c r="U105" i="9"/>
  <c r="V105" i="9" s="1"/>
  <c r="U104" i="9"/>
  <c r="V104" i="9" s="1"/>
  <c r="U103" i="9"/>
  <c r="V103" i="9" s="1"/>
  <c r="U102" i="9"/>
  <c r="V102" i="9" s="1"/>
  <c r="U101" i="9"/>
  <c r="V101" i="9" s="1"/>
  <c r="U100" i="9"/>
  <c r="V100" i="9" s="1"/>
  <c r="U99" i="9"/>
  <c r="V99" i="9" s="1"/>
  <c r="U98" i="9"/>
  <c r="V98" i="9" s="1"/>
  <c r="U97" i="9"/>
  <c r="V97" i="9" s="1"/>
  <c r="U96" i="9"/>
  <c r="V96" i="9" s="1"/>
  <c r="U95" i="9"/>
  <c r="V95" i="9" s="1"/>
  <c r="U94" i="9"/>
  <c r="V94" i="9" s="1"/>
  <c r="U93" i="9"/>
  <c r="V93" i="9" s="1"/>
  <c r="U92" i="9"/>
  <c r="V92" i="9" s="1"/>
  <c r="U91" i="9"/>
  <c r="V91" i="9" s="1"/>
  <c r="U90" i="9"/>
  <c r="V90" i="9" s="1"/>
  <c r="U89" i="9"/>
  <c r="V89" i="9" s="1"/>
  <c r="U88" i="9"/>
  <c r="V88" i="9" s="1"/>
  <c r="U87" i="9"/>
  <c r="V87" i="9" s="1"/>
  <c r="U86" i="9"/>
  <c r="V86" i="9" s="1"/>
  <c r="U85" i="9"/>
  <c r="V85" i="9" s="1"/>
  <c r="U84" i="9"/>
  <c r="V84" i="9" s="1"/>
  <c r="U83" i="9"/>
  <c r="V83" i="9" s="1"/>
  <c r="U82" i="9"/>
  <c r="V82" i="9" s="1"/>
  <c r="U81" i="9"/>
  <c r="V81" i="9" s="1"/>
  <c r="U80" i="9"/>
  <c r="V80" i="9" s="1"/>
  <c r="U79" i="9"/>
  <c r="V79" i="9" s="1"/>
  <c r="U78" i="9"/>
  <c r="V78" i="9" s="1"/>
  <c r="U77" i="9"/>
  <c r="V77" i="9" s="1"/>
  <c r="U76" i="9"/>
  <c r="V76" i="9" s="1"/>
  <c r="U75" i="9"/>
  <c r="V75" i="9" s="1"/>
  <c r="U74" i="9"/>
  <c r="V74" i="9" s="1"/>
  <c r="U73" i="9"/>
  <c r="V73" i="9" s="1"/>
  <c r="U72" i="9"/>
  <c r="V72" i="9" s="1"/>
  <c r="U71" i="9"/>
  <c r="V71" i="9" s="1"/>
  <c r="U70" i="9"/>
  <c r="V70" i="9" s="1"/>
  <c r="U69" i="9"/>
  <c r="V69" i="9" s="1"/>
  <c r="U68" i="9"/>
  <c r="V68" i="9" s="1"/>
  <c r="U67" i="9"/>
  <c r="V67" i="9" s="1"/>
  <c r="U66" i="9"/>
  <c r="V66" i="9" s="1"/>
  <c r="U65" i="9"/>
  <c r="V65" i="9" s="1"/>
  <c r="U64" i="9"/>
  <c r="V64" i="9" s="1"/>
  <c r="U63" i="9"/>
  <c r="V63" i="9" s="1"/>
  <c r="U62" i="9"/>
  <c r="V62" i="9" s="1"/>
  <c r="U61" i="9"/>
  <c r="V61" i="9" s="1"/>
  <c r="U60" i="9"/>
  <c r="V60" i="9" s="1"/>
  <c r="U59" i="9"/>
  <c r="V59" i="9" s="1"/>
  <c r="U58" i="9"/>
  <c r="V58" i="9" s="1"/>
  <c r="U57" i="9"/>
  <c r="V57" i="9" s="1"/>
  <c r="U56" i="9"/>
  <c r="V56" i="9" s="1"/>
  <c r="U55" i="9"/>
  <c r="V55" i="9" s="1"/>
  <c r="U54" i="9"/>
  <c r="V54" i="9" s="1"/>
  <c r="U53" i="9"/>
  <c r="V53" i="9" s="1"/>
  <c r="U52" i="9"/>
  <c r="V52" i="9" s="1"/>
  <c r="U51" i="9"/>
  <c r="V51" i="9" s="1"/>
  <c r="U50" i="9"/>
  <c r="V50" i="9" s="1"/>
  <c r="U49" i="9"/>
  <c r="V49" i="9" s="1"/>
  <c r="U48" i="9"/>
  <c r="V48" i="9" s="1"/>
  <c r="U47" i="9"/>
  <c r="V47" i="9" s="1"/>
  <c r="U46" i="9"/>
  <c r="V46" i="9" s="1"/>
  <c r="U45" i="9"/>
  <c r="V45" i="9" s="1"/>
  <c r="U44" i="9"/>
  <c r="V44" i="9" s="1"/>
  <c r="U43" i="9"/>
  <c r="V43" i="9" s="1"/>
  <c r="U42" i="9"/>
  <c r="V42" i="9" s="1"/>
  <c r="U41" i="9"/>
  <c r="V41" i="9" s="1"/>
  <c r="U40" i="9"/>
  <c r="V40" i="9" s="1"/>
  <c r="U39" i="9"/>
  <c r="V39" i="9" s="1"/>
  <c r="U38" i="9"/>
  <c r="V38" i="9" s="1"/>
  <c r="U37" i="9"/>
  <c r="V37" i="9" s="1"/>
  <c r="U36" i="9"/>
  <c r="V36" i="9" s="1"/>
  <c r="U35" i="9"/>
  <c r="V35" i="9" s="1"/>
  <c r="U34" i="9"/>
  <c r="V34" i="9" s="1"/>
  <c r="U33" i="9"/>
  <c r="V33" i="9" s="1"/>
  <c r="U32" i="9"/>
  <c r="V32" i="9" s="1"/>
  <c r="U31" i="9"/>
  <c r="V31" i="9" s="1"/>
  <c r="U30" i="9"/>
  <c r="V30" i="9" s="1"/>
  <c r="U29" i="9"/>
  <c r="V29" i="9" s="1"/>
  <c r="U28" i="9"/>
  <c r="V28" i="9" s="1"/>
  <c r="U27" i="9"/>
  <c r="V27" i="9" s="1"/>
  <c r="U26" i="9"/>
  <c r="V26" i="9" s="1"/>
  <c r="U25" i="9"/>
  <c r="V25" i="9" s="1"/>
  <c r="U24" i="9"/>
  <c r="V24" i="9" s="1"/>
  <c r="U23" i="9"/>
  <c r="V23" i="9" s="1"/>
  <c r="U22" i="9"/>
  <c r="V22" i="9" s="1"/>
  <c r="U21" i="9"/>
  <c r="V21" i="9" s="1"/>
  <c r="U20" i="9"/>
  <c r="V20" i="9" s="1"/>
  <c r="U19" i="9"/>
  <c r="V19" i="9" s="1"/>
  <c r="U18" i="9"/>
  <c r="V18" i="9" s="1"/>
  <c r="U17" i="9"/>
  <c r="V17" i="9" s="1"/>
  <c r="U16" i="9"/>
  <c r="V16" i="9" s="1"/>
  <c r="U15" i="9"/>
  <c r="V15" i="9" s="1"/>
  <c r="U14" i="9"/>
  <c r="V14" i="9" s="1"/>
  <c r="U13" i="9"/>
  <c r="V13" i="9" s="1"/>
  <c r="U12" i="9"/>
  <c r="V12" i="9" s="1"/>
  <c r="U11" i="9"/>
  <c r="V11" i="9" s="1"/>
  <c r="U10" i="9"/>
  <c r="V10" i="9" s="1"/>
  <c r="U9" i="9"/>
  <c r="V9" i="9" s="1"/>
  <c r="U8" i="9"/>
  <c r="V8" i="9" s="1"/>
  <c r="U7" i="9"/>
  <c r="V7" i="9" s="1"/>
  <c r="U6" i="9"/>
  <c r="V6" i="9" s="1"/>
  <c r="U5" i="9"/>
  <c r="V5" i="9" s="1"/>
  <c r="U4" i="9"/>
  <c r="V4" i="9" s="1"/>
  <c r="U1212" i="1" l="1"/>
  <c r="V1212" i="1" l="1"/>
  <c r="AM1212" i="1"/>
  <c r="V2565" i="1"/>
  <c r="V370" i="1" l="1"/>
  <c r="V2470" i="1" l="1"/>
  <c r="AM2470" i="1" s="1"/>
  <c r="V2587" i="1" l="1"/>
  <c r="V2584" i="1" l="1"/>
  <c r="V2484" i="1" l="1"/>
  <c r="AM2436" i="1" l="1"/>
  <c r="AM2435" i="1"/>
  <c r="AM2434" i="1"/>
  <c r="AM2433" i="1"/>
  <c r="V2399" i="1" l="1"/>
  <c r="V2424" i="1" l="1"/>
  <c r="AM2424" i="1" s="1"/>
  <c r="V2479" i="1" l="1"/>
  <c r="V2423" i="1" l="1"/>
  <c r="V2583" i="1"/>
  <c r="V2586" i="1" l="1"/>
  <c r="V2441" i="1"/>
  <c r="V2582" i="1" l="1"/>
  <c r="V2581" i="1"/>
  <c r="V2580" i="1"/>
  <c r="V86" i="1"/>
  <c r="V2491" i="1"/>
  <c r="V2489" i="1"/>
  <c r="V83" i="1"/>
  <c r="V85" i="1"/>
  <c r="V81" i="1"/>
  <c r="V2487" i="1"/>
  <c r="AM2487" i="1" s="1"/>
  <c r="V2579" i="1"/>
  <c r="AM2579" i="1" s="1"/>
  <c r="V2578" i="1"/>
  <c r="AM2578" i="1" s="1"/>
  <c r="V2577" i="1"/>
  <c r="AM2577" i="1" s="1"/>
  <c r="V2576" i="1"/>
  <c r="AM2576" i="1" s="1"/>
  <c r="V2575" i="1"/>
  <c r="AM2575" i="1" s="1"/>
  <c r="V2334" i="1" l="1"/>
  <c r="V2588" i="1"/>
  <c r="V2574" i="1"/>
  <c r="AM2574" i="1" s="1"/>
  <c r="V914" i="1"/>
  <c r="U1225" i="1"/>
  <c r="U1224" i="1"/>
  <c r="U1223" i="1"/>
  <c r="U1222" i="1"/>
  <c r="V916" i="1"/>
  <c r="V917" i="1"/>
  <c r="V915" i="1"/>
  <c r="V651" i="1"/>
  <c r="V913" i="1"/>
  <c r="V650" i="1"/>
  <c r="V649" i="1"/>
  <c r="U127" i="1"/>
  <c r="V127" i="1" s="1"/>
  <c r="AM127" i="1" s="1"/>
  <c r="V128" i="1"/>
  <c r="U131" i="1"/>
  <c r="V131" i="1" s="1"/>
  <c r="U132" i="1"/>
  <c r="V132" i="1" s="1"/>
  <c r="V133" i="1"/>
  <c r="U88" i="1"/>
  <c r="V88" i="1" s="1"/>
  <c r="AM88" i="1" s="1"/>
  <c r="U89" i="1"/>
  <c r="U90" i="1"/>
  <c r="U91" i="1"/>
  <c r="V91" i="1" s="1"/>
  <c r="AM91" i="1" s="1"/>
  <c r="U92" i="1"/>
  <c r="V92" i="1" s="1"/>
  <c r="AM92" i="1" s="1"/>
  <c r="U93" i="1"/>
  <c r="V93" i="1" s="1"/>
  <c r="AM93" i="1" s="1"/>
  <c r="U94" i="1"/>
  <c r="V94" i="1" s="1"/>
  <c r="AM94" i="1" s="1"/>
  <c r="U95" i="1"/>
  <c r="V95" i="1" s="1"/>
  <c r="AM95" i="1" s="1"/>
  <c r="U96" i="1"/>
  <c r="V96" i="1" s="1"/>
  <c r="AM96" i="1" s="1"/>
  <c r="U97" i="1"/>
  <c r="V97" i="1" s="1"/>
  <c r="AM97" i="1" s="1"/>
  <c r="U98" i="1"/>
  <c r="V98" i="1" s="1"/>
  <c r="AM98" i="1" s="1"/>
  <c r="U99" i="1"/>
  <c r="V99" i="1" s="1"/>
  <c r="AM99" i="1" s="1"/>
  <c r="U100" i="1"/>
  <c r="V100" i="1" s="1"/>
  <c r="AM100" i="1" s="1"/>
  <c r="U101" i="1"/>
  <c r="V101" i="1" s="1"/>
  <c r="AM101" i="1" s="1"/>
  <c r="U102" i="1"/>
  <c r="V102" i="1" s="1"/>
  <c r="AM102" i="1" s="1"/>
  <c r="U103" i="1"/>
  <c r="V103" i="1" s="1"/>
  <c r="AM103" i="1" s="1"/>
  <c r="U104" i="1"/>
  <c r="V104" i="1" s="1"/>
  <c r="AM104" i="1" s="1"/>
  <c r="U105" i="1"/>
  <c r="V105" i="1" s="1"/>
  <c r="AM105" i="1" s="1"/>
  <c r="U106" i="1"/>
  <c r="V106" i="1" s="1"/>
  <c r="AM106" i="1" s="1"/>
  <c r="U107" i="1"/>
  <c r="V107" i="1" s="1"/>
  <c r="AM107" i="1" s="1"/>
  <c r="U108" i="1"/>
  <c r="V108" i="1" s="1"/>
  <c r="AM108" i="1" s="1"/>
  <c r="U109" i="1"/>
  <c r="V109" i="1" s="1"/>
  <c r="AM109" i="1" s="1"/>
  <c r="U110" i="1"/>
  <c r="V110" i="1" s="1"/>
  <c r="AM110" i="1" s="1"/>
  <c r="U111" i="1"/>
  <c r="V111" i="1" s="1"/>
  <c r="AM111" i="1" s="1"/>
  <c r="U112" i="1"/>
  <c r="V112" i="1" s="1"/>
  <c r="AM112" i="1" s="1"/>
  <c r="U113" i="1"/>
  <c r="V113" i="1" s="1"/>
  <c r="AM113" i="1" s="1"/>
  <c r="U114" i="1"/>
  <c r="V114" i="1" s="1"/>
  <c r="AM114" i="1" s="1"/>
  <c r="U115" i="1"/>
  <c r="V115" i="1" s="1"/>
  <c r="AM115" i="1" s="1"/>
  <c r="U116" i="1"/>
  <c r="V116" i="1" s="1"/>
  <c r="AM116" i="1" s="1"/>
  <c r="U117" i="1"/>
  <c r="V117" i="1" s="1"/>
  <c r="AM117" i="1" s="1"/>
  <c r="U118" i="1"/>
  <c r="V118" i="1" s="1"/>
  <c r="AM118" i="1" s="1"/>
  <c r="U119" i="1"/>
  <c r="V119" i="1" s="1"/>
  <c r="AM119" i="1" s="1"/>
  <c r="U120" i="1"/>
  <c r="V120" i="1" s="1"/>
  <c r="AM120" i="1" s="1"/>
  <c r="U121" i="1"/>
  <c r="V121" i="1" s="1"/>
  <c r="AM121" i="1" s="1"/>
  <c r="U122" i="1"/>
  <c r="V122" i="1" s="1"/>
  <c r="AM122" i="1" s="1"/>
  <c r="U123" i="1"/>
  <c r="V123" i="1" s="1"/>
  <c r="AM123" i="1" s="1"/>
  <c r="U124" i="1"/>
  <c r="V124" i="1" s="1"/>
  <c r="AM124" i="1" s="1"/>
  <c r="U125" i="1"/>
  <c r="V125" i="1" s="1"/>
  <c r="AM125" i="1" s="1"/>
  <c r="U126" i="1"/>
  <c r="V126" i="1" s="1"/>
  <c r="AM126" i="1" s="1"/>
  <c r="U686" i="1"/>
  <c r="U687" i="1"/>
  <c r="U688" i="1"/>
  <c r="U689" i="1"/>
  <c r="U690" i="1"/>
  <c r="U691" i="1"/>
  <c r="U692" i="1"/>
  <c r="U693" i="1"/>
  <c r="U694" i="1"/>
  <c r="U695" i="1"/>
  <c r="U696" i="1"/>
  <c r="U697" i="1"/>
  <c r="U698" i="1"/>
  <c r="U699" i="1"/>
  <c r="U700" i="1"/>
  <c r="U701" i="1"/>
  <c r="U702" i="1"/>
  <c r="U703"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6" i="1"/>
  <c r="U747" i="1"/>
  <c r="U748" i="1"/>
  <c r="U749" i="1"/>
  <c r="U750" i="1"/>
  <c r="U751" i="1"/>
  <c r="U752" i="1"/>
  <c r="U753" i="1"/>
  <c r="U756" i="1"/>
  <c r="U757" i="1"/>
  <c r="U758" i="1"/>
  <c r="U759" i="1"/>
  <c r="U760" i="1"/>
  <c r="U761" i="1"/>
  <c r="U762" i="1"/>
  <c r="U763" i="1"/>
  <c r="U764" i="1"/>
  <c r="U765" i="1"/>
  <c r="U766" i="1"/>
  <c r="U767" i="1"/>
  <c r="U768" i="1"/>
  <c r="U769" i="1"/>
  <c r="U770" i="1"/>
  <c r="U771" i="1"/>
  <c r="U772" i="1"/>
  <c r="U773" i="1"/>
  <c r="U775" i="1"/>
  <c r="U776" i="1"/>
  <c r="U777" i="1"/>
  <c r="U778" i="1"/>
  <c r="U779" i="1"/>
  <c r="U780" i="1"/>
  <c r="U781" i="1"/>
  <c r="U783" i="1"/>
  <c r="U784" i="1"/>
  <c r="U785" i="1"/>
  <c r="U786" i="1"/>
  <c r="U787" i="1"/>
  <c r="U788" i="1"/>
  <c r="U789" i="1"/>
  <c r="U790" i="1"/>
  <c r="U791" i="1"/>
  <c r="U792" i="1"/>
  <c r="U793" i="1"/>
  <c r="U794" i="1"/>
  <c r="U795" i="1"/>
  <c r="U796" i="1"/>
  <c r="U797" i="1"/>
  <c r="U798" i="1"/>
  <c r="U799" i="1"/>
  <c r="U800" i="1"/>
  <c r="U801" i="1"/>
  <c r="U802" i="1"/>
  <c r="U803" i="1"/>
  <c r="U804" i="1"/>
  <c r="U805" i="1"/>
  <c r="U806" i="1"/>
  <c r="U807" i="1"/>
  <c r="U808" i="1"/>
  <c r="U809" i="1"/>
  <c r="U810" i="1"/>
  <c r="U811" i="1"/>
  <c r="U812" i="1"/>
  <c r="U813" i="1"/>
  <c r="U814" i="1"/>
  <c r="U815" i="1"/>
  <c r="U816" i="1"/>
  <c r="U817" i="1"/>
  <c r="U818" i="1"/>
  <c r="U819" i="1"/>
  <c r="U820" i="1"/>
  <c r="U821" i="1"/>
  <c r="U822" i="1"/>
  <c r="U823" i="1"/>
  <c r="U824" i="1"/>
  <c r="U825" i="1"/>
  <c r="U826" i="1"/>
  <c r="U827" i="1"/>
  <c r="U828" i="1"/>
  <c r="U829" i="1"/>
  <c r="U830" i="1"/>
  <c r="U831" i="1"/>
  <c r="U832" i="1"/>
  <c r="U834" i="1"/>
  <c r="U836" i="1"/>
  <c r="U837" i="1"/>
  <c r="U838" i="1"/>
  <c r="U841" i="1"/>
  <c r="U842" i="1"/>
  <c r="U843" i="1"/>
  <c r="U844" i="1"/>
  <c r="U845" i="1"/>
  <c r="U846" i="1"/>
  <c r="U847" i="1"/>
  <c r="U848" i="1"/>
  <c r="U849" i="1"/>
  <c r="U850" i="1"/>
  <c r="U851" i="1"/>
  <c r="U852" i="1"/>
  <c r="U853" i="1"/>
  <c r="U854" i="1"/>
  <c r="U855" i="1"/>
  <c r="U856" i="1"/>
  <c r="U857" i="1"/>
  <c r="U858" i="1"/>
  <c r="U859" i="1"/>
  <c r="U860" i="1"/>
  <c r="U861" i="1"/>
  <c r="U864" i="1"/>
  <c r="U865" i="1"/>
  <c r="U866" i="1"/>
  <c r="U867" i="1"/>
  <c r="U868" i="1"/>
  <c r="U869" i="1"/>
  <c r="U870" i="1"/>
  <c r="U871" i="1"/>
  <c r="U872" i="1"/>
  <c r="U873" i="1"/>
  <c r="U874" i="1"/>
  <c r="U875" i="1"/>
  <c r="U876" i="1"/>
  <c r="U877" i="1"/>
  <c r="U878" i="1"/>
  <c r="U879" i="1"/>
  <c r="U880" i="1"/>
  <c r="U881" i="1"/>
  <c r="U882" i="1"/>
  <c r="U883" i="1"/>
  <c r="U884" i="1"/>
  <c r="U885" i="1"/>
  <c r="U886" i="1"/>
  <c r="U887" i="1"/>
  <c r="U888" i="1"/>
  <c r="U890" i="1"/>
  <c r="U891" i="1"/>
  <c r="U892" i="1"/>
  <c r="U893" i="1"/>
  <c r="U894" i="1"/>
  <c r="U895" i="1"/>
  <c r="U896" i="1"/>
  <c r="U897" i="1"/>
  <c r="U898" i="1"/>
  <c r="U900" i="1"/>
  <c r="U901" i="1"/>
  <c r="U902" i="1"/>
  <c r="U903" i="1"/>
  <c r="U904" i="1"/>
  <c r="U905" i="1"/>
  <c r="U906" i="1"/>
  <c r="U907" i="1"/>
  <c r="U908" i="1"/>
  <c r="U909" i="1"/>
  <c r="V910" i="1"/>
  <c r="V911" i="1"/>
  <c r="V912" i="1"/>
  <c r="U918" i="1"/>
  <c r="U919" i="1"/>
  <c r="U920" i="1"/>
  <c r="U921" i="1"/>
  <c r="U922" i="1"/>
  <c r="U923" i="1"/>
  <c r="U924" i="1"/>
  <c r="U925" i="1"/>
  <c r="U926" i="1"/>
  <c r="U927" i="1"/>
  <c r="U928" i="1"/>
  <c r="U929" i="1"/>
  <c r="U930" i="1"/>
  <c r="U931" i="1"/>
  <c r="U932" i="1"/>
  <c r="U933" i="1"/>
  <c r="U934" i="1"/>
  <c r="U935" i="1"/>
  <c r="U936" i="1"/>
  <c r="U937" i="1"/>
  <c r="U938" i="1"/>
  <c r="U939" i="1"/>
  <c r="U940" i="1"/>
  <c r="AM940" i="1" s="1"/>
  <c r="U941" i="1"/>
  <c r="U942" i="1"/>
  <c r="U943" i="1"/>
  <c r="U944" i="1"/>
  <c r="U945" i="1"/>
  <c r="U946" i="1"/>
  <c r="U947" i="1"/>
  <c r="U948" i="1"/>
  <c r="U949" i="1"/>
  <c r="U950" i="1"/>
  <c r="U951" i="1"/>
  <c r="U952" i="1"/>
  <c r="U953" i="1"/>
  <c r="U954" i="1"/>
  <c r="U955" i="1"/>
  <c r="U956" i="1"/>
  <c r="U957" i="1"/>
  <c r="U958" i="1"/>
  <c r="U959" i="1"/>
  <c r="U960" i="1"/>
  <c r="U961" i="1"/>
  <c r="U962" i="1"/>
  <c r="U963" i="1"/>
  <c r="U964" i="1"/>
  <c r="U965" i="1"/>
  <c r="U966" i="1"/>
  <c r="U967" i="1"/>
  <c r="U968" i="1"/>
  <c r="U969" i="1"/>
  <c r="U970" i="1"/>
  <c r="U971" i="1"/>
  <c r="U972" i="1"/>
  <c r="U973" i="1"/>
  <c r="U974" i="1"/>
  <c r="U975" i="1"/>
  <c r="U976" i="1"/>
  <c r="U977" i="1"/>
  <c r="U978" i="1"/>
  <c r="U979" i="1"/>
  <c r="U980" i="1"/>
  <c r="U981" i="1"/>
  <c r="U982" i="1"/>
  <c r="U983" i="1"/>
  <c r="U984" i="1"/>
  <c r="U985" i="1"/>
  <c r="U986" i="1"/>
  <c r="U987" i="1"/>
  <c r="U988" i="1"/>
  <c r="U989" i="1"/>
  <c r="U990" i="1"/>
  <c r="U991" i="1"/>
  <c r="U992" i="1"/>
  <c r="U993" i="1"/>
  <c r="U994" i="1"/>
  <c r="U995" i="1"/>
  <c r="U996" i="1"/>
  <c r="U997" i="1"/>
  <c r="U998" i="1"/>
  <c r="U999" i="1"/>
  <c r="U1000" i="1"/>
  <c r="U1001" i="1"/>
  <c r="U1002" i="1"/>
  <c r="U1003" i="1"/>
  <c r="U1004" i="1"/>
  <c r="U1005" i="1"/>
  <c r="U1006" i="1"/>
  <c r="U1007" i="1"/>
  <c r="U1008" i="1"/>
  <c r="U1009" i="1"/>
  <c r="U1010" i="1"/>
  <c r="U1011" i="1"/>
  <c r="U1012" i="1"/>
  <c r="U1013" i="1"/>
  <c r="U1014" i="1"/>
  <c r="U1015" i="1"/>
  <c r="U1016" i="1"/>
  <c r="U1017" i="1"/>
  <c r="U1018" i="1"/>
  <c r="U1019" i="1"/>
  <c r="U1020" i="1"/>
  <c r="U1021" i="1"/>
  <c r="U1022" i="1"/>
  <c r="U1023" i="1"/>
  <c r="U1024" i="1"/>
  <c r="U1025" i="1"/>
  <c r="U1026" i="1"/>
  <c r="U1027" i="1"/>
  <c r="U1028" i="1"/>
  <c r="U1029" i="1"/>
  <c r="U1030" i="1"/>
  <c r="U1031" i="1"/>
  <c r="U1032" i="1"/>
  <c r="U1033" i="1"/>
  <c r="U1035" i="1"/>
  <c r="U1036" i="1"/>
  <c r="U1037" i="1"/>
  <c r="U1038" i="1"/>
  <c r="U1039" i="1"/>
  <c r="U1040" i="1"/>
  <c r="U1041" i="1"/>
  <c r="U1042" i="1"/>
  <c r="U1043" i="1"/>
  <c r="U1045" i="1"/>
  <c r="U1046" i="1"/>
  <c r="U1047" i="1"/>
  <c r="U1048" i="1"/>
  <c r="U1049" i="1"/>
  <c r="U1050" i="1"/>
  <c r="U1051" i="1"/>
  <c r="U1052" i="1"/>
  <c r="U1053" i="1"/>
  <c r="U1054" i="1"/>
  <c r="U1055" i="1"/>
  <c r="U1056" i="1"/>
  <c r="U1057" i="1"/>
  <c r="U1058" i="1"/>
  <c r="U1059" i="1"/>
  <c r="U1060" i="1"/>
  <c r="U1061" i="1"/>
  <c r="U1062" i="1"/>
  <c r="U1063" i="1"/>
  <c r="U1064" i="1"/>
  <c r="U1065" i="1"/>
  <c r="U1066" i="1"/>
  <c r="U1067" i="1"/>
  <c r="U1068" i="1"/>
  <c r="U1069" i="1"/>
  <c r="U1070" i="1"/>
  <c r="U1071" i="1"/>
  <c r="U1072" i="1"/>
  <c r="U1073" i="1"/>
  <c r="U1074" i="1"/>
  <c r="U1075" i="1"/>
  <c r="U1076" i="1"/>
  <c r="U1077" i="1"/>
  <c r="U1078" i="1"/>
  <c r="U1079" i="1"/>
  <c r="U1080" i="1"/>
  <c r="U1081" i="1"/>
  <c r="U1082" i="1"/>
  <c r="U1083" i="1"/>
  <c r="U1084" i="1"/>
  <c r="U1085" i="1"/>
  <c r="U1086" i="1"/>
  <c r="U1087" i="1"/>
  <c r="U1088" i="1"/>
  <c r="U1089" i="1"/>
  <c r="U1090" i="1"/>
  <c r="U1091" i="1"/>
  <c r="U1092" i="1"/>
  <c r="U1093" i="1"/>
  <c r="U1094" i="1"/>
  <c r="U1095" i="1"/>
  <c r="U1096" i="1"/>
  <c r="U1097" i="1"/>
  <c r="U1098" i="1"/>
  <c r="U1099" i="1"/>
  <c r="U1100" i="1"/>
  <c r="U1101" i="1"/>
  <c r="U1102" i="1"/>
  <c r="U1103" i="1"/>
  <c r="U1104" i="1"/>
  <c r="U1105" i="1"/>
  <c r="U1106" i="1"/>
  <c r="U1107" i="1"/>
  <c r="U1108" i="1"/>
  <c r="U1109" i="1"/>
  <c r="U1110" i="1"/>
  <c r="U1111" i="1"/>
  <c r="U1112" i="1"/>
  <c r="U1113" i="1"/>
  <c r="U1114" i="1"/>
  <c r="U1115" i="1"/>
  <c r="U1116" i="1"/>
  <c r="U1117" i="1"/>
  <c r="U1118" i="1"/>
  <c r="U1119" i="1"/>
  <c r="U1120" i="1"/>
  <c r="U1121" i="1"/>
  <c r="U1122" i="1"/>
  <c r="U1123" i="1"/>
  <c r="U1124" i="1"/>
  <c r="U1125" i="1"/>
  <c r="U1126" i="1"/>
  <c r="U1127" i="1"/>
  <c r="U1128" i="1"/>
  <c r="U1129" i="1"/>
  <c r="U1130" i="1"/>
  <c r="U1131" i="1"/>
  <c r="U1132" i="1"/>
  <c r="U1133" i="1"/>
  <c r="U1134" i="1"/>
  <c r="U1135" i="1"/>
  <c r="U1136" i="1"/>
  <c r="U1137" i="1"/>
  <c r="U1138" i="1"/>
  <c r="U1139" i="1"/>
  <c r="U1140" i="1"/>
  <c r="U1141" i="1"/>
  <c r="U1142" i="1"/>
  <c r="U1143" i="1"/>
  <c r="U1144" i="1"/>
  <c r="U1145" i="1"/>
  <c r="U1146" i="1"/>
  <c r="U1147" i="1"/>
  <c r="U1148" i="1"/>
  <c r="U1149" i="1"/>
  <c r="U1150" i="1"/>
  <c r="U1151" i="1"/>
  <c r="U1152" i="1"/>
  <c r="U1153" i="1"/>
  <c r="U1154" i="1"/>
  <c r="U1155" i="1"/>
  <c r="U1156" i="1"/>
  <c r="U1157" i="1"/>
  <c r="U1158" i="1"/>
  <c r="U1159" i="1"/>
  <c r="U1160" i="1"/>
  <c r="U1161" i="1"/>
  <c r="U1162" i="1"/>
  <c r="U1163" i="1"/>
  <c r="U1164" i="1"/>
  <c r="U1165" i="1"/>
  <c r="U1166" i="1"/>
  <c r="U1167" i="1"/>
  <c r="U1168" i="1"/>
  <c r="U1169" i="1"/>
  <c r="U1170" i="1"/>
  <c r="U1171" i="1"/>
  <c r="U1172" i="1"/>
  <c r="U1173" i="1"/>
  <c r="U1174" i="1"/>
  <c r="U1175" i="1"/>
  <c r="U1176" i="1"/>
  <c r="U1177" i="1"/>
  <c r="U1178" i="1"/>
  <c r="U1179" i="1"/>
  <c r="U1180" i="1"/>
  <c r="U1181" i="1"/>
  <c r="U1182" i="1"/>
  <c r="U1183" i="1"/>
  <c r="U1184" i="1"/>
  <c r="U1185" i="1"/>
  <c r="U135" i="1"/>
  <c r="U136" i="1"/>
  <c r="U137" i="1"/>
  <c r="U138" i="1"/>
  <c r="U139" i="1"/>
  <c r="U140" i="1"/>
  <c r="U141" i="1"/>
  <c r="U142" i="1"/>
  <c r="U143" i="1"/>
  <c r="U144" i="1"/>
  <c r="U145" i="1"/>
  <c r="V145" i="1" s="1"/>
  <c r="U146" i="1"/>
  <c r="U147" i="1"/>
  <c r="V147" i="1" s="1"/>
  <c r="U148" i="1"/>
  <c r="V148" i="1" s="1"/>
  <c r="AM148" i="1" s="1"/>
  <c r="V149" i="1"/>
  <c r="V150" i="1"/>
  <c r="U151" i="1"/>
  <c r="V151" i="1" s="1"/>
  <c r="V152" i="1"/>
  <c r="U153" i="1"/>
  <c r="V153" i="1" s="1"/>
  <c r="V154" i="1"/>
  <c r="U155" i="1"/>
  <c r="U156" i="1"/>
  <c r="AM156" i="1" s="1"/>
  <c r="U157" i="1"/>
  <c r="AM157" i="1" s="1"/>
  <c r="U158" i="1"/>
  <c r="U159" i="1"/>
  <c r="U160" i="1"/>
  <c r="V167" i="1"/>
  <c r="V168" i="1"/>
  <c r="U200" i="1"/>
  <c r="V200" i="1" s="1"/>
  <c r="AM200" i="1" s="1"/>
  <c r="U178" i="1"/>
  <c r="V178" i="1" s="1"/>
  <c r="AM178" i="1" s="1"/>
  <c r="U201" i="1"/>
  <c r="V201" i="1" s="1"/>
  <c r="AM201" i="1" s="1"/>
  <c r="U202" i="1"/>
  <c r="V202" i="1" s="1"/>
  <c r="AM202" i="1" s="1"/>
  <c r="U170" i="1"/>
  <c r="V170" i="1" s="1"/>
  <c r="AM170" i="1" s="1"/>
  <c r="U187" i="1"/>
  <c r="V187" i="1" s="1"/>
  <c r="AM187" i="1" s="1"/>
  <c r="U203" i="1"/>
  <c r="V203" i="1" s="1"/>
  <c r="AM203" i="1" s="1"/>
  <c r="U204" i="1"/>
  <c r="V204" i="1" s="1"/>
  <c r="AM204" i="1" s="1"/>
  <c r="U205" i="1"/>
  <c r="V205" i="1" s="1"/>
  <c r="AM205" i="1" s="1"/>
  <c r="U172" i="1"/>
  <c r="V172" i="1" s="1"/>
  <c r="AM172" i="1" s="1"/>
  <c r="U173" i="1"/>
  <c r="V173" i="1" s="1"/>
  <c r="AM173" i="1" s="1"/>
  <c r="U174" i="1"/>
  <c r="V174" i="1" s="1"/>
  <c r="AM174" i="1" s="1"/>
  <c r="U199" i="1"/>
  <c r="V199" i="1" s="1"/>
  <c r="AM199" i="1" s="1"/>
  <c r="U206" i="1"/>
  <c r="V206" i="1" s="1"/>
  <c r="AM206" i="1" s="1"/>
  <c r="U207" i="1"/>
  <c r="V207" i="1" s="1"/>
  <c r="AM207" i="1" s="1"/>
  <c r="U208" i="1"/>
  <c r="V208" i="1" s="1"/>
  <c r="AM208" i="1" s="1"/>
  <c r="U209" i="1"/>
  <c r="V209" i="1" s="1"/>
  <c r="AM209" i="1" s="1"/>
  <c r="U210" i="1"/>
  <c r="V210" i="1" s="1"/>
  <c r="AM210" i="1" s="1"/>
  <c r="U211" i="1"/>
  <c r="V211" i="1" s="1"/>
  <c r="AM211" i="1" s="1"/>
  <c r="U169" i="1"/>
  <c r="V169" i="1" s="1"/>
  <c r="AM169" i="1" s="1"/>
  <c r="U212" i="1"/>
  <c r="V212" i="1" s="1"/>
  <c r="AM212" i="1" s="1"/>
  <c r="U213" i="1"/>
  <c r="V213" i="1" s="1"/>
  <c r="AM213" i="1" s="1"/>
  <c r="U214" i="1"/>
  <c r="V214" i="1" s="1"/>
  <c r="AM214" i="1" s="1"/>
  <c r="U215" i="1"/>
  <c r="V215" i="1" s="1"/>
  <c r="AM215" i="1" s="1"/>
  <c r="U216" i="1"/>
  <c r="V216" i="1" s="1"/>
  <c r="AM216" i="1" s="1"/>
  <c r="U217" i="1"/>
  <c r="V217" i="1" s="1"/>
  <c r="AM217" i="1" s="1"/>
  <c r="U218" i="1"/>
  <c r="V218" i="1" s="1"/>
  <c r="AM218" i="1" s="1"/>
  <c r="U219" i="1"/>
  <c r="V219" i="1" s="1"/>
  <c r="AM219" i="1" s="1"/>
  <c r="U220" i="1"/>
  <c r="V220" i="1" s="1"/>
  <c r="AM220" i="1" s="1"/>
  <c r="U221" i="1"/>
  <c r="V221" i="1" s="1"/>
  <c r="AM221" i="1" s="1"/>
  <c r="U222" i="1"/>
  <c r="V222" i="1" s="1"/>
  <c r="AM222" i="1" s="1"/>
  <c r="U193" i="1"/>
  <c r="V193" i="1" s="1"/>
  <c r="AM193" i="1" s="1"/>
  <c r="U223" i="1"/>
  <c r="V223" i="1" s="1"/>
  <c r="AM223" i="1" s="1"/>
  <c r="U224" i="1"/>
  <c r="V224" i="1" s="1"/>
  <c r="AM224" i="1" s="1"/>
  <c r="U225" i="1"/>
  <c r="V225" i="1" s="1"/>
  <c r="AM225" i="1" s="1"/>
  <c r="U226" i="1"/>
  <c r="V226" i="1" s="1"/>
  <c r="AM226" i="1" s="1"/>
  <c r="U179" i="1"/>
  <c r="V179" i="1" s="1"/>
  <c r="AM179" i="1" s="1"/>
  <c r="U171" i="1"/>
  <c r="V171" i="1" s="1"/>
  <c r="AM171" i="1" s="1"/>
  <c r="U188" i="1"/>
  <c r="V188" i="1" s="1"/>
  <c r="AM188" i="1" s="1"/>
  <c r="U227" i="1"/>
  <c r="V227" i="1" s="1"/>
  <c r="AM227" i="1" s="1"/>
  <c r="U228" i="1"/>
  <c r="V228" i="1" s="1"/>
  <c r="AM228" i="1" s="1"/>
  <c r="U229" i="1"/>
  <c r="V229" i="1" s="1"/>
  <c r="AM229" i="1" s="1"/>
  <c r="U230" i="1"/>
  <c r="V230" i="1" s="1"/>
  <c r="AM230" i="1" s="1"/>
  <c r="U175" i="1"/>
  <c r="V175" i="1" s="1"/>
  <c r="AM175" i="1" s="1"/>
  <c r="U231" i="1"/>
  <c r="V231" i="1" s="1"/>
  <c r="AM231" i="1" s="1"/>
  <c r="U232" i="1"/>
  <c r="V232" i="1" s="1"/>
  <c r="AM232" i="1" s="1"/>
  <c r="U233" i="1"/>
  <c r="V233" i="1" s="1"/>
  <c r="AM233" i="1" s="1"/>
  <c r="U234" i="1"/>
  <c r="V234" i="1" s="1"/>
  <c r="AM234" i="1" s="1"/>
  <c r="U235" i="1"/>
  <c r="V235" i="1" s="1"/>
  <c r="AM235" i="1" s="1"/>
  <c r="U236" i="1"/>
  <c r="V236" i="1" s="1"/>
  <c r="AM236" i="1" s="1"/>
  <c r="U237" i="1"/>
  <c r="V237" i="1" s="1"/>
  <c r="AM237" i="1" s="1"/>
  <c r="U238" i="1"/>
  <c r="V238" i="1" s="1"/>
  <c r="AM238" i="1" s="1"/>
  <c r="U239" i="1"/>
  <c r="V239" i="1" s="1"/>
  <c r="AM239" i="1" s="1"/>
  <c r="U240" i="1"/>
  <c r="V240" i="1" s="1"/>
  <c r="AM240" i="1" s="1"/>
  <c r="U241" i="1"/>
  <c r="V241" i="1" s="1"/>
  <c r="AM241" i="1" s="1"/>
  <c r="U194" i="1"/>
  <c r="V194" i="1" s="1"/>
  <c r="AM194" i="1" s="1"/>
  <c r="U242" i="1"/>
  <c r="V242" i="1" s="1"/>
  <c r="AM242" i="1" s="1"/>
  <c r="U243" i="1"/>
  <c r="V243" i="1" s="1"/>
  <c r="AM243" i="1" s="1"/>
  <c r="U244" i="1"/>
  <c r="V244" i="1" s="1"/>
  <c r="AM244" i="1" s="1"/>
  <c r="U245" i="1"/>
  <c r="V245" i="1" s="1"/>
  <c r="AM245" i="1" s="1"/>
  <c r="U180" i="1"/>
  <c r="V180" i="1" s="1"/>
  <c r="AM180" i="1" s="1"/>
  <c r="U246" i="1"/>
  <c r="V246" i="1" s="1"/>
  <c r="AM246" i="1" s="1"/>
  <c r="U247" i="1"/>
  <c r="V247" i="1" s="1"/>
  <c r="AM247" i="1" s="1"/>
  <c r="U189" i="1"/>
  <c r="V189" i="1" s="1"/>
  <c r="AM189" i="1" s="1"/>
  <c r="U248" i="1"/>
  <c r="V248" i="1" s="1"/>
  <c r="AM248" i="1" s="1"/>
  <c r="U249" i="1"/>
  <c r="V249" i="1" s="1"/>
  <c r="AM249" i="1" s="1"/>
  <c r="U250" i="1"/>
  <c r="V250" i="1" s="1"/>
  <c r="AM250" i="1" s="1"/>
  <c r="U251" i="1"/>
  <c r="V251" i="1" s="1"/>
  <c r="AM251" i="1" s="1"/>
  <c r="U176" i="1"/>
  <c r="V176" i="1" s="1"/>
  <c r="AM176" i="1" s="1"/>
  <c r="U177" i="1"/>
  <c r="V177" i="1" s="1"/>
  <c r="AM177" i="1" s="1"/>
  <c r="U252" i="1"/>
  <c r="V252" i="1" s="1"/>
  <c r="AM252" i="1" s="1"/>
  <c r="U253" i="1"/>
  <c r="V253" i="1" s="1"/>
  <c r="AM253" i="1" s="1"/>
  <c r="U254" i="1"/>
  <c r="V254" i="1" s="1"/>
  <c r="AM254" i="1" s="1"/>
  <c r="U255" i="1"/>
  <c r="V255" i="1" s="1"/>
  <c r="AM255" i="1" s="1"/>
  <c r="U256" i="1"/>
  <c r="V256" i="1" s="1"/>
  <c r="AM256" i="1" s="1"/>
  <c r="U257" i="1"/>
  <c r="V257" i="1" s="1"/>
  <c r="AM257" i="1" s="1"/>
  <c r="U258" i="1"/>
  <c r="V258" i="1" s="1"/>
  <c r="AM258" i="1" s="1"/>
  <c r="U259" i="1"/>
  <c r="V259" i="1" s="1"/>
  <c r="AM259" i="1" s="1"/>
  <c r="U260" i="1"/>
  <c r="V260" i="1" s="1"/>
  <c r="AM260" i="1" s="1"/>
  <c r="U261" i="1"/>
  <c r="V261" i="1" s="1"/>
  <c r="AM261" i="1" s="1"/>
  <c r="U262" i="1"/>
  <c r="V262" i="1" s="1"/>
  <c r="AM262" i="1" s="1"/>
  <c r="U263" i="1"/>
  <c r="V263" i="1" s="1"/>
  <c r="AM263" i="1" s="1"/>
  <c r="U264" i="1"/>
  <c r="V264" i="1" s="1"/>
  <c r="AM264" i="1" s="1"/>
  <c r="U265" i="1"/>
  <c r="V265" i="1" s="1"/>
  <c r="AM265" i="1" s="1"/>
  <c r="U266" i="1"/>
  <c r="V266" i="1" s="1"/>
  <c r="AM266" i="1" s="1"/>
  <c r="U267" i="1"/>
  <c r="V267" i="1" s="1"/>
  <c r="AM267" i="1" s="1"/>
  <c r="U268" i="1"/>
  <c r="V268" i="1" s="1"/>
  <c r="AM268" i="1" s="1"/>
  <c r="U269" i="1"/>
  <c r="V269" i="1" s="1"/>
  <c r="AM269" i="1" s="1"/>
  <c r="U270" i="1"/>
  <c r="V270" i="1" s="1"/>
  <c r="AM270" i="1" s="1"/>
  <c r="U271" i="1"/>
  <c r="V271" i="1" s="1"/>
  <c r="AM271" i="1" s="1"/>
  <c r="U195" i="1"/>
  <c r="V195" i="1" s="1"/>
  <c r="AM195" i="1" s="1"/>
  <c r="U272" i="1"/>
  <c r="V272" i="1" s="1"/>
  <c r="AM272" i="1" s="1"/>
  <c r="U273" i="1"/>
  <c r="V273" i="1" s="1"/>
  <c r="AM273" i="1" s="1"/>
  <c r="U181" i="1"/>
  <c r="V181" i="1" s="1"/>
  <c r="AM181" i="1" s="1"/>
  <c r="U274" i="1"/>
  <c r="V274" i="1" s="1"/>
  <c r="AM274" i="1" s="1"/>
  <c r="U275" i="1"/>
  <c r="V275" i="1" s="1"/>
  <c r="AM275" i="1" s="1"/>
  <c r="U184" i="1"/>
  <c r="V184" i="1" s="1"/>
  <c r="AM184" i="1" s="1"/>
  <c r="U185" i="1"/>
  <c r="V185" i="1" s="1"/>
  <c r="AM185" i="1" s="1"/>
  <c r="U276" i="1"/>
  <c r="V276" i="1" s="1"/>
  <c r="AM276" i="1" s="1"/>
  <c r="U277" i="1"/>
  <c r="V277" i="1" s="1"/>
  <c r="AM277" i="1" s="1"/>
  <c r="U278" i="1"/>
  <c r="V278" i="1" s="1"/>
  <c r="AM278" i="1" s="1"/>
  <c r="U279" i="1"/>
  <c r="V279" i="1" s="1"/>
  <c r="AM279" i="1" s="1"/>
  <c r="U190" i="1"/>
  <c r="V190" i="1" s="1"/>
  <c r="AM190" i="1" s="1"/>
  <c r="U280" i="1"/>
  <c r="V280" i="1" s="1"/>
  <c r="AM280" i="1" s="1"/>
  <c r="U281" i="1"/>
  <c r="V281" i="1" s="1"/>
  <c r="AM281" i="1" s="1"/>
  <c r="U282" i="1"/>
  <c r="V282" i="1" s="1"/>
  <c r="AM282" i="1" s="1"/>
  <c r="U283" i="1"/>
  <c r="V283" i="1" s="1"/>
  <c r="AM283" i="1" s="1"/>
  <c r="U284" i="1"/>
  <c r="V284" i="1" s="1"/>
  <c r="AM284" i="1" s="1"/>
  <c r="U285" i="1"/>
  <c r="V285" i="1" s="1"/>
  <c r="AM285" i="1" s="1"/>
  <c r="U286" i="1"/>
  <c r="V286" i="1" s="1"/>
  <c r="AM286" i="1" s="1"/>
  <c r="U287" i="1"/>
  <c r="V287" i="1" s="1"/>
  <c r="AM287" i="1" s="1"/>
  <c r="U288" i="1"/>
  <c r="V288" i="1" s="1"/>
  <c r="AM288" i="1" s="1"/>
  <c r="U197" i="1"/>
  <c r="V197" i="1" s="1"/>
  <c r="AM197" i="1" s="1"/>
  <c r="U289" i="1"/>
  <c r="V289" i="1" s="1"/>
  <c r="AM289" i="1" s="1"/>
  <c r="U290" i="1"/>
  <c r="V290" i="1" s="1"/>
  <c r="AM290" i="1" s="1"/>
  <c r="U291" i="1"/>
  <c r="V291" i="1" s="1"/>
  <c r="AM291" i="1" s="1"/>
  <c r="U292" i="1"/>
  <c r="V292" i="1" s="1"/>
  <c r="AM292" i="1" s="1"/>
  <c r="U293" i="1"/>
  <c r="V293" i="1" s="1"/>
  <c r="AM293" i="1" s="1"/>
  <c r="U294" i="1"/>
  <c r="V294" i="1" s="1"/>
  <c r="AM294" i="1" s="1"/>
  <c r="U295" i="1"/>
  <c r="V295" i="1" s="1"/>
  <c r="AM295" i="1" s="1"/>
  <c r="U296" i="1"/>
  <c r="V296" i="1" s="1"/>
  <c r="AM296" i="1" s="1"/>
  <c r="U297" i="1"/>
  <c r="V297" i="1" s="1"/>
  <c r="AM297" i="1" s="1"/>
  <c r="U298" i="1"/>
  <c r="V298" i="1" s="1"/>
  <c r="AM298" i="1" s="1"/>
  <c r="U299" i="1"/>
  <c r="V299" i="1" s="1"/>
  <c r="AM299" i="1" s="1"/>
  <c r="U300" i="1"/>
  <c r="V300" i="1" s="1"/>
  <c r="AM300" i="1" s="1"/>
  <c r="U301" i="1"/>
  <c r="V301" i="1" s="1"/>
  <c r="AM301" i="1" s="1"/>
  <c r="U302" i="1"/>
  <c r="V302" i="1" s="1"/>
  <c r="AM302" i="1" s="1"/>
  <c r="U303" i="1"/>
  <c r="V303" i="1" s="1"/>
  <c r="AM303" i="1" s="1"/>
  <c r="U182" i="1"/>
  <c r="V182" i="1" s="1"/>
  <c r="AM182" i="1" s="1"/>
  <c r="U183" i="1"/>
  <c r="V183" i="1" s="1"/>
  <c r="AM183" i="1" s="1"/>
  <c r="U186" i="1"/>
  <c r="V186" i="1" s="1"/>
  <c r="AM186" i="1" s="1"/>
  <c r="U304" i="1"/>
  <c r="V304" i="1" s="1"/>
  <c r="AM304" i="1" s="1"/>
  <c r="U305" i="1"/>
  <c r="V305" i="1" s="1"/>
  <c r="AM305" i="1" s="1"/>
  <c r="U306" i="1"/>
  <c r="V306" i="1" s="1"/>
  <c r="AM306" i="1" s="1"/>
  <c r="U307" i="1"/>
  <c r="V307" i="1" s="1"/>
  <c r="AM307" i="1" s="1"/>
  <c r="U191" i="1"/>
  <c r="V191" i="1" s="1"/>
  <c r="AM191" i="1" s="1"/>
  <c r="U192" i="1"/>
  <c r="V192" i="1" s="1"/>
  <c r="AM192" i="1" s="1"/>
  <c r="U308" i="1"/>
  <c r="V308" i="1" s="1"/>
  <c r="AM308" i="1" s="1"/>
  <c r="U309" i="1"/>
  <c r="V309" i="1" s="1"/>
  <c r="AM309" i="1" s="1"/>
  <c r="U310" i="1"/>
  <c r="V310" i="1" s="1"/>
  <c r="AM310" i="1" s="1"/>
  <c r="U311" i="1"/>
  <c r="V311" i="1" s="1"/>
  <c r="AM311" i="1" s="1"/>
  <c r="U312" i="1"/>
  <c r="V312" i="1" s="1"/>
  <c r="AM312" i="1" s="1"/>
  <c r="U313" i="1"/>
  <c r="V313" i="1" s="1"/>
  <c r="AM313" i="1" s="1"/>
  <c r="U314" i="1"/>
  <c r="V314" i="1" s="1"/>
  <c r="AM314" i="1" s="1"/>
  <c r="U315" i="1"/>
  <c r="V315" i="1" s="1"/>
  <c r="AM315" i="1" s="1"/>
  <c r="U316" i="1"/>
  <c r="V316" i="1" s="1"/>
  <c r="AM316" i="1" s="1"/>
  <c r="U317" i="1"/>
  <c r="V317" i="1" s="1"/>
  <c r="AM317" i="1" s="1"/>
  <c r="U198" i="1"/>
  <c r="V198" i="1" s="1"/>
  <c r="AM198" i="1" s="1"/>
  <c r="U318" i="1"/>
  <c r="V318" i="1" s="1"/>
  <c r="AM318" i="1" s="1"/>
  <c r="U319" i="1"/>
  <c r="V319" i="1" s="1"/>
  <c r="AM319" i="1" s="1"/>
  <c r="U320" i="1"/>
  <c r="V320" i="1" s="1"/>
  <c r="AM320" i="1" s="1"/>
  <c r="U321" i="1"/>
  <c r="V321" i="1" s="1"/>
  <c r="AM321" i="1" s="1"/>
  <c r="U196" i="1"/>
  <c r="V196" i="1" s="1"/>
  <c r="AM196" i="1" s="1"/>
  <c r="U322" i="1"/>
  <c r="V322" i="1" s="1"/>
  <c r="AM322" i="1" s="1"/>
  <c r="U323" i="1"/>
  <c r="V323" i="1" s="1"/>
  <c r="AM323" i="1" s="1"/>
  <c r="U324" i="1"/>
  <c r="V324" i="1" s="1"/>
  <c r="AM324" i="1" s="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59" i="1"/>
  <c r="U460" i="1"/>
  <c r="U461" i="1"/>
  <c r="U462" i="1"/>
  <c r="U463" i="1"/>
  <c r="U464" i="1"/>
  <c r="U465" i="1"/>
  <c r="U466"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2" i="1"/>
  <c r="U583" i="1"/>
  <c r="U584" i="1"/>
  <c r="U585" i="1"/>
  <c r="U586" i="1"/>
  <c r="U587" i="1"/>
  <c r="U588" i="1"/>
  <c r="U589" i="1"/>
  <c r="U592" i="1"/>
  <c r="U754" i="1"/>
  <c r="U755" i="1"/>
  <c r="U593" i="1"/>
  <c r="AM593" i="1" s="1"/>
  <c r="U594" i="1"/>
  <c r="U595" i="1"/>
  <c r="U596" i="1"/>
  <c r="U597" i="1"/>
  <c r="U598" i="1"/>
  <c r="U599" i="1"/>
  <c r="U600" i="1"/>
  <c r="U601" i="1"/>
  <c r="U602" i="1"/>
  <c r="U605" i="1"/>
  <c r="U606" i="1"/>
  <c r="U607" i="1"/>
  <c r="U608" i="1"/>
  <c r="U609" i="1"/>
  <c r="AM609" i="1" s="1"/>
  <c r="U610" i="1"/>
  <c r="U611" i="1"/>
  <c r="U612" i="1"/>
  <c r="U613" i="1"/>
  <c r="U614" i="1"/>
  <c r="U615" i="1"/>
  <c r="U616" i="1"/>
  <c r="U617" i="1"/>
  <c r="U618" i="1"/>
  <c r="U619" i="1"/>
  <c r="U620" i="1"/>
  <c r="U621" i="1"/>
  <c r="U622" i="1"/>
  <c r="U623" i="1"/>
  <c r="U624" i="1"/>
  <c r="U625" i="1"/>
  <c r="U626" i="1"/>
  <c r="U835" i="1"/>
  <c r="U627" i="1"/>
  <c r="U628" i="1"/>
  <c r="U629" i="1"/>
  <c r="U630" i="1"/>
  <c r="U631" i="1"/>
  <c r="U632" i="1"/>
  <c r="U633" i="1"/>
  <c r="U634" i="1"/>
  <c r="U635" i="1"/>
  <c r="U636" i="1"/>
  <c r="U637" i="1"/>
  <c r="U638" i="1"/>
  <c r="U639" i="1"/>
  <c r="U640" i="1"/>
  <c r="U641" i="1"/>
  <c r="U642" i="1"/>
  <c r="U643" i="1"/>
  <c r="U644" i="1"/>
  <c r="U645" i="1"/>
  <c r="U646" i="1"/>
  <c r="U647" i="1"/>
  <c r="U648"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678" i="1"/>
  <c r="U679" i="1"/>
  <c r="U680" i="1"/>
  <c r="U681" i="1"/>
  <c r="U682" i="1"/>
  <c r="U683" i="1"/>
  <c r="U684" i="1"/>
  <c r="U685" i="1"/>
  <c r="AM685" i="1" s="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365" i="1"/>
  <c r="U366" i="1"/>
  <c r="U367" i="1"/>
  <c r="U369" i="1"/>
  <c r="U1226" i="1"/>
  <c r="U1227" i="1"/>
  <c r="U1228" i="1"/>
  <c r="U1229" i="1"/>
  <c r="U1230" i="1"/>
  <c r="U1231" i="1"/>
  <c r="U1232" i="1"/>
  <c r="U1233" i="1"/>
  <c r="U1234" i="1"/>
  <c r="U1235" i="1"/>
  <c r="U1236" i="1"/>
  <c r="U1237" i="1"/>
  <c r="U1238" i="1"/>
  <c r="U1239" i="1"/>
  <c r="U1240" i="1"/>
  <c r="U1241" i="1"/>
  <c r="U1242" i="1"/>
  <c r="U1243" i="1"/>
  <c r="U1244" i="1"/>
  <c r="V1244" i="1" s="1"/>
  <c r="U1245" i="1"/>
  <c r="V1245" i="1" s="1"/>
  <c r="U1246" i="1"/>
  <c r="V1246" i="1" s="1"/>
  <c r="U1247" i="1"/>
  <c r="V1247" i="1" s="1"/>
  <c r="V1248" i="1"/>
  <c r="V1250" i="1"/>
  <c r="V1252" i="1"/>
  <c r="U1254" i="1"/>
  <c r="V1254" i="1" s="1"/>
  <c r="U1255" i="1"/>
  <c r="V1255" i="1" s="1"/>
  <c r="V1256" i="1"/>
  <c r="U1258" i="1"/>
  <c r="V1258" i="1" s="1"/>
  <c r="U1259" i="1"/>
  <c r="V1259" i="1" s="1"/>
  <c r="V1260" i="1"/>
  <c r="V1261" i="1"/>
  <c r="V1262" i="1"/>
  <c r="V1264" i="1"/>
  <c r="V1266" i="1"/>
  <c r="U1299" i="1"/>
  <c r="V1299" i="1" s="1"/>
  <c r="U1300" i="1"/>
  <c r="V1300" i="1" s="1"/>
  <c r="U1301" i="1"/>
  <c r="V1301" i="1" s="1"/>
  <c r="U1302" i="1"/>
  <c r="V1302" i="1" s="1"/>
  <c r="AM1302" i="1" s="1"/>
  <c r="U1303" i="1"/>
  <c r="V1303" i="1" s="1"/>
  <c r="AM1303" i="1" s="1"/>
  <c r="U1304" i="1"/>
  <c r="V1304" i="1" s="1"/>
  <c r="AM1304" i="1" s="1"/>
  <c r="U1305" i="1"/>
  <c r="V1305" i="1" s="1"/>
  <c r="AM1305" i="1" s="1"/>
  <c r="U1306" i="1"/>
  <c r="V1306" i="1" s="1"/>
  <c r="AM1306" i="1" s="1"/>
  <c r="U1307" i="1"/>
  <c r="V1307" i="1" s="1"/>
  <c r="AM1307" i="1" s="1"/>
  <c r="U1308" i="1"/>
  <c r="V1308" i="1" s="1"/>
  <c r="AM1308" i="1" s="1"/>
  <c r="U1309" i="1"/>
  <c r="V1309" i="1" s="1"/>
  <c r="AM1309" i="1" s="1"/>
  <c r="U1310" i="1"/>
  <c r="V1310" i="1" s="1"/>
  <c r="AM1310" i="1" s="1"/>
  <c r="U1311" i="1"/>
  <c r="V1311" i="1" s="1"/>
  <c r="AM1311" i="1" s="1"/>
  <c r="U1312" i="1"/>
  <c r="V1312" i="1" s="1"/>
  <c r="AM1312" i="1" s="1"/>
  <c r="U1313" i="1"/>
  <c r="V1313" i="1" s="1"/>
  <c r="AM1313" i="1" s="1"/>
  <c r="U1268" i="1"/>
  <c r="U1269" i="1"/>
  <c r="U1270" i="1"/>
  <c r="U1271" i="1"/>
  <c r="U1272" i="1"/>
  <c r="U1273" i="1"/>
  <c r="U1274" i="1"/>
  <c r="U1275" i="1"/>
  <c r="U1276" i="1"/>
  <c r="U1277" i="1"/>
  <c r="U1278" i="1"/>
  <c r="U1279" i="1"/>
  <c r="U1280" i="1"/>
  <c r="U1281" i="1"/>
  <c r="U1282" i="1"/>
  <c r="U1283" i="1"/>
  <c r="U1284" i="1"/>
  <c r="U1285" i="1"/>
  <c r="U1286" i="1"/>
  <c r="U1287" i="1"/>
  <c r="U1288" i="1"/>
  <c r="U1289" i="1"/>
  <c r="U1294" i="1"/>
  <c r="U1186" i="1"/>
  <c r="U1187" i="1"/>
  <c r="U1188" i="1"/>
  <c r="U1189" i="1"/>
  <c r="U1190" i="1"/>
  <c r="U1191" i="1"/>
  <c r="U1192" i="1"/>
  <c r="U1193" i="1"/>
  <c r="U1194" i="1"/>
  <c r="U1195" i="1"/>
  <c r="U1196" i="1"/>
  <c r="U1197" i="1"/>
  <c r="U1295" i="1"/>
  <c r="U1296" i="1"/>
  <c r="U1297" i="1"/>
  <c r="V1297" i="1" s="1"/>
  <c r="U1298" i="1"/>
  <c r="V1298" i="1" s="1"/>
  <c r="U1198" i="1"/>
  <c r="U1199" i="1"/>
  <c r="U1200" i="1"/>
  <c r="U1201" i="1"/>
  <c r="U1202" i="1"/>
  <c r="U1203" i="1"/>
  <c r="U1204" i="1"/>
  <c r="U1205" i="1"/>
  <c r="U1206" i="1"/>
  <c r="U1207" i="1"/>
  <c r="U1208" i="1"/>
  <c r="U1209" i="1"/>
  <c r="U1210" i="1"/>
  <c r="U1211" i="1"/>
  <c r="U1213" i="1"/>
  <c r="V159" i="1" l="1"/>
  <c r="AM159" i="1"/>
  <c r="V155" i="1"/>
  <c r="AM155" i="1"/>
  <c r="V1296" i="1"/>
  <c r="AM1296" i="1"/>
  <c r="V1295" i="1"/>
  <c r="AM1295" i="1"/>
  <c r="V158" i="1"/>
  <c r="AM158" i="1"/>
  <c r="V160" i="1"/>
  <c r="AM160" i="1"/>
  <c r="V89" i="1"/>
  <c r="AM89" i="1"/>
  <c r="V90" i="1"/>
  <c r="AM90" i="1"/>
  <c r="V1238" i="1"/>
  <c r="AM1238" i="1"/>
  <c r="V1230" i="1"/>
  <c r="AM1230" i="1"/>
  <c r="V1241" i="1"/>
  <c r="AM1241" i="1"/>
  <c r="V1233" i="1"/>
  <c r="AM1233" i="1"/>
  <c r="V1240" i="1"/>
  <c r="AM1240" i="1"/>
  <c r="V1236" i="1"/>
  <c r="AM1236" i="1"/>
  <c r="V1232" i="1"/>
  <c r="AM1232" i="1"/>
  <c r="V1228" i="1"/>
  <c r="AM1228" i="1"/>
  <c r="V1224" i="1"/>
  <c r="AM1224" i="1"/>
  <c r="V1242" i="1"/>
  <c r="AM1242" i="1"/>
  <c r="V1234" i="1"/>
  <c r="AM1234" i="1"/>
  <c r="V1226" i="1"/>
  <c r="AM1226" i="1"/>
  <c r="V1222" i="1"/>
  <c r="AM1222" i="1"/>
  <c r="V1237" i="1"/>
  <c r="AM1237" i="1"/>
  <c r="V1229" i="1"/>
  <c r="AM1229" i="1"/>
  <c r="V1223" i="1"/>
  <c r="AM1223" i="1"/>
  <c r="V1243" i="1"/>
  <c r="AM1243" i="1"/>
  <c r="V1239" i="1"/>
  <c r="AM1239" i="1"/>
  <c r="V1235" i="1"/>
  <c r="AM1235" i="1"/>
  <c r="V1231" i="1"/>
  <c r="AM1231" i="1"/>
  <c r="V1227" i="1"/>
  <c r="AM1227" i="1"/>
  <c r="V1225" i="1"/>
  <c r="AM1225" i="1"/>
  <c r="V1025" i="1"/>
  <c r="AM1025" i="1"/>
  <c r="V958" i="1"/>
  <c r="AM958" i="1"/>
  <c r="V954" i="1"/>
  <c r="AM954" i="1"/>
  <c r="V950" i="1"/>
  <c r="AM950" i="1"/>
  <c r="V946" i="1"/>
  <c r="AM946" i="1"/>
  <c r="V942" i="1"/>
  <c r="AM942" i="1"/>
  <c r="V938" i="1"/>
  <c r="AM938" i="1"/>
  <c r="V934" i="1"/>
  <c r="AM934" i="1"/>
  <c r="V930" i="1"/>
  <c r="AM930" i="1"/>
  <c r="V926" i="1"/>
  <c r="AM926" i="1"/>
  <c r="V922" i="1"/>
  <c r="AM922" i="1"/>
  <c r="V918" i="1"/>
  <c r="AM918" i="1"/>
  <c r="V909" i="1"/>
  <c r="AM909" i="1"/>
  <c r="V905" i="1"/>
  <c r="AM905" i="1"/>
  <c r="V901" i="1"/>
  <c r="AM901" i="1"/>
  <c r="V896" i="1"/>
  <c r="AM896" i="1"/>
  <c r="V892" i="1"/>
  <c r="AM892" i="1"/>
  <c r="V888" i="1"/>
  <c r="AM888" i="1"/>
  <c r="V884" i="1"/>
  <c r="AM884" i="1"/>
  <c r="V880" i="1"/>
  <c r="AM880" i="1"/>
  <c r="V876" i="1"/>
  <c r="AM876" i="1"/>
  <c r="V872" i="1"/>
  <c r="AM872" i="1"/>
  <c r="V868" i="1"/>
  <c r="AM868" i="1"/>
  <c r="V864" i="1"/>
  <c r="AM864" i="1"/>
  <c r="V858" i="1"/>
  <c r="AM858" i="1"/>
  <c r="V854" i="1"/>
  <c r="AM854" i="1"/>
  <c r="V850" i="1"/>
  <c r="AM850" i="1"/>
  <c r="V846" i="1"/>
  <c r="AM846" i="1"/>
  <c r="V842" i="1"/>
  <c r="AM842" i="1"/>
  <c r="V837" i="1"/>
  <c r="AM837" i="1"/>
  <c r="V831" i="1"/>
  <c r="AM831" i="1"/>
  <c r="V827" i="1"/>
  <c r="AM827" i="1"/>
  <c r="V823" i="1"/>
  <c r="AM823" i="1"/>
  <c r="V819" i="1"/>
  <c r="AM819" i="1"/>
  <c r="V815" i="1"/>
  <c r="AM815" i="1"/>
  <c r="V811" i="1"/>
  <c r="AM811" i="1"/>
  <c r="V807" i="1"/>
  <c r="AM807" i="1"/>
  <c r="V803" i="1"/>
  <c r="AM803" i="1"/>
  <c r="V799" i="1"/>
  <c r="AM799" i="1"/>
  <c r="V795" i="1"/>
  <c r="AM795" i="1"/>
  <c r="V791" i="1"/>
  <c r="AM791" i="1"/>
  <c r="V787" i="1"/>
  <c r="AM787" i="1"/>
  <c r="V783" i="1"/>
  <c r="AM783" i="1"/>
  <c r="V778" i="1"/>
  <c r="AM778" i="1"/>
  <c r="V773" i="1"/>
  <c r="AM773" i="1"/>
  <c r="V769" i="1"/>
  <c r="AM769" i="1"/>
  <c r="V765" i="1"/>
  <c r="AM765" i="1"/>
  <c r="V761" i="1"/>
  <c r="AM761" i="1"/>
  <c r="V757" i="1"/>
  <c r="AM757" i="1"/>
  <c r="V751" i="1"/>
  <c r="AM751" i="1"/>
  <c r="V747" i="1"/>
  <c r="AM747" i="1"/>
  <c r="V743" i="1"/>
  <c r="AM743" i="1"/>
  <c r="V739" i="1"/>
  <c r="AM739" i="1"/>
  <c r="V735" i="1"/>
  <c r="AM735" i="1"/>
  <c r="V731" i="1"/>
  <c r="AM731" i="1"/>
  <c r="V727" i="1"/>
  <c r="AM727" i="1"/>
  <c r="V723" i="1"/>
  <c r="AM723" i="1"/>
  <c r="V719" i="1"/>
  <c r="AM719" i="1"/>
  <c r="V715" i="1"/>
  <c r="AM715" i="1"/>
  <c r="V711" i="1"/>
  <c r="AM711" i="1"/>
  <c r="V707" i="1"/>
  <c r="AM707" i="1"/>
  <c r="V702" i="1"/>
  <c r="AM702" i="1"/>
  <c r="V698" i="1"/>
  <c r="AM698" i="1"/>
  <c r="V694" i="1"/>
  <c r="AM694" i="1"/>
  <c r="V690" i="1"/>
  <c r="AM690" i="1"/>
  <c r="V686" i="1"/>
  <c r="AM686" i="1"/>
  <c r="V754" i="1"/>
  <c r="AM754" i="1"/>
  <c r="V1185" i="1"/>
  <c r="AM1185" i="1"/>
  <c r="V1181" i="1"/>
  <c r="AM1181" i="1"/>
  <c r="V1177" i="1"/>
  <c r="AM1177" i="1"/>
  <c r="V1173" i="1"/>
  <c r="AM1173" i="1"/>
  <c r="V1169" i="1"/>
  <c r="AM1169" i="1"/>
  <c r="V1165" i="1"/>
  <c r="AM1165" i="1"/>
  <c r="V1161" i="1"/>
  <c r="AM1161" i="1"/>
  <c r="V1157" i="1"/>
  <c r="AM1157" i="1"/>
  <c r="V1153" i="1"/>
  <c r="AM1153" i="1"/>
  <c r="V1149" i="1"/>
  <c r="AM1149" i="1"/>
  <c r="V1145" i="1"/>
  <c r="V1141" i="1"/>
  <c r="AM1141" i="1"/>
  <c r="V1137" i="1"/>
  <c r="V1133" i="1"/>
  <c r="AM1133" i="1"/>
  <c r="V1129" i="1"/>
  <c r="AM1129" i="1"/>
  <c r="V1125" i="1"/>
  <c r="AM1125" i="1"/>
  <c r="V1121" i="1"/>
  <c r="AM1121" i="1"/>
  <c r="V1117" i="1"/>
  <c r="AM1117" i="1"/>
  <c r="V1113" i="1"/>
  <c r="AM1113" i="1"/>
  <c r="V1109" i="1"/>
  <c r="AM1109" i="1"/>
  <c r="V1105" i="1"/>
  <c r="AM1105" i="1"/>
  <c r="V1101" i="1"/>
  <c r="AM1101" i="1"/>
  <c r="V1097" i="1"/>
  <c r="AM1097" i="1"/>
  <c r="V1093" i="1"/>
  <c r="AM1093" i="1"/>
  <c r="V1089" i="1"/>
  <c r="AM1089" i="1"/>
  <c r="V1085" i="1"/>
  <c r="AM1085" i="1"/>
  <c r="V1081" i="1"/>
  <c r="AM1081" i="1"/>
  <c r="V1077" i="1"/>
  <c r="AM1077" i="1"/>
  <c r="V1073" i="1"/>
  <c r="AM1073" i="1"/>
  <c r="V1069" i="1"/>
  <c r="AM1069" i="1"/>
  <c r="V1065" i="1"/>
  <c r="AM1065" i="1"/>
  <c r="V1061" i="1"/>
  <c r="AM1061" i="1"/>
  <c r="V1057" i="1"/>
  <c r="AM1057" i="1"/>
  <c r="V1053" i="1"/>
  <c r="AM1053" i="1"/>
  <c r="V1049" i="1"/>
  <c r="AM1049" i="1"/>
  <c r="V1045" i="1"/>
  <c r="AM1045" i="1"/>
  <c r="V1041" i="1"/>
  <c r="AM1041" i="1"/>
  <c r="V1037" i="1"/>
  <c r="AM1037" i="1"/>
  <c r="V1033" i="1"/>
  <c r="AM1033" i="1"/>
  <c r="V1029" i="1"/>
  <c r="AM1029" i="1"/>
  <c r="V1021" i="1"/>
  <c r="AM1021" i="1"/>
  <c r="V1017" i="1"/>
  <c r="AM1017" i="1"/>
  <c r="V1013" i="1"/>
  <c r="AM1013" i="1"/>
  <c r="V1009" i="1"/>
  <c r="AM1009" i="1"/>
  <c r="V1005" i="1"/>
  <c r="AM1005" i="1"/>
  <c r="V1001" i="1"/>
  <c r="AM1001" i="1"/>
  <c r="V997" i="1"/>
  <c r="AM997" i="1"/>
  <c r="V993" i="1"/>
  <c r="AM993" i="1"/>
  <c r="V989" i="1"/>
  <c r="AM989" i="1"/>
  <c r="V985" i="1"/>
  <c r="AM985" i="1"/>
  <c r="V981" i="1"/>
  <c r="AM981" i="1"/>
  <c r="V977" i="1"/>
  <c r="AM977" i="1"/>
  <c r="V973" i="1"/>
  <c r="AM973" i="1"/>
  <c r="V969" i="1"/>
  <c r="AM969" i="1"/>
  <c r="V965" i="1"/>
  <c r="AM965" i="1"/>
  <c r="V961" i="1"/>
  <c r="AM961" i="1"/>
  <c r="V957" i="1"/>
  <c r="AM957" i="1"/>
  <c r="V953" i="1"/>
  <c r="AM953" i="1"/>
  <c r="V949" i="1"/>
  <c r="AM949" i="1"/>
  <c r="V945" i="1"/>
  <c r="AM945" i="1"/>
  <c r="V941" i="1"/>
  <c r="AM941" i="1"/>
  <c r="V937" i="1"/>
  <c r="AM937" i="1"/>
  <c r="V933" i="1"/>
  <c r="AM933" i="1"/>
  <c r="V929" i="1"/>
  <c r="AM929" i="1"/>
  <c r="V925" i="1"/>
  <c r="AM925" i="1"/>
  <c r="V921" i="1"/>
  <c r="AM921" i="1"/>
  <c r="V908" i="1"/>
  <c r="AM908" i="1"/>
  <c r="V904" i="1"/>
  <c r="AM904" i="1"/>
  <c r="V900" i="1"/>
  <c r="AM900" i="1"/>
  <c r="V895" i="1"/>
  <c r="AM895" i="1"/>
  <c r="V891" i="1"/>
  <c r="AM891" i="1"/>
  <c r="V887" i="1"/>
  <c r="AM887" i="1"/>
  <c r="V883" i="1"/>
  <c r="AM883" i="1"/>
  <c r="V879" i="1"/>
  <c r="AM879" i="1"/>
  <c r="V875" i="1"/>
  <c r="AM875" i="1"/>
  <c r="V871" i="1"/>
  <c r="AM871" i="1"/>
  <c r="V867" i="1"/>
  <c r="AM867" i="1"/>
  <c r="V861" i="1"/>
  <c r="AM861" i="1"/>
  <c r="V857" i="1"/>
  <c r="AM857" i="1"/>
  <c r="V853" i="1"/>
  <c r="AM853" i="1"/>
  <c r="V849" i="1"/>
  <c r="AM849" i="1"/>
  <c r="V845" i="1"/>
  <c r="AM845" i="1"/>
  <c r="V841" i="1"/>
  <c r="AM841" i="1"/>
  <c r="V836" i="1"/>
  <c r="AM836" i="1"/>
  <c r="V830" i="1"/>
  <c r="AM830" i="1"/>
  <c r="V826" i="1"/>
  <c r="AM826" i="1"/>
  <c r="V822" i="1"/>
  <c r="AM822" i="1"/>
  <c r="V818" i="1"/>
  <c r="AM818" i="1"/>
  <c r="V814" i="1"/>
  <c r="AM814" i="1"/>
  <c r="V810" i="1"/>
  <c r="AM810" i="1"/>
  <c r="V806" i="1"/>
  <c r="AM806" i="1"/>
  <c r="V802" i="1"/>
  <c r="AM802" i="1"/>
  <c r="V798" i="1"/>
  <c r="AM798" i="1"/>
  <c r="V794" i="1"/>
  <c r="AM794" i="1"/>
  <c r="V790" i="1"/>
  <c r="AM790" i="1"/>
  <c r="V786" i="1"/>
  <c r="AM786" i="1"/>
  <c r="V781" i="1"/>
  <c r="AM781" i="1"/>
  <c r="V777" i="1"/>
  <c r="AM777" i="1"/>
  <c r="V772" i="1"/>
  <c r="AM772" i="1"/>
  <c r="V768" i="1"/>
  <c r="AM768" i="1"/>
  <c r="V764" i="1"/>
  <c r="AM764" i="1"/>
  <c r="V760" i="1"/>
  <c r="AM760" i="1"/>
  <c r="V756" i="1"/>
  <c r="AM756" i="1"/>
  <c r="V750" i="1"/>
  <c r="AM750" i="1"/>
  <c r="V746" i="1"/>
  <c r="AM746" i="1"/>
  <c r="V742" i="1"/>
  <c r="AM742" i="1"/>
  <c r="V738" i="1"/>
  <c r="AM738" i="1"/>
  <c r="V734" i="1"/>
  <c r="AM734" i="1"/>
  <c r="V730" i="1"/>
  <c r="AM730" i="1"/>
  <c r="V726" i="1"/>
  <c r="AM726" i="1"/>
  <c r="V722" i="1"/>
  <c r="AM722" i="1"/>
  <c r="V718" i="1"/>
  <c r="AM718" i="1"/>
  <c r="V714" i="1"/>
  <c r="AM714" i="1"/>
  <c r="V710" i="1"/>
  <c r="AM710" i="1"/>
  <c r="V706" i="1"/>
  <c r="AM706" i="1"/>
  <c r="V701" i="1"/>
  <c r="AM701" i="1"/>
  <c r="V697" i="1"/>
  <c r="AM697" i="1"/>
  <c r="V693" i="1"/>
  <c r="AM693" i="1"/>
  <c r="V689" i="1"/>
  <c r="AM689" i="1"/>
  <c r="V1174" i="1"/>
  <c r="AM1174" i="1"/>
  <c r="V1170" i="1"/>
  <c r="AM1170" i="1"/>
  <c r="V1162" i="1"/>
  <c r="AM1162" i="1"/>
  <c r="V1154" i="1"/>
  <c r="AM1154" i="1"/>
  <c r="V1142" i="1"/>
  <c r="AM1142" i="1"/>
  <c r="V1138" i="1"/>
  <c r="AM1138" i="1"/>
  <c r="V1126" i="1"/>
  <c r="AM1126" i="1"/>
  <c r="V1118" i="1"/>
  <c r="AM1118" i="1"/>
  <c r="V1110" i="1"/>
  <c r="AM1110" i="1"/>
  <c r="V1102" i="1"/>
  <c r="AM1102" i="1"/>
  <c r="V1094" i="1"/>
  <c r="AM1094" i="1"/>
  <c r="V1090" i="1"/>
  <c r="AM1090" i="1"/>
  <c r="V1082" i="1"/>
  <c r="AM1082" i="1"/>
  <c r="V1074" i="1"/>
  <c r="AM1074" i="1"/>
  <c r="V1066" i="1"/>
  <c r="AM1066" i="1"/>
  <c r="V1058" i="1"/>
  <c r="AM1058" i="1"/>
  <c r="V1050" i="1"/>
  <c r="AM1050" i="1"/>
  <c r="V1042" i="1"/>
  <c r="AM1042" i="1"/>
  <c r="V1034" i="1"/>
  <c r="V1026" i="1"/>
  <c r="AM1026" i="1"/>
  <c r="V1002" i="1"/>
  <c r="AM1002" i="1"/>
  <c r="V994" i="1"/>
  <c r="AM994" i="1"/>
  <c r="V986" i="1"/>
  <c r="AM986" i="1"/>
  <c r="V962" i="1"/>
  <c r="AM962" i="1"/>
  <c r="V1184" i="1"/>
  <c r="AM1184" i="1"/>
  <c r="V1176" i="1"/>
  <c r="AM1176" i="1"/>
  <c r="V1168" i="1"/>
  <c r="AM1168" i="1"/>
  <c r="V1164" i="1"/>
  <c r="AM1164" i="1"/>
  <c r="V1156" i="1"/>
  <c r="AM1156" i="1"/>
  <c r="V1152" i="1"/>
  <c r="AM1152" i="1"/>
  <c r="V1144" i="1"/>
  <c r="AM1144" i="1"/>
  <c r="V1136" i="1"/>
  <c r="AM1136" i="1"/>
  <c r="V1128" i="1"/>
  <c r="AM1128" i="1"/>
  <c r="V1120" i="1"/>
  <c r="AM1120" i="1"/>
  <c r="V1112" i="1"/>
  <c r="AM1112" i="1"/>
  <c r="V1104" i="1"/>
  <c r="AM1104" i="1"/>
  <c r="V1100" i="1"/>
  <c r="AM1100" i="1"/>
  <c r="V1092" i="1"/>
  <c r="AM1092" i="1"/>
  <c r="V1084" i="1"/>
  <c r="AM1084" i="1"/>
  <c r="V1076" i="1"/>
  <c r="AM1076" i="1"/>
  <c r="V1068" i="1"/>
  <c r="AM1068" i="1"/>
  <c r="V1060" i="1"/>
  <c r="AM1060" i="1"/>
  <c r="V1052" i="1"/>
  <c r="AM1052" i="1"/>
  <c r="V1044" i="1"/>
  <c r="V1036" i="1"/>
  <c r="AM1036" i="1"/>
  <c r="V1028" i="1"/>
  <c r="AM1028" i="1"/>
  <c r="V1024" i="1"/>
  <c r="AM1024" i="1"/>
  <c r="V1016" i="1"/>
  <c r="AM1016" i="1"/>
  <c r="V1008" i="1"/>
  <c r="AM1008" i="1"/>
  <c r="V1000" i="1"/>
  <c r="AM1000" i="1"/>
  <c r="V992" i="1"/>
  <c r="AM992" i="1"/>
  <c r="V984" i="1"/>
  <c r="AM984" i="1"/>
  <c r="V976" i="1"/>
  <c r="AM976" i="1"/>
  <c r="V968" i="1"/>
  <c r="AM968" i="1"/>
  <c r="V960" i="1"/>
  <c r="AM960" i="1"/>
  <c r="V952" i="1"/>
  <c r="AM952" i="1"/>
  <c r="V944" i="1"/>
  <c r="AM944" i="1"/>
  <c r="V932" i="1"/>
  <c r="AM932" i="1"/>
  <c r="V907" i="1"/>
  <c r="AM907" i="1"/>
  <c r="V755" i="1"/>
  <c r="AM755" i="1"/>
  <c r="V1182" i="1"/>
  <c r="AM1182" i="1"/>
  <c r="V1178" i="1"/>
  <c r="AM1178" i="1"/>
  <c r="V1166" i="1"/>
  <c r="AM1166" i="1"/>
  <c r="V1158" i="1"/>
  <c r="AM1158" i="1"/>
  <c r="V1150" i="1"/>
  <c r="AM1150" i="1"/>
  <c r="V1146" i="1"/>
  <c r="AM1146" i="1"/>
  <c r="V1134" i="1"/>
  <c r="AM1134" i="1"/>
  <c r="V1130" i="1"/>
  <c r="AM1130" i="1"/>
  <c r="V1122" i="1"/>
  <c r="AM1122" i="1"/>
  <c r="V1114" i="1"/>
  <c r="AM1114" i="1"/>
  <c r="V1106" i="1"/>
  <c r="AM1106" i="1"/>
  <c r="V1098" i="1"/>
  <c r="AM1098" i="1"/>
  <c r="V1086" i="1"/>
  <c r="AM1086" i="1"/>
  <c r="V1078" i="1"/>
  <c r="V1070" i="1"/>
  <c r="AM1070" i="1"/>
  <c r="V1062" i="1"/>
  <c r="AM1062" i="1"/>
  <c r="V1054" i="1"/>
  <c r="AM1054" i="1"/>
  <c r="V1046" i="1"/>
  <c r="AM1046" i="1"/>
  <c r="V1038" i="1"/>
  <c r="AM1038" i="1"/>
  <c r="V1030" i="1"/>
  <c r="AM1030" i="1"/>
  <c r="V1022" i="1"/>
  <c r="AM1022" i="1"/>
  <c r="V1018" i="1"/>
  <c r="AM1018" i="1"/>
  <c r="V1010" i="1"/>
  <c r="AM1010" i="1"/>
  <c r="V1006" i="1"/>
  <c r="AM1006" i="1"/>
  <c r="V998" i="1"/>
  <c r="AM998" i="1"/>
  <c r="V990" i="1"/>
  <c r="AM990" i="1"/>
  <c r="V982" i="1"/>
  <c r="AM982" i="1"/>
  <c r="V978" i="1"/>
  <c r="AM978" i="1"/>
  <c r="V970" i="1"/>
  <c r="AM970" i="1"/>
  <c r="V966" i="1"/>
  <c r="AM966" i="1"/>
  <c r="V835" i="1"/>
  <c r="AM835" i="1"/>
  <c r="V1180" i="1"/>
  <c r="AM1180" i="1"/>
  <c r="V1172" i="1"/>
  <c r="AM1172" i="1"/>
  <c r="V1160" i="1"/>
  <c r="AM1160" i="1"/>
  <c r="V1148" i="1"/>
  <c r="AM1148" i="1"/>
  <c r="V1140" i="1"/>
  <c r="AM1140" i="1"/>
  <c r="V1132" i="1"/>
  <c r="AM1132" i="1"/>
  <c r="V1124" i="1"/>
  <c r="AM1124" i="1"/>
  <c r="V1116" i="1"/>
  <c r="AM1116" i="1"/>
  <c r="V1108" i="1"/>
  <c r="AM1108" i="1"/>
  <c r="V1096" i="1"/>
  <c r="AM1096" i="1"/>
  <c r="V1088" i="1"/>
  <c r="AM1088" i="1"/>
  <c r="V1080" i="1"/>
  <c r="AM1080" i="1"/>
  <c r="V1072" i="1"/>
  <c r="AM1072" i="1"/>
  <c r="V1064" i="1"/>
  <c r="V1056" i="1"/>
  <c r="AM1056" i="1"/>
  <c r="V1048" i="1"/>
  <c r="AM1048" i="1"/>
  <c r="V1040" i="1"/>
  <c r="AM1040" i="1"/>
  <c r="V1032" i="1"/>
  <c r="AM1032" i="1"/>
  <c r="V1020" i="1"/>
  <c r="AM1020" i="1"/>
  <c r="V1012" i="1"/>
  <c r="AM1012" i="1"/>
  <c r="V1004" i="1"/>
  <c r="AM1004" i="1"/>
  <c r="V996" i="1"/>
  <c r="AM996" i="1"/>
  <c r="V988" i="1"/>
  <c r="AM988" i="1"/>
  <c r="V980" i="1"/>
  <c r="AM980" i="1"/>
  <c r="V972" i="1"/>
  <c r="AM972" i="1"/>
  <c r="V964" i="1"/>
  <c r="AM964" i="1"/>
  <c r="V956" i="1"/>
  <c r="AM956" i="1"/>
  <c r="V948" i="1"/>
  <c r="AM948" i="1"/>
  <c r="V936" i="1"/>
  <c r="AM936" i="1"/>
  <c r="V928" i="1"/>
  <c r="AM928" i="1"/>
  <c r="V924" i="1"/>
  <c r="AM924" i="1"/>
  <c r="V920" i="1"/>
  <c r="AM920" i="1"/>
  <c r="V903" i="1"/>
  <c r="AM903" i="1"/>
  <c r="V898" i="1"/>
  <c r="AM898" i="1"/>
  <c r="V894" i="1"/>
  <c r="AM894" i="1"/>
  <c r="V890" i="1"/>
  <c r="AM890" i="1"/>
  <c r="V886" i="1"/>
  <c r="AM886" i="1"/>
  <c r="V882" i="1"/>
  <c r="AM882" i="1"/>
  <c r="V878" i="1"/>
  <c r="AM878" i="1"/>
  <c r="V874" i="1"/>
  <c r="AM874" i="1"/>
  <c r="V870" i="1"/>
  <c r="AM870" i="1"/>
  <c r="V866" i="1"/>
  <c r="AM866" i="1"/>
  <c r="V860" i="1"/>
  <c r="AM860" i="1"/>
  <c r="V856" i="1"/>
  <c r="AM856" i="1"/>
  <c r="V852" i="1"/>
  <c r="AM852" i="1"/>
  <c r="V848" i="1"/>
  <c r="AM848" i="1"/>
  <c r="V844" i="1"/>
  <c r="AM844" i="1"/>
  <c r="V839" i="1"/>
  <c r="V834" i="1"/>
  <c r="AM834" i="1"/>
  <c r="V829" i="1"/>
  <c r="AM829" i="1"/>
  <c r="V825" i="1"/>
  <c r="AM825" i="1"/>
  <c r="V821" i="1"/>
  <c r="AM821" i="1"/>
  <c r="V817" i="1"/>
  <c r="AM817" i="1"/>
  <c r="V813" i="1"/>
  <c r="AM813" i="1"/>
  <c r="V809" i="1"/>
  <c r="AM809" i="1"/>
  <c r="V805" i="1"/>
  <c r="AM805" i="1"/>
  <c r="V801" i="1"/>
  <c r="AM801" i="1"/>
  <c r="V797" i="1"/>
  <c r="AM797" i="1"/>
  <c r="V793" i="1"/>
  <c r="AM793" i="1"/>
  <c r="V789" i="1"/>
  <c r="AM789" i="1"/>
  <c r="V785" i="1"/>
  <c r="AM785" i="1"/>
  <c r="V780" i="1"/>
  <c r="AM780" i="1"/>
  <c r="V776" i="1"/>
  <c r="AM776" i="1"/>
  <c r="V771" i="1"/>
  <c r="AM771" i="1"/>
  <c r="V767" i="1"/>
  <c r="AM767" i="1"/>
  <c r="V763" i="1"/>
  <c r="AM763" i="1"/>
  <c r="V759" i="1"/>
  <c r="AM759" i="1"/>
  <c r="V753" i="1"/>
  <c r="AM753" i="1"/>
  <c r="V749" i="1"/>
  <c r="AM749" i="1"/>
  <c r="V745" i="1"/>
  <c r="AM745" i="1"/>
  <c r="V741" i="1"/>
  <c r="AM741" i="1"/>
  <c r="V737" i="1"/>
  <c r="AM737" i="1"/>
  <c r="V733" i="1"/>
  <c r="AM733" i="1"/>
  <c r="V729" i="1"/>
  <c r="AM729" i="1"/>
  <c r="V725" i="1"/>
  <c r="AM725" i="1"/>
  <c r="V721" i="1"/>
  <c r="AM721" i="1"/>
  <c r="V717" i="1"/>
  <c r="AM717" i="1"/>
  <c r="V713" i="1"/>
  <c r="AM713" i="1"/>
  <c r="V709" i="1"/>
  <c r="AM709" i="1"/>
  <c r="V704" i="1"/>
  <c r="V700" i="1"/>
  <c r="AM700" i="1"/>
  <c r="V696" i="1"/>
  <c r="AM696" i="1"/>
  <c r="V692" i="1"/>
  <c r="AM692" i="1"/>
  <c r="V688" i="1"/>
  <c r="AM688" i="1"/>
  <c r="V1183" i="1"/>
  <c r="AM1183" i="1"/>
  <c r="V1179" i="1"/>
  <c r="AM1179" i="1"/>
  <c r="V1175" i="1"/>
  <c r="AM1175" i="1"/>
  <c r="V1171" i="1"/>
  <c r="AM1171" i="1"/>
  <c r="V1167" i="1"/>
  <c r="AM1167" i="1"/>
  <c r="V1163" i="1"/>
  <c r="AM1163" i="1"/>
  <c r="V1159" i="1"/>
  <c r="AM1159" i="1"/>
  <c r="V1155" i="1"/>
  <c r="AM1155" i="1"/>
  <c r="V1151" i="1"/>
  <c r="AM1151" i="1"/>
  <c r="V1147" i="1"/>
  <c r="AM1147" i="1"/>
  <c r="V1143" i="1"/>
  <c r="AM1143" i="1"/>
  <c r="V1139" i="1"/>
  <c r="AM1139" i="1"/>
  <c r="V1135" i="1"/>
  <c r="AM1135" i="1"/>
  <c r="V1131" i="1"/>
  <c r="AM1131" i="1"/>
  <c r="V1127" i="1"/>
  <c r="AM1127" i="1"/>
  <c r="V1123" i="1"/>
  <c r="AM1123" i="1"/>
  <c r="V1119" i="1"/>
  <c r="AM1119" i="1"/>
  <c r="V1115" i="1"/>
  <c r="AM1115" i="1"/>
  <c r="V1111" i="1"/>
  <c r="AM1111" i="1"/>
  <c r="V1107" i="1"/>
  <c r="AM1107" i="1"/>
  <c r="V1103" i="1"/>
  <c r="AM1103" i="1"/>
  <c r="V1099" i="1"/>
  <c r="AM1099" i="1"/>
  <c r="V1095" i="1"/>
  <c r="AM1095" i="1"/>
  <c r="V1091" i="1"/>
  <c r="AM1091" i="1"/>
  <c r="V1087" i="1"/>
  <c r="AM1087" i="1"/>
  <c r="V1083" i="1"/>
  <c r="AM1083" i="1"/>
  <c r="V1079" i="1"/>
  <c r="AM1079" i="1"/>
  <c r="V1075" i="1"/>
  <c r="AM1075" i="1"/>
  <c r="V1071" i="1"/>
  <c r="AM1071" i="1"/>
  <c r="V1067" i="1"/>
  <c r="AM1067" i="1"/>
  <c r="V1063" i="1"/>
  <c r="AM1063" i="1"/>
  <c r="V1059" i="1"/>
  <c r="AM1059" i="1"/>
  <c r="V1055" i="1"/>
  <c r="AM1055" i="1"/>
  <c r="V1051" i="1"/>
  <c r="AM1051" i="1"/>
  <c r="V1047" i="1"/>
  <c r="AM1047" i="1"/>
  <c r="V1043" i="1"/>
  <c r="AM1043" i="1"/>
  <c r="V1039" i="1"/>
  <c r="AM1039" i="1"/>
  <c r="V1035" i="1"/>
  <c r="AM1035" i="1"/>
  <c r="V1031" i="1"/>
  <c r="AM1031" i="1"/>
  <c r="V1027" i="1"/>
  <c r="AM1027" i="1"/>
  <c r="V1023" i="1"/>
  <c r="AM1023" i="1"/>
  <c r="V1019" i="1"/>
  <c r="AM1019" i="1"/>
  <c r="V1015" i="1"/>
  <c r="AM1015" i="1"/>
  <c r="V1011" i="1"/>
  <c r="AM1011" i="1"/>
  <c r="V1007" i="1"/>
  <c r="AM1007" i="1"/>
  <c r="V1003" i="1"/>
  <c r="AM1003" i="1"/>
  <c r="V999" i="1"/>
  <c r="AM999" i="1"/>
  <c r="V995" i="1"/>
  <c r="AM995" i="1"/>
  <c r="V991" i="1"/>
  <c r="AM991" i="1"/>
  <c r="V987" i="1"/>
  <c r="AM987" i="1"/>
  <c r="V983" i="1"/>
  <c r="AM983" i="1"/>
  <c r="V979" i="1"/>
  <c r="AM979" i="1"/>
  <c r="V975" i="1"/>
  <c r="AM975" i="1"/>
  <c r="V971" i="1"/>
  <c r="AM971" i="1"/>
  <c r="V967" i="1"/>
  <c r="AM967" i="1"/>
  <c r="V963" i="1"/>
  <c r="AM963" i="1"/>
  <c r="V959" i="1"/>
  <c r="AM959" i="1"/>
  <c r="V955" i="1"/>
  <c r="AM955" i="1"/>
  <c r="V951" i="1"/>
  <c r="AM951" i="1"/>
  <c r="V947" i="1"/>
  <c r="AM947" i="1"/>
  <c r="V943" i="1"/>
  <c r="AM943" i="1"/>
  <c r="V939" i="1"/>
  <c r="AM939" i="1"/>
  <c r="V935" i="1"/>
  <c r="AM935" i="1"/>
  <c r="V931" i="1"/>
  <c r="AM931" i="1"/>
  <c r="V927" i="1"/>
  <c r="AM927" i="1"/>
  <c r="V923" i="1"/>
  <c r="AM923" i="1"/>
  <c r="V919" i="1"/>
  <c r="AM919" i="1"/>
  <c r="V906" i="1"/>
  <c r="AM906" i="1"/>
  <c r="V902" i="1"/>
  <c r="AM902" i="1"/>
  <c r="V897" i="1"/>
  <c r="AM897" i="1"/>
  <c r="V893" i="1"/>
  <c r="AM893" i="1"/>
  <c r="V889" i="1"/>
  <c r="V885" i="1"/>
  <c r="AM885" i="1"/>
  <c r="V881" i="1"/>
  <c r="AM881" i="1"/>
  <c r="V877" i="1"/>
  <c r="AM877" i="1"/>
  <c r="V873" i="1"/>
  <c r="AM873" i="1"/>
  <c r="V869" i="1"/>
  <c r="AM869" i="1"/>
  <c r="V865" i="1"/>
  <c r="AM865" i="1"/>
  <c r="V859" i="1"/>
  <c r="AM859" i="1"/>
  <c r="V855" i="1"/>
  <c r="AM855" i="1"/>
  <c r="V851" i="1"/>
  <c r="AM851" i="1"/>
  <c r="V847" i="1"/>
  <c r="AM847" i="1"/>
  <c r="V843" i="1"/>
  <c r="AM843" i="1"/>
  <c r="V838" i="1"/>
  <c r="AM838" i="1"/>
  <c r="V832" i="1"/>
  <c r="AM832" i="1"/>
  <c r="V828" i="1"/>
  <c r="AM828" i="1"/>
  <c r="V824" i="1"/>
  <c r="AM824" i="1"/>
  <c r="V820" i="1"/>
  <c r="AM820" i="1"/>
  <c r="V816" i="1"/>
  <c r="AM816" i="1"/>
  <c r="V812" i="1"/>
  <c r="AM812" i="1"/>
  <c r="V808" i="1"/>
  <c r="AM808" i="1"/>
  <c r="V804" i="1"/>
  <c r="AM804" i="1"/>
  <c r="V800" i="1"/>
  <c r="AM800" i="1"/>
  <c r="V796" i="1"/>
  <c r="AM796" i="1"/>
  <c r="V792" i="1"/>
  <c r="AM792" i="1"/>
  <c r="V788" i="1"/>
  <c r="AM788" i="1"/>
  <c r="V784" i="1"/>
  <c r="AM784" i="1"/>
  <c r="V779" i="1"/>
  <c r="AM779" i="1"/>
  <c r="V775" i="1"/>
  <c r="AM775" i="1"/>
  <c r="V770" i="1"/>
  <c r="AM770" i="1"/>
  <c r="V766" i="1"/>
  <c r="AM766" i="1"/>
  <c r="V762" i="1"/>
  <c r="AM762" i="1"/>
  <c r="V758" i="1"/>
  <c r="AM758" i="1"/>
  <c r="V752" i="1"/>
  <c r="AM752" i="1"/>
  <c r="V748" i="1"/>
  <c r="AM748" i="1"/>
  <c r="V744" i="1"/>
  <c r="AM744" i="1"/>
  <c r="V740" i="1"/>
  <c r="AM740" i="1"/>
  <c r="V736" i="1"/>
  <c r="AM736" i="1"/>
  <c r="V732" i="1"/>
  <c r="AM732" i="1"/>
  <c r="V728" i="1"/>
  <c r="AM728" i="1"/>
  <c r="V724" i="1"/>
  <c r="AM724" i="1"/>
  <c r="V720" i="1"/>
  <c r="AM720" i="1"/>
  <c r="V716" i="1"/>
  <c r="AM716" i="1"/>
  <c r="V712" i="1"/>
  <c r="AM712" i="1"/>
  <c r="V708" i="1"/>
  <c r="AM708" i="1"/>
  <c r="V703" i="1"/>
  <c r="AM703" i="1"/>
  <c r="V699" i="1"/>
  <c r="AM699" i="1"/>
  <c r="V695" i="1"/>
  <c r="AM695" i="1"/>
  <c r="V691" i="1"/>
  <c r="AM691" i="1"/>
  <c r="V687" i="1"/>
  <c r="AM687" i="1"/>
  <c r="V1014" i="1"/>
  <c r="AM1014" i="1"/>
  <c r="V974" i="1"/>
  <c r="AM974" i="1"/>
  <c r="V940" i="1"/>
  <c r="V646" i="1"/>
  <c r="AM646" i="1"/>
  <c r="V638" i="1"/>
  <c r="AM638" i="1"/>
  <c r="V619" i="1"/>
  <c r="AM619" i="1"/>
  <c r="V611" i="1"/>
  <c r="AM611" i="1"/>
  <c r="V602" i="1"/>
  <c r="AM602" i="1"/>
  <c r="V598" i="1"/>
  <c r="AM598" i="1"/>
  <c r="V592" i="1"/>
  <c r="AM592" i="1"/>
  <c r="V583" i="1"/>
  <c r="AM583" i="1"/>
  <c r="V579" i="1"/>
  <c r="AM579" i="1"/>
  <c r="V571" i="1"/>
  <c r="AM571" i="1"/>
  <c r="V563" i="1"/>
  <c r="AM563" i="1"/>
  <c r="V648" i="1"/>
  <c r="AM648" i="1"/>
  <c r="V644" i="1"/>
  <c r="AM644" i="1"/>
  <c r="V640" i="1"/>
  <c r="AM640" i="1"/>
  <c r="V636" i="1"/>
  <c r="AM636" i="1"/>
  <c r="V632" i="1"/>
  <c r="AM632" i="1"/>
  <c r="V628" i="1"/>
  <c r="AM628" i="1"/>
  <c r="V625" i="1"/>
  <c r="AM625" i="1"/>
  <c r="V621" i="1"/>
  <c r="AM621" i="1"/>
  <c r="V617" i="1"/>
  <c r="AM617" i="1"/>
  <c r="V613" i="1"/>
  <c r="AM613" i="1"/>
  <c r="V605" i="1"/>
  <c r="AM605" i="1"/>
  <c r="V600" i="1"/>
  <c r="AM600" i="1"/>
  <c r="V596" i="1"/>
  <c r="AM596" i="1"/>
  <c r="V589" i="1"/>
  <c r="AM589" i="1"/>
  <c r="V585" i="1"/>
  <c r="AM585" i="1"/>
  <c r="V581" i="1"/>
  <c r="AM581" i="1"/>
  <c r="V577" i="1"/>
  <c r="AM577" i="1"/>
  <c r="V573" i="1"/>
  <c r="AM573" i="1"/>
  <c r="V569" i="1"/>
  <c r="AM569" i="1"/>
  <c r="V565" i="1"/>
  <c r="AM565" i="1"/>
  <c r="V647" i="1"/>
  <c r="AM647" i="1"/>
  <c r="V643" i="1"/>
  <c r="AM643" i="1"/>
  <c r="V639" i="1"/>
  <c r="AM639" i="1"/>
  <c r="V635" i="1"/>
  <c r="AM635" i="1"/>
  <c r="V631" i="1"/>
  <c r="AM631" i="1"/>
  <c r="V627" i="1"/>
  <c r="AM627" i="1"/>
  <c r="V624" i="1"/>
  <c r="AM624" i="1"/>
  <c r="V620" i="1"/>
  <c r="AM620" i="1"/>
  <c r="V616" i="1"/>
  <c r="AM616" i="1"/>
  <c r="V612" i="1"/>
  <c r="AM612" i="1"/>
  <c r="V608" i="1"/>
  <c r="AM608" i="1"/>
  <c r="V603" i="1"/>
  <c r="V599" i="1"/>
  <c r="AM599" i="1"/>
  <c r="V595" i="1"/>
  <c r="AM595" i="1"/>
  <c r="V588" i="1"/>
  <c r="AM588" i="1"/>
  <c r="V584" i="1"/>
  <c r="AM584" i="1"/>
  <c r="V580" i="1"/>
  <c r="AM580" i="1"/>
  <c r="V576" i="1"/>
  <c r="AM576" i="1"/>
  <c r="V572" i="1"/>
  <c r="AM572" i="1"/>
  <c r="V568" i="1"/>
  <c r="AM568" i="1"/>
  <c r="V564" i="1"/>
  <c r="AM564" i="1"/>
  <c r="V642" i="1"/>
  <c r="AM642" i="1"/>
  <c r="V634" i="1"/>
  <c r="AM634" i="1"/>
  <c r="V630" i="1"/>
  <c r="AM630" i="1"/>
  <c r="V623" i="1"/>
  <c r="AM623" i="1"/>
  <c r="V615" i="1"/>
  <c r="AM615" i="1"/>
  <c r="V607" i="1"/>
  <c r="AM607" i="1"/>
  <c r="V594" i="1"/>
  <c r="AM594" i="1"/>
  <c r="V587" i="1"/>
  <c r="AM587" i="1"/>
  <c r="V575" i="1"/>
  <c r="AM575" i="1"/>
  <c r="V567" i="1"/>
  <c r="AM567" i="1"/>
  <c r="V645" i="1"/>
  <c r="AM645" i="1"/>
  <c r="V641" i="1"/>
  <c r="AM641" i="1"/>
  <c r="V637" i="1"/>
  <c r="AM637" i="1"/>
  <c r="V633" i="1"/>
  <c r="AM633" i="1"/>
  <c r="V629" i="1"/>
  <c r="AM629" i="1"/>
  <c r="V626" i="1"/>
  <c r="AM626" i="1"/>
  <c r="V622" i="1"/>
  <c r="AM622" i="1"/>
  <c r="V618" i="1"/>
  <c r="AM618" i="1"/>
  <c r="V614" i="1"/>
  <c r="AM614" i="1"/>
  <c r="V610" i="1"/>
  <c r="AM610" i="1"/>
  <c r="V606" i="1"/>
  <c r="AM606" i="1"/>
  <c r="V601" i="1"/>
  <c r="AM601" i="1"/>
  <c r="V597" i="1"/>
  <c r="AM597" i="1"/>
  <c r="V586" i="1"/>
  <c r="AM586" i="1"/>
  <c r="V582" i="1"/>
  <c r="AM582" i="1"/>
  <c r="V578" i="1"/>
  <c r="AM578" i="1"/>
  <c r="V574" i="1"/>
  <c r="AM574" i="1"/>
  <c r="V570" i="1"/>
  <c r="AM570" i="1"/>
  <c r="V566" i="1"/>
  <c r="AM566" i="1"/>
  <c r="V562" i="1"/>
  <c r="AM562" i="1"/>
  <c r="V1294" i="1"/>
  <c r="AM1294" i="1"/>
  <c r="V1282" i="1"/>
  <c r="AM1282" i="1"/>
  <c r="V679" i="1"/>
  <c r="AM679" i="1"/>
  <c r="V671" i="1"/>
  <c r="AM671" i="1"/>
  <c r="V659" i="1"/>
  <c r="AM659" i="1"/>
  <c r="V1289" i="1"/>
  <c r="AM1289" i="1"/>
  <c r="V1285" i="1"/>
  <c r="AM1285" i="1"/>
  <c r="V1281" i="1"/>
  <c r="AM1281" i="1"/>
  <c r="V682" i="1"/>
  <c r="AM682" i="1"/>
  <c r="V678" i="1"/>
  <c r="AM678" i="1"/>
  <c r="V674" i="1"/>
  <c r="AM674" i="1"/>
  <c r="V670" i="1"/>
  <c r="AM670" i="1"/>
  <c r="V666" i="1"/>
  <c r="AM666" i="1"/>
  <c r="V662" i="1"/>
  <c r="AM662" i="1"/>
  <c r="V658" i="1"/>
  <c r="AM658" i="1"/>
  <c r="V654" i="1"/>
  <c r="AM654" i="1"/>
  <c r="V1286" i="1"/>
  <c r="AM1286" i="1"/>
  <c r="V683" i="1"/>
  <c r="AM683" i="1"/>
  <c r="V675" i="1"/>
  <c r="AM675" i="1"/>
  <c r="V667" i="1"/>
  <c r="AM667" i="1"/>
  <c r="V663" i="1"/>
  <c r="AM663" i="1"/>
  <c r="V655" i="1"/>
  <c r="AM655" i="1"/>
  <c r="V1288" i="1"/>
  <c r="AM1288" i="1"/>
  <c r="V1284" i="1"/>
  <c r="AM1284" i="1"/>
  <c r="V685" i="1"/>
  <c r="V681" i="1"/>
  <c r="AM681" i="1"/>
  <c r="V677" i="1"/>
  <c r="AM677" i="1"/>
  <c r="V673" i="1"/>
  <c r="AM673" i="1"/>
  <c r="V669" i="1"/>
  <c r="AM669" i="1"/>
  <c r="V665" i="1"/>
  <c r="AM665" i="1"/>
  <c r="V661" i="1"/>
  <c r="AM661" i="1"/>
  <c r="V657" i="1"/>
  <c r="AM657" i="1"/>
  <c r="V653" i="1"/>
  <c r="AM653" i="1"/>
  <c r="V1287" i="1"/>
  <c r="AM1287" i="1"/>
  <c r="V1283" i="1"/>
  <c r="AM1283" i="1"/>
  <c r="V684" i="1"/>
  <c r="AM684" i="1"/>
  <c r="V680" i="1"/>
  <c r="AM680" i="1"/>
  <c r="V676" i="1"/>
  <c r="AM676" i="1"/>
  <c r="V672" i="1"/>
  <c r="AM672" i="1"/>
  <c r="V668" i="1"/>
  <c r="AM668" i="1"/>
  <c r="V664" i="1"/>
  <c r="AM664" i="1"/>
  <c r="V660" i="1"/>
  <c r="AM660" i="1"/>
  <c r="V656" i="1"/>
  <c r="AM656" i="1"/>
  <c r="V652" i="1"/>
  <c r="AM652" i="1"/>
  <c r="V1278" i="1"/>
  <c r="AM1278" i="1"/>
  <c r="V1270" i="1"/>
  <c r="AM1270" i="1"/>
  <c r="V1273" i="1"/>
  <c r="AM1273" i="1"/>
  <c r="V1269" i="1"/>
  <c r="AM1269" i="1"/>
  <c r="V1280" i="1"/>
  <c r="AM1280" i="1"/>
  <c r="V1272" i="1"/>
  <c r="AM1272" i="1"/>
  <c r="V1268" i="1"/>
  <c r="AM1268" i="1"/>
  <c r="V1274" i="1"/>
  <c r="AM1274" i="1"/>
  <c r="V1277" i="1"/>
  <c r="AM1277" i="1"/>
  <c r="V1276" i="1"/>
  <c r="AM1276" i="1"/>
  <c r="V1279" i="1"/>
  <c r="AM1279" i="1"/>
  <c r="V1275" i="1"/>
  <c r="AM1275" i="1"/>
  <c r="V1271" i="1"/>
  <c r="AM1271" i="1"/>
  <c r="V458" i="1"/>
  <c r="AM458" i="1" s="1"/>
  <c r="V454" i="1"/>
  <c r="AM454" i="1" s="1"/>
  <c r="V450" i="1"/>
  <c r="AM450" i="1" s="1"/>
  <c r="V446" i="1"/>
  <c r="AM446" i="1" s="1"/>
  <c r="V442" i="1"/>
  <c r="AM442" i="1" s="1"/>
  <c r="V438" i="1"/>
  <c r="AM438" i="1" s="1"/>
  <c r="V434" i="1"/>
  <c r="AM434" i="1" s="1"/>
  <c r="V430" i="1"/>
  <c r="AM430" i="1" s="1"/>
  <c r="V426" i="1"/>
  <c r="AM426" i="1" s="1"/>
  <c r="V422" i="1"/>
  <c r="AM422" i="1" s="1"/>
  <c r="V418" i="1"/>
  <c r="AM418" i="1" s="1"/>
  <c r="V414" i="1"/>
  <c r="AM414" i="1" s="1"/>
  <c r="V410" i="1"/>
  <c r="AM410" i="1" s="1"/>
  <c r="V406" i="1"/>
  <c r="AM406" i="1" s="1"/>
  <c r="V402" i="1"/>
  <c r="AM402" i="1" s="1"/>
  <c r="V398" i="1"/>
  <c r="AM398" i="1" s="1"/>
  <c r="V394" i="1"/>
  <c r="AM394" i="1" s="1"/>
  <c r="V390" i="1"/>
  <c r="AM390" i="1" s="1"/>
  <c r="V386" i="1"/>
  <c r="AM386" i="1" s="1"/>
  <c r="V382" i="1"/>
  <c r="AM382" i="1" s="1"/>
  <c r="V378" i="1"/>
  <c r="AM378" i="1" s="1"/>
  <c r="V374" i="1"/>
  <c r="AM374" i="1" s="1"/>
  <c r="V561" i="1"/>
  <c r="AM561" i="1" s="1"/>
  <c r="V557" i="1"/>
  <c r="AM557" i="1" s="1"/>
  <c r="V545" i="1"/>
  <c r="AM545" i="1" s="1"/>
  <c r="V541" i="1"/>
  <c r="AM541" i="1" s="1"/>
  <c r="V537" i="1"/>
  <c r="AM537" i="1" s="1"/>
  <c r="V525" i="1"/>
  <c r="AM525" i="1" s="1"/>
  <c r="V521" i="1"/>
  <c r="AM521" i="1" s="1"/>
  <c r="V517" i="1"/>
  <c r="AM517" i="1" s="1"/>
  <c r="V489" i="1"/>
  <c r="V465" i="1"/>
  <c r="AM465" i="1" s="1"/>
  <c r="V461" i="1"/>
  <c r="AM461" i="1" s="1"/>
  <c r="V457" i="1"/>
  <c r="AM457" i="1" s="1"/>
  <c r="V453" i="1"/>
  <c r="AM453" i="1" s="1"/>
  <c r="V449" i="1"/>
  <c r="AM449" i="1" s="1"/>
  <c r="V445" i="1"/>
  <c r="AM445" i="1" s="1"/>
  <c r="V441" i="1"/>
  <c r="AM441" i="1" s="1"/>
  <c r="V437" i="1"/>
  <c r="AM437" i="1" s="1"/>
  <c r="V433" i="1"/>
  <c r="AM433" i="1" s="1"/>
  <c r="V429" i="1"/>
  <c r="AM429" i="1" s="1"/>
  <c r="V425" i="1"/>
  <c r="AM425" i="1" s="1"/>
  <c r="V421" i="1"/>
  <c r="AM421" i="1" s="1"/>
  <c r="V417" i="1"/>
  <c r="AM417" i="1" s="1"/>
  <c r="V413" i="1"/>
  <c r="AM413" i="1" s="1"/>
  <c r="V409" i="1"/>
  <c r="AM409" i="1" s="1"/>
  <c r="V405" i="1"/>
  <c r="AM405" i="1" s="1"/>
  <c r="V401" i="1"/>
  <c r="AM401" i="1" s="1"/>
  <c r="V397" i="1"/>
  <c r="AM397" i="1" s="1"/>
  <c r="V393" i="1"/>
  <c r="AM393" i="1" s="1"/>
  <c r="V389" i="1"/>
  <c r="AM389" i="1" s="1"/>
  <c r="V385" i="1"/>
  <c r="AM385" i="1" s="1"/>
  <c r="V381" i="1"/>
  <c r="AM381" i="1" s="1"/>
  <c r="V377" i="1"/>
  <c r="AM377" i="1" s="1"/>
  <c r="V373" i="1"/>
  <c r="AM373" i="1" s="1"/>
  <c r="V558" i="1"/>
  <c r="AM558" i="1" s="1"/>
  <c r="V506" i="1"/>
  <c r="AM506" i="1" s="1"/>
  <c r="V470" i="1"/>
  <c r="V462" i="1"/>
  <c r="AM462" i="1" s="1"/>
  <c r="V556" i="1"/>
  <c r="AM556" i="1" s="1"/>
  <c r="V548" i="1"/>
  <c r="AM548" i="1" s="1"/>
  <c r="V544" i="1"/>
  <c r="AM544" i="1" s="1"/>
  <c r="V536" i="1"/>
  <c r="AM536" i="1" s="1"/>
  <c r="V528" i="1"/>
  <c r="AM528" i="1" s="1"/>
  <c r="V520" i="1"/>
  <c r="AM520" i="1" s="1"/>
  <c r="V472" i="1"/>
  <c r="V464" i="1"/>
  <c r="AM464" i="1" s="1"/>
  <c r="V456" i="1"/>
  <c r="AM456" i="1" s="1"/>
  <c r="V452" i="1"/>
  <c r="AM452" i="1" s="1"/>
  <c r="V444" i="1"/>
  <c r="AM444" i="1" s="1"/>
  <c r="V436" i="1"/>
  <c r="AM436" i="1" s="1"/>
  <c r="V432" i="1"/>
  <c r="AM432" i="1" s="1"/>
  <c r="V424" i="1"/>
  <c r="AM424" i="1" s="1"/>
  <c r="V416" i="1"/>
  <c r="AM416" i="1" s="1"/>
  <c r="V404" i="1"/>
  <c r="AM404" i="1" s="1"/>
  <c r="V392" i="1"/>
  <c r="AM392" i="1" s="1"/>
  <c r="V384" i="1"/>
  <c r="AM384" i="1" s="1"/>
  <c r="V376" i="1"/>
  <c r="AM376" i="1" s="1"/>
  <c r="V546" i="1"/>
  <c r="AM546" i="1" s="1"/>
  <c r="V542" i="1"/>
  <c r="AM542" i="1" s="1"/>
  <c r="V522" i="1"/>
  <c r="AM522" i="1" s="1"/>
  <c r="V514" i="1"/>
  <c r="AM514" i="1" s="1"/>
  <c r="V510" i="1"/>
  <c r="AM510" i="1" s="1"/>
  <c r="V494" i="1"/>
  <c r="AM494" i="1" s="1"/>
  <c r="V490" i="1"/>
  <c r="V466" i="1"/>
  <c r="AM466" i="1" s="1"/>
  <c r="V560" i="1"/>
  <c r="AM560" i="1" s="1"/>
  <c r="V552" i="1"/>
  <c r="AM552" i="1" s="1"/>
  <c r="V524" i="1"/>
  <c r="AM524" i="1" s="1"/>
  <c r="V516" i="1"/>
  <c r="AM516" i="1" s="1"/>
  <c r="V488" i="1"/>
  <c r="V460" i="1"/>
  <c r="AM460" i="1" s="1"/>
  <c r="V448" i="1"/>
  <c r="AM448" i="1" s="1"/>
  <c r="V440" i="1"/>
  <c r="AM440" i="1" s="1"/>
  <c r="V428" i="1"/>
  <c r="AM428" i="1" s="1"/>
  <c r="V420" i="1"/>
  <c r="AM420" i="1" s="1"/>
  <c r="V412" i="1"/>
  <c r="AM412" i="1" s="1"/>
  <c r="V408" i="1"/>
  <c r="AM408" i="1" s="1"/>
  <c r="V400" i="1"/>
  <c r="AM400" i="1" s="1"/>
  <c r="V396" i="1"/>
  <c r="AM396" i="1" s="1"/>
  <c r="V388" i="1"/>
  <c r="AM388" i="1" s="1"/>
  <c r="V380" i="1"/>
  <c r="AM380" i="1" s="1"/>
  <c r="V372" i="1"/>
  <c r="AM372" i="1" s="1"/>
  <c r="V559" i="1"/>
  <c r="AM559" i="1" s="1"/>
  <c r="V555" i="1"/>
  <c r="AM555" i="1" s="1"/>
  <c r="V547" i="1"/>
  <c r="AM547" i="1" s="1"/>
  <c r="V543" i="1"/>
  <c r="AM543" i="1" s="1"/>
  <c r="V527" i="1"/>
  <c r="AM527" i="1" s="1"/>
  <c r="V523" i="1"/>
  <c r="AM523" i="1" s="1"/>
  <c r="V515" i="1"/>
  <c r="AM515" i="1" s="1"/>
  <c r="V479" i="1"/>
  <c r="V467" i="1"/>
  <c r="V463" i="1"/>
  <c r="AM463" i="1" s="1"/>
  <c r="V459" i="1"/>
  <c r="AM459" i="1" s="1"/>
  <c r="V455" i="1"/>
  <c r="AM455" i="1" s="1"/>
  <c r="V451" i="1"/>
  <c r="AM451" i="1" s="1"/>
  <c r="V447" i="1"/>
  <c r="AM447" i="1" s="1"/>
  <c r="V443" i="1"/>
  <c r="AM443" i="1" s="1"/>
  <c r="V439" i="1"/>
  <c r="AM439" i="1" s="1"/>
  <c r="V435" i="1"/>
  <c r="AM435" i="1" s="1"/>
  <c r="V431" i="1"/>
  <c r="AM431" i="1" s="1"/>
  <c r="V427" i="1"/>
  <c r="AM427" i="1" s="1"/>
  <c r="V423" i="1"/>
  <c r="AM423" i="1" s="1"/>
  <c r="V419" i="1"/>
  <c r="AM419" i="1" s="1"/>
  <c r="V415" i="1"/>
  <c r="AM415" i="1" s="1"/>
  <c r="V411" i="1"/>
  <c r="AM411" i="1" s="1"/>
  <c r="V407" i="1"/>
  <c r="AM407" i="1" s="1"/>
  <c r="V403" i="1"/>
  <c r="AM403" i="1" s="1"/>
  <c r="V399" i="1"/>
  <c r="AM399" i="1" s="1"/>
  <c r="V395" i="1"/>
  <c r="AM395" i="1" s="1"/>
  <c r="V391" i="1"/>
  <c r="AM391" i="1" s="1"/>
  <c r="V387" i="1"/>
  <c r="AM387" i="1" s="1"/>
  <c r="V383" i="1"/>
  <c r="AM383" i="1" s="1"/>
  <c r="V379" i="1"/>
  <c r="AM379" i="1" s="1"/>
  <c r="V375" i="1"/>
  <c r="AM375" i="1" s="1"/>
  <c r="V135" i="1"/>
  <c r="AM135" i="1"/>
  <c r="V137" i="1"/>
  <c r="AM137" i="1"/>
  <c r="V136" i="1"/>
  <c r="AM136" i="1"/>
  <c r="V550" i="1"/>
  <c r="AM550" i="1" s="1"/>
  <c r="V538" i="1"/>
  <c r="AM538" i="1" s="1"/>
  <c r="V534" i="1"/>
  <c r="AM534" i="1" s="1"/>
  <c r="V530" i="1"/>
  <c r="AM530" i="1" s="1"/>
  <c r="V498" i="1"/>
  <c r="AM498" i="1" s="1"/>
  <c r="V482" i="1"/>
  <c r="V553" i="1"/>
  <c r="AM553" i="1" s="1"/>
  <c r="V509" i="1"/>
  <c r="AM509" i="1" s="1"/>
  <c r="V501" i="1"/>
  <c r="AM501" i="1" s="1"/>
  <c r="V481" i="1"/>
  <c r="V477" i="1"/>
  <c r="V540" i="1"/>
  <c r="AM540" i="1" s="1"/>
  <c r="V532" i="1"/>
  <c r="AM532" i="1" s="1"/>
  <c r="V512" i="1"/>
  <c r="AM512" i="1" s="1"/>
  <c r="V508" i="1"/>
  <c r="AM508" i="1" s="1"/>
  <c r="V504" i="1"/>
  <c r="AM504" i="1" s="1"/>
  <c r="V500" i="1"/>
  <c r="AM500" i="1" s="1"/>
  <c r="V496" i="1"/>
  <c r="AM496" i="1" s="1"/>
  <c r="V492" i="1"/>
  <c r="V484" i="1"/>
  <c r="V480" i="1"/>
  <c r="V476" i="1"/>
  <c r="V468" i="1"/>
  <c r="V554" i="1"/>
  <c r="AM554" i="1" s="1"/>
  <c r="V526" i="1"/>
  <c r="AM526" i="1" s="1"/>
  <c r="V518" i="1"/>
  <c r="AM518" i="1" s="1"/>
  <c r="V502" i="1"/>
  <c r="AM502" i="1" s="1"/>
  <c r="V486" i="1"/>
  <c r="V478" i="1"/>
  <c r="V474" i="1"/>
  <c r="V549" i="1"/>
  <c r="AM549" i="1" s="1"/>
  <c r="V533" i="1"/>
  <c r="AM533" i="1" s="1"/>
  <c r="V529" i="1"/>
  <c r="AM529" i="1" s="1"/>
  <c r="V513" i="1"/>
  <c r="AM513" i="1" s="1"/>
  <c r="V505" i="1"/>
  <c r="AM505" i="1" s="1"/>
  <c r="V497" i="1"/>
  <c r="AM497" i="1" s="1"/>
  <c r="V493" i="1"/>
  <c r="V485" i="1"/>
  <c r="V473" i="1"/>
  <c r="V469" i="1"/>
  <c r="V551" i="1"/>
  <c r="AM551" i="1" s="1"/>
  <c r="V539" i="1"/>
  <c r="AM539" i="1" s="1"/>
  <c r="V535" i="1"/>
  <c r="AM535" i="1" s="1"/>
  <c r="V531" i="1"/>
  <c r="AM531" i="1" s="1"/>
  <c r="V519" i="1"/>
  <c r="AM519" i="1" s="1"/>
  <c r="V511" i="1"/>
  <c r="AM511" i="1" s="1"/>
  <c r="V507" i="1"/>
  <c r="AM507" i="1" s="1"/>
  <c r="V503" i="1"/>
  <c r="AM503" i="1" s="1"/>
  <c r="V499" i="1"/>
  <c r="AM499" i="1" s="1"/>
  <c r="V495" i="1"/>
  <c r="AM495" i="1" s="1"/>
  <c r="V491" i="1"/>
  <c r="V487" i="1"/>
  <c r="V483" i="1"/>
  <c r="V475" i="1"/>
  <c r="V471" i="1"/>
  <c r="V157" i="1"/>
  <c r="V143" i="1"/>
  <c r="AM143" i="1" s="1"/>
  <c r="V166" i="1"/>
  <c r="V162" i="1"/>
  <c r="V146" i="1"/>
  <c r="AM146" i="1" s="1"/>
  <c r="V138" i="1"/>
  <c r="AM138" i="1" s="1"/>
  <c r="V165" i="1"/>
  <c r="V161" i="1"/>
  <c r="V141" i="1"/>
  <c r="AM141" i="1" s="1"/>
  <c r="V163" i="1"/>
  <c r="V139" i="1"/>
  <c r="AM139" i="1" s="1"/>
  <c r="V142" i="1"/>
  <c r="AM142" i="1" s="1"/>
  <c r="V164" i="1"/>
  <c r="V156" i="1"/>
  <c r="V144" i="1"/>
  <c r="AM144" i="1" s="1"/>
  <c r="V140" i="1"/>
  <c r="AM140" i="1" s="1"/>
  <c r="V1204" i="1"/>
  <c r="AM1204" i="1"/>
  <c r="V1196" i="1"/>
  <c r="AM1196" i="1"/>
  <c r="V1210" i="1"/>
  <c r="AM1210" i="1"/>
  <c r="V1206" i="1"/>
  <c r="AM1206" i="1"/>
  <c r="V1202" i="1"/>
  <c r="AM1202" i="1"/>
  <c r="V1198" i="1"/>
  <c r="AM1198" i="1"/>
  <c r="V1194" i="1"/>
  <c r="AM1194" i="1"/>
  <c r="V1190" i="1"/>
  <c r="AM1190" i="1"/>
  <c r="V1186" i="1"/>
  <c r="AM1186" i="1"/>
  <c r="V367" i="1"/>
  <c r="AM367" i="1"/>
  <c r="V363" i="1"/>
  <c r="AM363" i="1"/>
  <c r="V359" i="1"/>
  <c r="AM359" i="1"/>
  <c r="V355" i="1"/>
  <c r="AM355" i="1"/>
  <c r="V351" i="1"/>
  <c r="AM351" i="1"/>
  <c r="V347" i="1"/>
  <c r="AM347" i="1"/>
  <c r="V343" i="1"/>
  <c r="AM343" i="1"/>
  <c r="V339" i="1"/>
  <c r="AM339" i="1"/>
  <c r="V335" i="1"/>
  <c r="AM335" i="1"/>
  <c r="V331" i="1"/>
  <c r="AM331" i="1"/>
  <c r="V327" i="1"/>
  <c r="AM327" i="1"/>
  <c r="V1209" i="1"/>
  <c r="AM1209" i="1"/>
  <c r="V1205" i="1"/>
  <c r="AM1205" i="1"/>
  <c r="V1201" i="1"/>
  <c r="AM1201" i="1"/>
  <c r="V1197" i="1"/>
  <c r="AM1197" i="1"/>
  <c r="V1193" i="1"/>
  <c r="AM1193" i="1"/>
  <c r="V1189" i="1"/>
  <c r="AM1189" i="1"/>
  <c r="V366" i="1"/>
  <c r="AM366" i="1"/>
  <c r="V362" i="1"/>
  <c r="AM362" i="1"/>
  <c r="V358" i="1"/>
  <c r="AM358" i="1"/>
  <c r="V354" i="1"/>
  <c r="AM354" i="1"/>
  <c r="V350" i="1"/>
  <c r="AM350" i="1"/>
  <c r="V346" i="1"/>
  <c r="AM346" i="1"/>
  <c r="V342" i="1"/>
  <c r="AM342" i="1"/>
  <c r="V338" i="1"/>
  <c r="AM338" i="1"/>
  <c r="V334" i="1"/>
  <c r="AM334" i="1"/>
  <c r="V330" i="1"/>
  <c r="AM330" i="1"/>
  <c r="V326" i="1"/>
  <c r="AM326" i="1"/>
  <c r="V1208" i="1"/>
  <c r="AM1208" i="1"/>
  <c r="V1200" i="1"/>
  <c r="AM1200" i="1"/>
  <c r="V1192" i="1"/>
  <c r="AM1192" i="1"/>
  <c r="V1188" i="1"/>
  <c r="AM1188" i="1"/>
  <c r="V369" i="1"/>
  <c r="AM369" i="1"/>
  <c r="V365" i="1"/>
  <c r="AM365" i="1"/>
  <c r="V361" i="1"/>
  <c r="AM361" i="1"/>
  <c r="V357" i="1"/>
  <c r="AM357" i="1"/>
  <c r="V353" i="1"/>
  <c r="AM353" i="1"/>
  <c r="V349" i="1"/>
  <c r="AM349" i="1"/>
  <c r="V345" i="1"/>
  <c r="AM345" i="1"/>
  <c r="V341" i="1"/>
  <c r="AM341" i="1"/>
  <c r="V337" i="1"/>
  <c r="AM337" i="1"/>
  <c r="V333" i="1"/>
  <c r="AM333" i="1"/>
  <c r="V329" i="1"/>
  <c r="AM329" i="1"/>
  <c r="V325" i="1"/>
  <c r="AM325" i="1"/>
  <c r="V1211" i="1"/>
  <c r="AM1211" i="1"/>
  <c r="V1207" i="1"/>
  <c r="AM1207" i="1"/>
  <c r="V1203" i="1"/>
  <c r="AM1203" i="1"/>
  <c r="V1199" i="1"/>
  <c r="AM1199" i="1"/>
  <c r="V1195" i="1"/>
  <c r="AM1195" i="1"/>
  <c r="V1191" i="1"/>
  <c r="AM1191" i="1"/>
  <c r="V1187" i="1"/>
  <c r="AM1187" i="1"/>
  <c r="V368" i="1"/>
  <c r="V364" i="1"/>
  <c r="AM364" i="1"/>
  <c r="V360" i="1"/>
  <c r="AM360" i="1"/>
  <c r="V356" i="1"/>
  <c r="AM356" i="1"/>
  <c r="V352" i="1"/>
  <c r="AM352" i="1"/>
  <c r="V348" i="1"/>
  <c r="AM348" i="1"/>
  <c r="V344" i="1"/>
  <c r="AM344" i="1"/>
  <c r="V340" i="1"/>
  <c r="AM340" i="1"/>
  <c r="V336" i="1"/>
  <c r="AM336" i="1"/>
  <c r="V332" i="1"/>
  <c r="AM332" i="1"/>
  <c r="V328" i="1"/>
  <c r="AM328" i="1"/>
  <c r="V593" i="1"/>
  <c r="V590" i="1"/>
  <c r="V609" i="1"/>
  <c r="V1213" i="1"/>
  <c r="AM1213" i="1"/>
  <c r="T74" i="1"/>
  <c r="U74" i="1" s="1"/>
  <c r="T72" i="1"/>
  <c r="U72" i="1" s="1"/>
  <c r="T66" i="1"/>
  <c r="U66" i="1" s="1"/>
  <c r="T64" i="1"/>
  <c r="V72" i="1" l="1"/>
  <c r="AM72" i="1"/>
  <c r="V66" i="1"/>
  <c r="AM66" i="1"/>
  <c r="V74" i="1"/>
  <c r="AM74" i="1"/>
  <c r="U64" i="1"/>
  <c r="V64" i="1" l="1"/>
  <c r="AM64" i="1"/>
  <c r="U2530" i="1"/>
  <c r="AM2530" i="1" s="1"/>
  <c r="U2534" i="1"/>
  <c r="AM2534" i="1" s="1"/>
  <c r="S774" i="1" l="1"/>
  <c r="U774" i="1" s="1"/>
  <c r="V774" i="1" l="1"/>
  <c r="AM774" i="1"/>
  <c r="V2430" i="1"/>
  <c r="V2324" i="1" l="1"/>
  <c r="V2437" i="1"/>
  <c r="AM2437" i="1" s="1"/>
  <c r="V2438" i="1" l="1"/>
  <c r="V2439" i="1"/>
  <c r="V2571" i="1" l="1"/>
  <c r="V2570" i="1"/>
  <c r="AM2570" i="1" s="1"/>
  <c r="V2567" i="1"/>
  <c r="V2553" i="1"/>
  <c r="V2563" i="1"/>
  <c r="AM2563" i="1" s="1"/>
  <c r="V2562" i="1"/>
  <c r="AM2562" i="1" s="1"/>
  <c r="V2561" i="1"/>
  <c r="AM2561" i="1" s="1"/>
  <c r="V2559" i="1"/>
  <c r="V2558" i="1"/>
  <c r="AM2558" i="1" s="1"/>
  <c r="V2557" i="1"/>
  <c r="V2555" i="1"/>
  <c r="V2554" i="1"/>
  <c r="AM2554" i="1" s="1"/>
  <c r="V2476" i="1"/>
  <c r="V2499" i="1"/>
  <c r="V2483" i="1"/>
  <c r="V2552" i="1"/>
  <c r="AM2552" i="1" s="1"/>
  <c r="V2551" i="1"/>
  <c r="V2550" i="1"/>
  <c r="V2547" i="1"/>
  <c r="V2545" i="1"/>
  <c r="V2497" i="1"/>
  <c r="AM2497" i="1" s="1"/>
  <c r="V2539" i="1"/>
  <c r="V2538" i="1"/>
  <c r="V2536" i="1"/>
  <c r="V2535" i="1"/>
  <c r="V2532" i="1"/>
  <c r="V2531" i="1"/>
  <c r="V2529" i="1"/>
  <c r="V2528" i="1"/>
  <c r="V2527" i="1"/>
  <c r="V2526" i="1"/>
  <c r="AM2526" i="1" s="1"/>
  <c r="V2525" i="1"/>
  <c r="AM2525" i="1" s="1"/>
  <c r="V2492" i="1"/>
  <c r="V2524" i="1"/>
  <c r="V2523" i="1"/>
  <c r="V2521" i="1"/>
  <c r="V2522" i="1"/>
  <c r="V2520" i="1"/>
  <c r="V2519" i="1"/>
  <c r="AM2519" i="1" s="1"/>
  <c r="V2518" i="1"/>
  <c r="AM2518" i="1" s="1"/>
  <c r="V2517" i="1"/>
  <c r="V2516" i="1"/>
  <c r="AM2516" i="1" s="1"/>
  <c r="V2515" i="1"/>
  <c r="AM2515" i="1" s="1"/>
  <c r="V2514" i="1"/>
  <c r="AM2514" i="1" s="1"/>
  <c r="V2513" i="1"/>
  <c r="AM2513" i="1" s="1"/>
  <c r="V2512" i="1"/>
  <c r="AM2512" i="1" s="1"/>
  <c r="V2511" i="1"/>
  <c r="V2498" i="1"/>
  <c r="AM2498" i="1" s="1"/>
  <c r="V2490" i="1"/>
  <c r="V2488" i="1"/>
  <c r="V2486" i="1"/>
  <c r="V2473" i="1"/>
  <c r="V2472" i="1"/>
  <c r="AM2472" i="1" s="1"/>
  <c r="V2471" i="1"/>
  <c r="AM2471" i="1" s="1"/>
  <c r="V2469" i="1"/>
  <c r="V2468" i="1"/>
  <c r="AM2468" i="1" s="1"/>
  <c r="V2467" i="1"/>
  <c r="AM2467" i="1" s="1"/>
  <c r="V2466" i="1"/>
  <c r="AM2466" i="1" s="1"/>
  <c r="V2464" i="1"/>
  <c r="V2463" i="1"/>
  <c r="AM2463" i="1" s="1"/>
  <c r="V2462" i="1"/>
  <c r="V2461" i="1"/>
  <c r="V2457" i="1"/>
  <c r="V2456" i="1"/>
  <c r="V2455" i="1"/>
  <c r="V2454" i="1"/>
  <c r="V2453" i="1"/>
  <c r="V2447" i="1"/>
  <c r="V2446" i="1"/>
  <c r="V2445" i="1"/>
  <c r="V2440" i="1"/>
  <c r="V2436" i="1"/>
  <c r="V2435" i="1"/>
  <c r="V2434" i="1"/>
  <c r="V2433" i="1"/>
  <c r="V2431" i="1"/>
  <c r="V2429" i="1"/>
  <c r="V2428" i="1"/>
  <c r="V2427" i="1"/>
  <c r="V2426" i="1"/>
  <c r="V2425" i="1"/>
  <c r="V2422" i="1"/>
  <c r="V2421" i="1"/>
  <c r="V2420" i="1"/>
  <c r="V2419" i="1"/>
  <c r="V2416" i="1"/>
  <c r="V2415" i="1"/>
  <c r="V2414" i="1"/>
  <c r="V2413" i="1"/>
  <c r="V2412" i="1"/>
  <c r="V2411" i="1"/>
  <c r="V2410" i="1"/>
  <c r="V2409" i="1"/>
  <c r="V2408" i="1"/>
  <c r="V2407" i="1"/>
  <c r="V2406" i="1"/>
  <c r="V2405" i="1"/>
  <c r="V2404" i="1"/>
  <c r="AM2404" i="1" s="1"/>
  <c r="V2403" i="1"/>
  <c r="V2402" i="1"/>
  <c r="V2401" i="1"/>
  <c r="V2398" i="1"/>
  <c r="V2397" i="1"/>
  <c r="V2396" i="1"/>
  <c r="V2395" i="1"/>
  <c r="V2394" i="1"/>
  <c r="V2393" i="1"/>
  <c r="V2392" i="1"/>
  <c r="V2391" i="1"/>
  <c r="V2390" i="1"/>
  <c r="V2389" i="1"/>
  <c r="V2388" i="1"/>
  <c r="V2387" i="1"/>
  <c r="V2386" i="1"/>
  <c r="V2385" i="1"/>
  <c r="V2384" i="1"/>
  <c r="V2383" i="1"/>
  <c r="AM2383" i="1" s="1"/>
  <c r="V2382" i="1"/>
  <c r="V2381" i="1"/>
  <c r="V2380" i="1"/>
  <c r="V2331" i="1"/>
  <c r="V2330" i="1"/>
  <c r="V2328" i="1"/>
  <c r="V2320" i="1"/>
  <c r="V2319" i="1"/>
  <c r="V2318" i="1"/>
  <c r="V2326" i="1"/>
  <c r="V2322" i="1"/>
  <c r="V2321" i="1"/>
  <c r="V2323" i="1"/>
  <c r="V59" i="1"/>
  <c r="V60" i="1"/>
  <c r="AM2393" i="1" l="1"/>
  <c r="S899" i="1" l="1"/>
  <c r="U899" i="1" s="1"/>
  <c r="S782" i="1"/>
  <c r="U782" i="1" s="1"/>
  <c r="S833" i="1"/>
  <c r="U833" i="1" s="1"/>
  <c r="V862" i="1" l="1"/>
  <c r="V833" i="1"/>
  <c r="AM833" i="1"/>
  <c r="V782" i="1"/>
  <c r="AM782" i="1"/>
  <c r="V899" i="1"/>
  <c r="AM899" i="1"/>
  <c r="V80" i="1"/>
  <c r="V79" i="1"/>
  <c r="V2534" i="1" l="1"/>
  <c r="V2564" i="1" l="1"/>
  <c r="V2530" i="1" l="1"/>
  <c r="T63" i="1" l="1"/>
  <c r="T78" i="1" l="1"/>
  <c r="T76" i="1"/>
  <c r="T70" i="1"/>
  <c r="V70" i="1" s="1"/>
  <c r="T69" i="1"/>
  <c r="V76" i="1" l="1"/>
  <c r="U69" i="1"/>
  <c r="V69" i="1" l="1"/>
  <c r="AM69" i="1"/>
  <c r="U78" i="1"/>
  <c r="V78" i="1" l="1"/>
  <c r="AM78" i="1"/>
  <c r="V2474" i="1"/>
  <c r="T67" i="1"/>
  <c r="U2333" i="1" l="1"/>
  <c r="AM2333" i="1" s="1"/>
  <c r="V2317" i="1"/>
  <c r="U2325" i="1"/>
  <c r="AM2325" i="1" s="1"/>
  <c r="V2478" i="1"/>
  <c r="U2544" i="1"/>
  <c r="U2543" i="1"/>
  <c r="U58" i="1"/>
  <c r="V2544" i="1" l="1"/>
  <c r="AM2544" i="1"/>
  <c r="V2325" i="1"/>
  <c r="V2543" i="1"/>
  <c r="AM2543" i="1"/>
  <c r="V58" i="1"/>
  <c r="AM58" i="1"/>
  <c r="V2495" i="1"/>
  <c r="U2726" i="1"/>
  <c r="V2333" i="1"/>
  <c r="V2540" i="1"/>
  <c r="V2500" i="1"/>
  <c r="V2510" i="1" l="1"/>
  <c r="V2509" i="1"/>
  <c r="V2506" i="1"/>
  <c r="V2508" i="1"/>
  <c r="V2507" i="1"/>
  <c r="T75" i="1"/>
  <c r="U75" i="1" s="1"/>
  <c r="T73" i="1"/>
  <c r="V73" i="1" s="1"/>
  <c r="V67" i="1"/>
  <c r="V75" i="1" l="1"/>
  <c r="AM75" i="1"/>
  <c r="V2316" i="1"/>
  <c r="T71" i="1" l="1"/>
  <c r="T65" i="1"/>
  <c r="V63" i="1" l="1"/>
  <c r="V71" i="1"/>
  <c r="V65" i="1"/>
  <c r="V2502" i="1" l="1"/>
  <c r="V2503" i="1"/>
  <c r="V2504" i="1"/>
  <c r="V2505" i="1"/>
  <c r="V2501" i="1"/>
  <c r="V2726" i="1" l="1"/>
  <c r="AM2391" i="1"/>
  <c r="AM2413" i="1"/>
  <c r="AM2412" i="1"/>
  <c r="AM2411" i="1"/>
  <c r="U62" i="1" l="1"/>
  <c r="V62" i="1" s="1"/>
  <c r="AM2395" i="1" l="1"/>
  <c r="U61" i="1" l="1"/>
  <c r="V61" i="1" s="1"/>
  <c r="AM2388" i="1"/>
  <c r="V2378" i="1" l="1"/>
  <c r="U2378" i="1"/>
  <c r="AM2407" i="1" l="1"/>
  <c r="V57" i="1"/>
  <c r="AM61" i="1" l="1"/>
  <c r="V1314" i="1" l="1"/>
  <c r="V2314" i="1" s="1"/>
  <c r="V2728" i="1" s="1"/>
  <c r="U2314" i="1"/>
  <c r="U2728" i="1" s="1"/>
</calcChain>
</file>

<file path=xl/sharedStrings.xml><?xml version="1.0" encoding="utf-8"?>
<sst xmlns="http://schemas.openxmlformats.org/spreadsheetml/2006/main" count="60128" uniqueCount="9388">
  <si>
    <t>Приложение №1 к Инструкции о порядке составления и представления отчетности по вопросам закупок, утвержденной решением Правлением АО "Самрук-Казына (протокол № ____ от ______)</t>
  </si>
  <si>
    <t xml:space="preserve">                                                                                                                                                                                  </t>
  </si>
  <si>
    <t xml:space="preserve">№ </t>
  </si>
  <si>
    <t>Наименование организации</t>
  </si>
  <si>
    <t>Код  ТРУ</t>
  </si>
  <si>
    <t xml:space="preserve">Наименование закупаемых товаров, работ и услуг </t>
  </si>
  <si>
    <t xml:space="preserve">Краткая характеристика (описание) товаров, работ и услуг </t>
  </si>
  <si>
    <t>Дополнительная характеристика</t>
  </si>
  <si>
    <t>Способ закупок</t>
  </si>
  <si>
    <t>Прогноз местного содержания, %</t>
  </si>
  <si>
    <t>Код КАТО места осуществления закупок</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</si>
  <si>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</si>
  <si>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</si>
  <si>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</si>
  <si>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Условия поставки по ИНКОТЕРМС 2010</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</si>
  <si>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</si>
  <si>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</si>
  <si>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</si>
  <si>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</si>
  <si>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</si>
  <si>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</si>
  <si>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</si>
  <si>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</si>
  <si>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</si>
  <si>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Год закупки</t>
  </si>
  <si>
    <t>Примечание</t>
  </si>
  <si>
    <t>1.Товары</t>
  </si>
  <si>
    <t>1 Т</t>
  </si>
  <si>
    <t>2 Т</t>
  </si>
  <si>
    <t>3 Т</t>
  </si>
  <si>
    <t>итого по товарам</t>
  </si>
  <si>
    <t>2.Работы</t>
  </si>
  <si>
    <t>итого по работам</t>
  </si>
  <si>
    <t>3.Услуги</t>
  </si>
  <si>
    <t>1 У</t>
  </si>
  <si>
    <t>3 У</t>
  </si>
  <si>
    <t>итого по услугам</t>
  </si>
  <si>
    <t>План закупок составляется и утверждается идентичным на государственном и русском языках.</t>
  </si>
  <si>
    <t>Форма отчетности должна представляться в электронном виде, шрифт - Times New Roman, кегль - 10. Изменение формы отчетности не допускается.</t>
  </si>
  <si>
    <t>План закупок на планируемый период формируется на основе производственной программы и (или) инвестиционной программы и (или) бюджета и (или) плана развития и (или) бизнес-плана. План(ы) закупок в отношении товаров формируется в разрезе номенклатуры товаров</t>
  </si>
  <si>
    <t>Руководство по заполнению Формы плана закупок товаров, работ и услуг:</t>
  </si>
  <si>
    <t xml:space="preserve">Номер строки плана закупок. </t>
  </si>
  <si>
    <t>Порядок нумерации строк плана закупок.</t>
  </si>
  <si>
    <t>При формировании плана закупок:</t>
  </si>
  <si>
    <t xml:space="preserve"> - каждой строке плана закупок присваивается цифро-буквенное обозначение  соответствующего раздела. Цифра от буквы должна быть разделена пробелом.</t>
  </si>
  <si>
    <t xml:space="preserve">Пример: 15 Т - порядковый номер пятнадцатой строки раздела "Товары", 2 Р - порядковый номер второй строки раздела "Работы"  </t>
  </si>
  <si>
    <t xml:space="preserve">2 У - порядковый номер второй строки раздела "Услуги"  </t>
  </si>
  <si>
    <t xml:space="preserve"> - нумерация строки каждого раздела начинается с "1". </t>
  </si>
  <si>
    <t>При внесении изменений и/или дополнений в план закупок:</t>
  </si>
  <si>
    <t xml:space="preserve"> - при исключении строки (исключения позиции из плана закупок) - соответствующее цифро-буквенное обозначение строки остается, при этом в соответствующих строках граф  20, 21указывается "0", а в столбце Примечание указывается - "исключена".</t>
  </si>
  <si>
    <t xml:space="preserve"> - при внесении изменений в план закупок (количества, суммы, места и условия поставки и т.д.) - соответствующее цифрово-буквенное обозначение строки остается,  </t>
  </si>
  <si>
    <t xml:space="preserve">при этом в графе "Примечание" по данной строке  указывается графа, в которой произошли изменения, суммы в графах 20, 21 изменяемых строк отражаются как "0". Под соответствующей строкой добавляется строка с тем же порядковым номером. </t>
  </si>
  <si>
    <t>и буквенным обозначением и добавлением дополнительной нумерации. Пример: для изменения строки 2 Т, измененная строка нумеруется как 2-1 Т, при последующем изменении нумерация будет 2-2 Т и т.д.</t>
  </si>
  <si>
    <t xml:space="preserve"> - в случае внесения дополнений в план закупок - соответствующая строка добавляется за последней порядковой строкой соответствующего раздела.</t>
  </si>
  <si>
    <t>- в случае внесения изменений или дополнений в план закупок, в верхнем правом углу помимо даты первичного утверждения указывается дата и номер внесения изменений или дополнений.</t>
  </si>
  <si>
    <t>Наименование организации.</t>
  </si>
  <si>
    <t>Код ТРУ . Указывается код товара, работы или услуги  на уровне 14 символов из кодов ЕНС ТРУ для работ и услуг, 17 символов - для товаров. Пример: 01.11.12.00.00.10.10.10.1</t>
  </si>
  <si>
    <t>Наименование ТРУ. Заполняется согласно соответствующего кода ЕНС ТРУ .</t>
  </si>
  <si>
    <t>Краткая характеристика ТРУ. Заполняется согласно соответствующего кода ЕНС ТРУ. Номенклатура работ должна содержать сведения об объемах товаров, приобретаемых в рамках выполнения данных работ. При этом указание сведений об объемах товаров оформляется в виде отдельного приложения (неотъемлемая часть) Плана закупок.</t>
  </si>
  <si>
    <t>Дополнительная характеристика. В данной графе указывается дополнительная (уточняющая) характеристика закупаемых товаров, работ или услуг; заполняется в случае необходимости.</t>
  </si>
  <si>
    <t xml:space="preserve">Способ закупок. Указывается сокращенная буквенная аббревиатура способа закупок согласно кодировки, указанной в разделе 5 Инструкции. </t>
  </si>
  <si>
    <t>Прогноз местного содержания. Указывается прогноз местного содержания в закупках товаров, работ или услуг. Не допускается указание прогноза в виде 0-100%.</t>
  </si>
  <si>
    <t>Код КАТО места осуществления закупки.</t>
  </si>
  <si>
    <t xml:space="preserve">Место (адрес) осуществления закупок. Указывается место проведения закупок. Пример: г. Астана, ул. Абая, 23 офис 142; Карагандинская обл. г. Караганда, ул. Бухар Жырау 17, офис 14. </t>
  </si>
  <si>
    <t>Срок осуществления закупок. Указывается число и месяц закупки (как минимум месяц); не допускается указание срока осуществления закупок в виде "январь - декабрь" или "в течение года", "1-4 кв". Допускается указание в виде - "1 декада января", "январь-февраль", "июнь-июль", "январь, март, июнь, сентябрь".</t>
  </si>
  <si>
    <t xml:space="preserve">Регион, место поставки товара, выполнения работ, оказания услуг. Указывается  как регион, так и место поставки ТРУ. Пример: для товаров - Акмолинская область, г. Степногорск, склад ГМЗ или Акмолинская область,  ст. К-Боровое, для работ или услуг - г. Астана </t>
  </si>
  <si>
    <t>Условия поставки по ИНКОТЕРМС 2010. Пример: DDP. Данные заполняются только по разделу "Товары"</t>
  </si>
  <si>
    <t xml:space="preserve">Сроки или график поставки товаров, выполнения работ, оказания услуг. Указываются сроки выполнения работ, оказания услуг, срок поставки (месяцы начала и завершения поставки) и/или график поставки товаров. При этом для работ и услуг указывается дата начала и окончания оказания услуг, выполнения работ. При планировании сроков поставки товаров Заказчик должен учитывать технологический срок производства, планируемого к закупу товара. При планировании сроков выполнения работ, оказания услуг, Заказчик должен учитывать срок, необходимый для выполнения работ, оказания услуг, регламентированный соответствующими нормативными, нормативными правовыми актами, технологическими документами, правилами выполнения отдельных видов работ (оказания отдельных видов услуг) и т.п. Срок поставки товаров может корректироваться Заказчиком не чаще одного раза в полугодие. Пример: поставка ежемесячно партиями не менее 30 тонн с апреля по декабрь месяц.  </t>
  </si>
  <si>
    <t xml:space="preserve">Условия оплаты. Пример: 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 </t>
  </si>
  <si>
    <t>Код единицы измерения по МКЕИ. Должен соответствовать коду ЕНС ТРУ. Не заполняется по работам, услугам</t>
  </si>
  <si>
    <t>Единица измерения. Наименование единиц измерения товаров указывается согласно МКЕИ. Должно соответствовать коду МКЕИ, указанному в графе 16. По работам и услугам не заполняется</t>
  </si>
  <si>
    <t xml:space="preserve">Количество, объем. Указывается количество, объем закупаемых товаров, в соответствии с единицей измерения, указанной в графе 18. По работам и услугам не заполняется </t>
  </si>
  <si>
    <t>Маркетинговая цена за единицу, тенге без НДС. Цена определяемая согласно Правил определения маркетинговых цен на товары. Возможно заполнение по разделам - "Работы", "Услуги".</t>
  </si>
  <si>
    <t xml:space="preserve">Сумма, планируемая для закупок ТРУ без НДС,  тенге. Сумма, планируемая для закупок ТРУ с НДС,  тенге. </t>
  </si>
  <si>
    <t>Приоритет закупки. Указывается один из приоритетов, отдаваемый при проведении закупки категориям поставщиков, указанных в статьях 18, 39 Правил закупок. Для закупок среди отечественных товаропроизводителей указыватется аббревиатура ОТП, для организаций инвалидов - ОИН, для отечественных предпринимателей - ОП, для организаций, входящих в Холдинг - ОВХ, для отечественных товаропроивзодителей Холдинга - ОТПХ, для предприятий региона - ПР, для отечественных поставщиков работ и услуг - ОПРУ</t>
  </si>
  <si>
    <t xml:space="preserve">Год закупки. Указывается фактический год проведения закупки. В случае, если осуществляется "переходящая" (закуп ТРУ, поставка по которому переходит с одного календарного года на другой по продолжительности не превышающая 12 месяцев и отраженная в бюджетах и/или производственной программе и/или плане развития соответствующих годов)  закупка - указывается один из вариантов планируемого вида договора -  "переходящий", с указанием соответствующих годов. Пример: для "переходящей" закупки - "переходящий", 05.2010 (месяц и год заключения договора) - 03.2011 (месяц и год окончания действия договора). </t>
  </si>
  <si>
    <t xml:space="preserve">Примечание. Указывается графа, в которой произошли изменения по соответствующей строке плана закупок. Пример - 18. В данной графе также указывается "по факту", если проведена корректировка цены, количества и суммы по фактической закупке.  </t>
  </si>
  <si>
    <t xml:space="preserve">При составлении среднесрочного плана закупок, план закупок составляется с учетом разделения граф 18,19, 20,21 и 22 (при необходимости) на количество лет планирования, с указанием в каждой из разделяемых граф </t>
  </si>
  <si>
    <t xml:space="preserve">соответствующего года осуществления закупок. Пример: Среднесрочный план закупок на 2012-2015 годы, будет состоять из 36 граф, при изменении данных в графе 22 - из 39 граф. </t>
  </si>
  <si>
    <t>ТОО  "КазМунайГаз-Сервис"</t>
  </si>
  <si>
    <t>Молоко</t>
  </si>
  <si>
    <t>ЭОТТ</t>
  </si>
  <si>
    <t>г.Астана, пр.Республики, 32, каб.504</t>
  </si>
  <si>
    <t>февраль-март</t>
  </si>
  <si>
    <t>DDP</t>
  </si>
  <si>
    <t>Литр (куб. дм.)</t>
  </si>
  <si>
    <t>4 Т</t>
  </si>
  <si>
    <t>5 Т</t>
  </si>
  <si>
    <t>868</t>
  </si>
  <si>
    <t>Бутылка</t>
  </si>
  <si>
    <t>Вода</t>
  </si>
  <si>
    <t>авансовый платеж - 0%, оставшаяся часть в течение 10 рабочих дней со дня подписания акта приема - передачи поставленных товаров</t>
  </si>
  <si>
    <t xml:space="preserve"> 19 л </t>
  </si>
  <si>
    <t>г.Павлодар, ул.Луговая, д.16</t>
  </si>
  <si>
    <t>10.51.11.410.000.00.0112.000000000001</t>
  </si>
  <si>
    <t>пастеризованное, жирность 1-3%, объем 1 л, СТ РК 1760-2008</t>
  </si>
  <si>
    <t>г.Павлодар, ул.Химкомбинатовская, д.1</t>
  </si>
  <si>
    <t>35.11.10.100.000.00.0214.000000000000</t>
  </si>
  <si>
    <t>Электроэнергия</t>
  </si>
  <si>
    <t>для собственного потребления, ГОСТ 13109-97</t>
  </si>
  <si>
    <t>ОИ</t>
  </si>
  <si>
    <t>г.Астана</t>
  </si>
  <si>
    <t>по факту в течение года</t>
  </si>
  <si>
    <t>Киловатт</t>
  </si>
  <si>
    <t>г.Атырау</t>
  </si>
  <si>
    <t>35.30.11.130.000.00.0233.000000000000</t>
  </si>
  <si>
    <t>Энергия тепловая</t>
  </si>
  <si>
    <t>в горячей воде, для коммунальных нужд</t>
  </si>
  <si>
    <t>Гигакалория</t>
  </si>
  <si>
    <t>г.Актау</t>
  </si>
  <si>
    <t>г.Алматы</t>
  </si>
  <si>
    <t>г.Павлодар</t>
  </si>
  <si>
    <t>оплата по факту оказания услуг</t>
  </si>
  <si>
    <t>4 У</t>
  </si>
  <si>
    <t>5 У</t>
  </si>
  <si>
    <t>6 У</t>
  </si>
  <si>
    <t>7 У</t>
  </si>
  <si>
    <t>8 У</t>
  </si>
  <si>
    <t>9 У</t>
  </si>
  <si>
    <t>10 У</t>
  </si>
  <si>
    <t>38.11.29.000.000.00.0777.000000000000</t>
  </si>
  <si>
    <t>Услуги по вывозу (сбору) неопасных отходов/имущества/материалов</t>
  </si>
  <si>
    <t>11 У</t>
  </si>
  <si>
    <t>12 У</t>
  </si>
  <si>
    <t>80.20.10.000.002.00.0777.000000000000</t>
  </si>
  <si>
    <t>Услуги по техническому обслуживанию пожарной/охранной сигнализации/систем тушения/видеонаблюдения и аналогичного оборудования</t>
  </si>
  <si>
    <t>13 У</t>
  </si>
  <si>
    <t>14 У</t>
  </si>
  <si>
    <t>77.11.10.100.000.00.0777.000000000000</t>
  </si>
  <si>
    <t>Услуги по аренде легковых автомобилей без водителя</t>
  </si>
  <si>
    <t>15 У</t>
  </si>
  <si>
    <t>16 У</t>
  </si>
  <si>
    <t>17 У</t>
  </si>
  <si>
    <t>18 У</t>
  </si>
  <si>
    <t>19 У</t>
  </si>
  <si>
    <t>49.39.31.000.001.00.0777.000000000000</t>
  </si>
  <si>
    <t>Услуги по аренде микроавтобуса с водителем</t>
  </si>
  <si>
    <t>20 У</t>
  </si>
  <si>
    <t>49.32.12.000.000.00.0777.000000000000</t>
  </si>
  <si>
    <t>Услуги по аренде легковых автомобилей с водителем</t>
  </si>
  <si>
    <t>21 У</t>
  </si>
  <si>
    <t>22 У</t>
  </si>
  <si>
    <t>35.30.22.000.001.00.0777.000000000000</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</si>
  <si>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</si>
  <si>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</si>
  <si>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23 У</t>
  </si>
  <si>
    <t>24 У</t>
  </si>
  <si>
    <t>25 У</t>
  </si>
  <si>
    <t>26 У</t>
  </si>
  <si>
    <t>27 У</t>
  </si>
  <si>
    <t>28 У</t>
  </si>
  <si>
    <t>29 У</t>
  </si>
  <si>
    <t>30 У</t>
  </si>
  <si>
    <t>31 У</t>
  </si>
  <si>
    <t>32 У</t>
  </si>
  <si>
    <t>96.09.19.900.012.00.0777.000000000000</t>
  </si>
  <si>
    <t>Услуги по техническому обслуживанию дверей/ворот/турникетных систем/ограждений и аналогичных изделий</t>
  </si>
  <si>
    <t>Услуги по техническому обслуживанию системы ограничения контроля доступа</t>
  </si>
  <si>
    <t>81.21.10.000.000.00.0777.000000000000</t>
  </si>
  <si>
    <t>Услуги по уборке зданий/помещений/территории/транспорта и аналогичных объектов</t>
  </si>
  <si>
    <t>33.12.18.200.000.00.0777.000000000000</t>
  </si>
  <si>
    <t>Услуги по техническому обслуживанию климатического (кондиционерного) оборудования и систем/вентиляционных систем и оборудования</t>
  </si>
  <si>
    <t>33.14.11.120.000.00.0777.000000000000</t>
  </si>
  <si>
    <t>Услуги по техническому обслуживанию генераторных установок и аналогичного электрогенерирующего оборудования</t>
  </si>
  <si>
    <t>ноябрь-декабрь</t>
  </si>
  <si>
    <t>68.20.12.970.000.00.0777.000000000000</t>
  </si>
  <si>
    <t>Услуги по аренде гаража</t>
  </si>
  <si>
    <t>96.09.19.900.008.00.0777.000000000000</t>
  </si>
  <si>
    <t>Услуги по уходу за рыбами</t>
  </si>
  <si>
    <t>Комплекс услуг по уходу за рыбами (обработка аквариума, чистка, корм и др.)</t>
  </si>
  <si>
    <t>93.11.10.500.000.00.0777.000000000000</t>
  </si>
  <si>
    <t>Услуги по эксплуатации плавательных бассейнов</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</si>
  <si>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</si>
  <si>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</si>
  <si>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 xml:space="preserve">  52.21.24.000.000.00.0777.000000000000</t>
  </si>
  <si>
    <t>Услуги стоянок (парковок) для транспортных средств</t>
  </si>
  <si>
    <t>68.20.12.960.000.00.0777.000000000000</t>
  </si>
  <si>
    <t>Услуги по аренде административных/производственных помещений</t>
  </si>
  <si>
    <t>33.12.15.200.000.00.0777.000000000000</t>
  </si>
  <si>
    <t>Услуги по техническому обслуживанию лифтов/лифтовых шахт и аналогичного оборудования</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</si>
  <si>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</si>
  <si>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</si>
  <si>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Всего:</t>
  </si>
  <si>
    <t>План закупок товаров, работ и услуг на 2017 год по ТОО "КазМунайГаз-Сервис"</t>
  </si>
  <si>
    <t>со дня заключения договора по 31 декабря 2017 г.</t>
  </si>
  <si>
    <t xml:space="preserve">2 У </t>
  </si>
  <si>
    <t>45.20.30.335.003.00.0777.000000000000</t>
  </si>
  <si>
    <t>Услуги по мойке автотранспорта/спецтехники</t>
  </si>
  <si>
    <t>11.07.11.310.000.01.0868.000000000000</t>
  </si>
  <si>
    <t>негазированная, минеральная, столовая, природная, обьем 0,5 л, СТ РК 1432-2005</t>
  </si>
  <si>
    <t>0,5 л</t>
  </si>
  <si>
    <t>Молоко пастеризованное 2,5 % жирности. 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СТ РК 1760-2008</t>
  </si>
  <si>
    <t>11.07.11.310.000.01.0868.000000000003</t>
  </si>
  <si>
    <t>негазированная, минеральная, столовая, природная, обьем 5 л и выше, СТ РК 1432-2005</t>
  </si>
  <si>
    <t>Осмотр, контроль, проверка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t>
  </si>
  <si>
    <t>Техническое обслуживание лифтов/лифтовых шахт</t>
  </si>
  <si>
    <t xml:space="preserve">Услуги по аренде легковых автомобилей без водителя, объем двигателя  не менее 5660 куб.см. - 2 ед. </t>
  </si>
  <si>
    <t xml:space="preserve">Услуги по аренде легковых автомобилей без водителя, объем двигателя  не менее 3955 куб.см. - 8 ед. </t>
  </si>
  <si>
    <t xml:space="preserve">Услуги по аренде легковых автомобилей без водителя, объем двигателя не менее 2694 куб.см. - 7 ед. </t>
  </si>
  <si>
    <t xml:space="preserve">Услуги по аренде легковых автомобилей с водителем, объем двигателя  не менее 2490 куб.см. - 2 ед.  </t>
  </si>
  <si>
    <t xml:space="preserve">Услуги по аренде микроавтобусов с водителем, объем двигателя не менее 2694 куб.см. - 4 ед. </t>
  </si>
  <si>
    <t>Услуги по аренде гаража для автотранспорта Товарищества с производственными помещениями, офисными помещениями и складами, а также со всеми расходами по эксплуатации и охране</t>
  </si>
  <si>
    <t>с 1 января по 31 декабря 2017 г.</t>
  </si>
  <si>
    <t>ТПХ</t>
  </si>
  <si>
    <t xml:space="preserve">Услуги по техническому обслуживанию системы вентиляции и кондиционирования зданий </t>
  </si>
  <si>
    <t xml:space="preserve">Услуги по уборке и вывозу снега с прилегающей территории </t>
  </si>
  <si>
    <t xml:space="preserve">Услуги по техническому обслуживанию дизель-генераторной установки и трансформатора </t>
  </si>
  <si>
    <t xml:space="preserve">Услуги по техническому обслуживанию дизель-генераторной установки </t>
  </si>
  <si>
    <t>Услуги по техническому обслуживанию трансформаторной подстанции и электрических сетей</t>
  </si>
  <si>
    <t>Услуги по техническому обслуживанию источников бесперебойного питания</t>
  </si>
  <si>
    <t xml:space="preserve">Услуги по техническому обслуживанию котлов отопления  </t>
  </si>
  <si>
    <t>Услуги по мойке автотранспорта Товарищества в г. Алматы</t>
  </si>
  <si>
    <t>с 01.01.2017 г. по 31.12.2017 г.</t>
  </si>
  <si>
    <t>Услуги по комплексному обслуживанию аквариумов, находящихся в административном здании по адресу: г. Астана, пр. Кабанбай батыра, 19, блок Б</t>
  </si>
  <si>
    <t>декабрь</t>
  </si>
  <si>
    <t>№ закупки</t>
  </si>
  <si>
    <t>Дата  вскрытия</t>
  </si>
  <si>
    <t>№ приказа ОИ</t>
  </si>
  <si>
    <t>Поставщик</t>
  </si>
  <si>
    <t>№ договора</t>
  </si>
  <si>
    <t>Сумма договора</t>
  </si>
  <si>
    <t>Экономия</t>
  </si>
  <si>
    <t>14.12.2016</t>
  </si>
  <si>
    <t>лот</t>
  </si>
  <si>
    <t>285170</t>
  </si>
  <si>
    <t>285071</t>
  </si>
  <si>
    <t>ИП Руслан и Компания</t>
  </si>
  <si>
    <t>ТОО Кулан и К</t>
  </si>
  <si>
    <t>285132</t>
  </si>
  <si>
    <t>285179</t>
  </si>
  <si>
    <t>ТОО TechVision</t>
  </si>
  <si>
    <t>победитель</t>
  </si>
  <si>
    <t>ИП Тулпар</t>
  </si>
  <si>
    <t>АО KazTransCom</t>
  </si>
  <si>
    <t>ТОО АРТС</t>
  </si>
  <si>
    <t>Организатор</t>
  </si>
  <si>
    <t>ИП СМАРТ</t>
  </si>
  <si>
    <t>АО Центр медицинских технологий и информационных систем</t>
  </si>
  <si>
    <t>288688</t>
  </si>
  <si>
    <t>288692</t>
  </si>
  <si>
    <t>288276</t>
  </si>
  <si>
    <t>288755</t>
  </si>
  <si>
    <t>ТОО KazKai</t>
  </si>
  <si>
    <t xml:space="preserve"> </t>
  </si>
  <si>
    <t>Услуги по аренде стоянки для автотранспортных средств Товарищества в г. Алматы</t>
  </si>
  <si>
    <t>1. Внешний осмотр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 2. Контроль рабочего положения включателей и переключателей, исправности световой индикации, наличие пломб на приемно-контрольном устройстве (приборе). 3. Контроль основного и резервного источника питания  и проверка автоматического переключения питания с рабочего ввода на резервный. 4. Проверка состояния составных частей установки (приемно-контрольного устройства или прибора, извещателей, оповещателей, измерение параметров шлейфа сигнализации и т.д.). 5.  Проверка технического состояния установки. 6. Предоставление контроля и учета времени. и прочее</t>
  </si>
  <si>
    <t>1. Внешний осмотр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 2. Контроль рабочего положения включателей и переключателей, исправности световой индикации, наличие пломб на приемно-контрльном устройстве (приборе). 3. Контроль основного и резервного источника питания  и проверка автоматического переключения питания с рабочего ввода на резервный. 4. Проверка работоспособности составных частей установки (приемно-контрольного устройства или прибора, извещателей, оповещателей, измерение параметров шлейфа сигнализации и т.д.).
5. Профилактические работы. 6. Проверка работоспособности установки. 7. Метрологическая проверка КИП. 8. Измерение сопротивления защитного и рабочего заземления. 9. Измерение сопротивления изоляции электрических сетей и прочее</t>
  </si>
  <si>
    <t>1. Сброс тревожных сообщений. 2. Смазка рабочих поверхностей. 3. Проверка состояния работоспособности оборудования. 4. Чистка оборудования от грязи и пыли. 5. Проверка состояния светодиодных индикаторов. 6. Настройка и регулировка режима работы. 7. Проверка соединений жгутов с внешними устройствами. 8. Проверка температурного режима блока. 9. Оценка шумов работы блока. 10. Диагностика потенциальных неисправностей жестких дисков. 11. Создание резервной копии видеоархива на оптическом диске. 12. Дефрагментация магнитного носителя (HDD). 13. Коррекция и синхронизация системных часов и прочее</t>
  </si>
  <si>
    <t>1. Проверка состояния работоспособности оборудования. 2. Чистка оборудования от грязи и пыли. 3. Проверка состояния светодиодных индикаторов. 4. Настройка и регулировка режима работы. 5. Программирование приборов и прочее</t>
  </si>
  <si>
    <t>Услуги по эксплуатации плавательного бассейна, находящегося в административном здании по адресу: г. Астана, пр. Кабанбай батыра, 19</t>
  </si>
  <si>
    <t>Услуги по аренде административного помещений в г. Алматы для сотрудников Товарищества</t>
  </si>
  <si>
    <t>546 от 30.12.2016</t>
  </si>
  <si>
    <t>ТОО Certus Eventus</t>
  </si>
  <si>
    <t>545 от 30.12.2016</t>
  </si>
  <si>
    <t>ИП Чуенков В.В.</t>
  </si>
  <si>
    <t>ТОО Корпорация Алмалы - Филиал №2 Автохозяйство Алем</t>
  </si>
  <si>
    <t>ТОО Корпорация Алмалы - Филиал №1 Арман</t>
  </si>
  <si>
    <t>540 от 28.12.2016</t>
  </si>
  <si>
    <t>536 от 26.12.2016</t>
  </si>
  <si>
    <t>535 от 26.12.2016</t>
  </si>
  <si>
    <t>533 от 26.12.2016</t>
  </si>
  <si>
    <t>534 от 26.12.2016</t>
  </si>
  <si>
    <t>532 от 26.12.2016</t>
  </si>
  <si>
    <t>ТОО Астанаэнергосбыт</t>
  </si>
  <si>
    <t>Администратор</t>
  </si>
  <si>
    <t>ДВКиУР</t>
  </si>
  <si>
    <t>65.12.41.335.000.00.0777.000000000000</t>
  </si>
  <si>
    <t>Услуги по страхованию имущества от ущерба (кроме страхования автомобильного, железнодорожного, воздушного, водного транспорта, грузов)</t>
  </si>
  <si>
    <t>74.90.20.000.007.00.0777.000000000000</t>
  </si>
  <si>
    <t>авансовый платеж - 100%</t>
  </si>
  <si>
    <t>Услуги по страхованию административного здания "Изумрудный квартал", блок Б, расположенного по адресу: г.Астана, пр.Кунаева, д.8</t>
  </si>
  <si>
    <t>Услуги по страхованию бизнес-центра в г. Ташкент, Республики Узбекистан</t>
  </si>
  <si>
    <t>июнь-июль</t>
  </si>
  <si>
    <t>апрель-май</t>
  </si>
  <si>
    <t>Услуги по страхованию административного здания, расположенного по адресу: г. Астана, пр. Республики 32</t>
  </si>
  <si>
    <t>Услуги по страхованию помещения столовой, расположенной по адресу: г. Астана, пр. Кабанбай батыра, 19</t>
  </si>
  <si>
    <t xml:space="preserve">Услуги по страхованию ОК Сункар, расположенного по адресу: Акмолинская область, пос. Зеренда </t>
  </si>
  <si>
    <t>доп</t>
  </si>
  <si>
    <t>ДОЗ</t>
  </si>
  <si>
    <t>62.01.11.900.006.00.0999.000000000000</t>
  </si>
  <si>
    <t>Работы по созданию (разработке) информационной системы</t>
  </si>
  <si>
    <t>62.09.20.000.000.00.0777.000000000000</t>
  </si>
  <si>
    <t>Услуги по администрированию и техническому обслуживанию программного обеспечения</t>
  </si>
  <si>
    <t>Услуги по техническому сопровождению карты мониторинга местного содержания</t>
  </si>
  <si>
    <t>62.09.20.000.005.00.0777.000000000000</t>
  </si>
  <si>
    <t>Услуги по пользованию информационной системой электронных закупок</t>
  </si>
  <si>
    <t>74.90.20.000.050.00.0777.000000000000</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</si>
  <si>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</si>
  <si>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Услуги по актуализации Единого номенклатурного справочника товаров, работ и услуг</t>
  </si>
  <si>
    <t>январь-февраль</t>
  </si>
  <si>
    <t>ТОО Самрук-Казына Контракт</t>
  </si>
  <si>
    <t>7-1 У</t>
  </si>
  <si>
    <t xml:space="preserve">Услуги по аренде легковых автомобилей с водителем, объем двигателя  не менее 2490 куб.см. - 6 ед.  </t>
  </si>
  <si>
    <t>с 1 февраля по 31 декабря 2017 г.</t>
  </si>
  <si>
    <t>6,11,14,20,21</t>
  </si>
  <si>
    <t>ноябрь-декабрь, январь-февраль</t>
  </si>
  <si>
    <t>19.20.21.550.000.00.0112.000000000000</t>
  </si>
  <si>
    <t>Бензин</t>
  </si>
  <si>
    <t>для двигателей с искровым зажиганием, марка АИ-95, неэтилированный и этилированный</t>
  </si>
  <si>
    <t>по карточной системе</t>
  </si>
  <si>
    <t>19.20.21.530.000.00.0112.000000000001</t>
  </si>
  <si>
    <t>для двигателей с искровым зажиганием, марка АИ-92, неэтилированный и этилированный</t>
  </si>
  <si>
    <t>19.20.26.510.000.01.0112.000000000000</t>
  </si>
  <si>
    <t>Топливо</t>
  </si>
  <si>
    <t>дизельное, температура застывания не выше -10°С, плотность при 20 °С не более 860 кг/м3, летнее, ГОСТ 305-82</t>
  </si>
  <si>
    <t>19.20.26.520.000.01.0112.000000000000</t>
  </si>
  <si>
    <t>дизельное, температура застывания не выше -35-- 45°С, плотность при 20 °С не более 840 кг/м3, зимнее, ГОСТ 305-82</t>
  </si>
  <si>
    <t>26.60.12.900.017.00.0796.000000000000</t>
  </si>
  <si>
    <t>Тонометр</t>
  </si>
  <si>
    <t>неинвазивный, ручной, на основе метода Н.С. Короткова</t>
  </si>
  <si>
    <t>14.12.11.290.001.05.0839.000000000000</t>
  </si>
  <si>
    <t>Костюм (комплект)</t>
  </si>
  <si>
    <t>для защиты от производственных загрязнений, мужской, из хлопчатобумажной ткани с химическими волокнами, состоит из куртки и полукомбинезона, летний, ГОСТ 27575-87</t>
  </si>
  <si>
    <t>костюм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Пояс брюк  на резиновой основе. Ткань: смесовая (65% хлопок, 35% полиэфир) плотность 300 г/м2. Цвет: темно-синий. С предоставлением образца.</t>
  </si>
  <si>
    <t>22.19.60.500.000.00.0715.000000000002</t>
  </si>
  <si>
    <t>Перчатки</t>
  </si>
  <si>
    <t>для защиты рук технические, со сплошным покрытием резиной, хлопчатобумажные</t>
  </si>
  <si>
    <t xml:space="preserve"> трикотажные, хлопчатобумажные</t>
  </si>
  <si>
    <t>21.20.24.600.000.00.0796.000000000001</t>
  </si>
  <si>
    <t>Аптечка медицинская</t>
  </si>
  <si>
    <t>Транспортная</t>
  </si>
  <si>
    <t>В мягком чехле из кожезаменителя, застежка молния, на лицевой стороне обозначение красного креста или полумесяца. Срок использования вложений не менее 24 месяцев с даты поставки.   Комплектация в соответствии с Приказом МЗ РК от 2 июля 2014 года № 368.</t>
  </si>
  <si>
    <t>32.99.59.900.085.00.0796.000000000000</t>
  </si>
  <si>
    <t>Знак безопасности</t>
  </si>
  <si>
    <t>для визуализации аварийного состояния автомобиля</t>
  </si>
  <si>
    <t>Складной, в пластиковом чехле.</t>
  </si>
  <si>
    <t>Знак опознавательный</t>
  </si>
  <si>
    <t>Обозначение транспортного средства с зимними шипованными шинами. Длина каждой стороны 200 мм. На самоклеющейся основе. Устойчивый к влаге и атмосферным явлениям.</t>
  </si>
  <si>
    <t>28.29.22.100.000.02.0796.000000000000</t>
  </si>
  <si>
    <t>Огнетушитель</t>
  </si>
  <si>
    <t>порошковый, марка ОП-1 (з) (А, В, С, Е)</t>
  </si>
  <si>
    <t>28.29.22.100.000.02.0796.000000000017</t>
  </si>
  <si>
    <t>порошковый, марка ОП-5 (г) (А, В, С, Е)</t>
  </si>
  <si>
    <t>27.90.20.500.001.00.0796.000000000000</t>
  </si>
  <si>
    <t>Маяк автомобильный</t>
  </si>
  <si>
    <t>Проблесковый</t>
  </si>
  <si>
    <t xml:space="preserve">Желтого (оранжевого) цвета, 24 вольт, на магнитном креплении, кабель подключения длиной не менее 5 метров, с подключением в штатное гнездо прикуривателя </t>
  </si>
  <si>
    <t>22.11.11.100.000.01.0796.000000001914</t>
  </si>
  <si>
    <t>Шина</t>
  </si>
  <si>
    <t xml:space="preserve"> для легковых автомобилей, летняя, 275, 55, R20, пневматическая, радиальная, бескамерная, ГОСТ 4754-97</t>
  </si>
  <si>
    <t>22.11.11.100.000.01.0796.000000002437</t>
  </si>
  <si>
    <t>для легковых автомобилей, зимняя, 275, 55, R20, пневматическая, радиальная, бескамерная, шипованная, ГОСТ 4754-97</t>
  </si>
  <si>
    <t>22.11.11.100.000.01.0796.000000001876</t>
  </si>
  <si>
    <t xml:space="preserve"> для легковых автомобилей, летняя, 265, 60, R18, пневматическая, радиальная, бескамерная, ГОСТ 4754-97</t>
  </si>
  <si>
    <t xml:space="preserve">22.11.11.100.000.01.0796.000000002364 </t>
  </si>
  <si>
    <t xml:space="preserve"> для легковых автомобилей, зимняя, 265, 60, R18, пневматическая, радиальная, бескамерная, шипованная, ГОСТ 4754-97</t>
  </si>
  <si>
    <t>22.11.11.100.000.01.0796.000000001885</t>
  </si>
  <si>
    <t>для легковых автомобилей, летняя, 285, 60, R18, пневматическая, радиальная, бескамерная, ГОСТ 4754-97</t>
  </si>
  <si>
    <t xml:space="preserve">22.11.11.100.000.01.0796.000000002367 </t>
  </si>
  <si>
    <t>для легковых автомобилей, зимняя, 285, 60, R18, пневматическая, радиальная, бескамерная, шипованная, ГОСТ 4754-97</t>
  </si>
  <si>
    <t>22.11.11.100.000.01.0796.000000001853</t>
  </si>
  <si>
    <t>для легковых автомобилей, летняя, 275, 65, R17, пневматическая, радиальная, бескамерная, ГОСТ 4754-97</t>
  </si>
  <si>
    <t>22.11.11.100.000.01.0796.000000002297</t>
  </si>
  <si>
    <t xml:space="preserve"> для легковых автомобилей, зимняя, 275, 65, R17, пневматическая, радиальная, бескамерная, шипованная, ГОСТ 4754-97</t>
  </si>
  <si>
    <t>22.11.11.100.000.01.0796.000000001801</t>
  </si>
  <si>
    <t>для легковых автомобилей, летняя, 215, 60, R16, пневматическая, радиальная, бескамерная, ГОСТ 4754-97</t>
  </si>
  <si>
    <t xml:space="preserve">22.11.11.100.000.01.0796.000000002161 </t>
  </si>
  <si>
    <t xml:space="preserve"> для легковых автомобилей, зимняя, 215, 60, R16, пневматическая, радиальная, бескамерная, шипованная, ГОСТ 4754-97</t>
  </si>
  <si>
    <t>22.11.13.500.000.01.0796.000000000058</t>
  </si>
  <si>
    <t>для автобусов или автомобилей грузовых, пневматическая, радиальная, размер 295*80R22,5, бескамерная, ГОСТ 5513-97</t>
  </si>
  <si>
    <t>летняя универсальная для управляемой и ведущей оси</t>
  </si>
  <si>
    <t>зимняя универсальная для управляемой и ведущей оси</t>
  </si>
  <si>
    <t>22.11.11.100.000.01.0796.000000001803</t>
  </si>
  <si>
    <t xml:space="preserve"> для легковых автомобилей, летняя, 215, 65, R16C, пневматическая, радиальная, бескамерная, ГОСТ 4754-97</t>
  </si>
  <si>
    <t>Автошины 205/65R16С IVECO 50.13</t>
  </si>
  <si>
    <t>22.11.11.100.000.01.0796.000000002163</t>
  </si>
  <si>
    <t xml:space="preserve"> для легковых автомобилей, зимняя, 215, 65, R16C, пневматическая, радиальная, бескамерная, шипованная, ГОСТ 4754-97</t>
  </si>
  <si>
    <t>22.11.11.100.000.01.0796.000000001750</t>
  </si>
  <si>
    <t xml:space="preserve"> для легковых автомобилей, летняя, 195, 70, R15C, пневматическая, радиальная, бескамерная, ГОСТ 4754-97</t>
  </si>
  <si>
    <t xml:space="preserve">22.11.11.100.000.01.0796.000000002072 </t>
  </si>
  <si>
    <t xml:space="preserve"> для легковых автомобилей, зимняя, 195, 70, R15C, пневматическая, радиальная, бескамерная, шипованная, ГОСТ 4754-97</t>
  </si>
  <si>
    <t>22.11.14.900.000.01.0796.000000000502</t>
  </si>
  <si>
    <t>на спецтехнику, размер 10,0/75-15,3, пневматическая, диагональная, ведущих колес, норма слойности 10, ГОСТ 7463-2003</t>
  </si>
  <si>
    <t>в комплекте, камера, ободная лента, колпачек, золотник</t>
  </si>
  <si>
    <t>27.20.21.100.000.00.0796.000000000007</t>
  </si>
  <si>
    <t>Аккумулятор</t>
  </si>
  <si>
    <t>стартерный, марка 6СТ-190, напряжение 12 В, емкость 190 А/ч, ГОСТ 959-2002</t>
  </si>
  <si>
    <t>27.20.21.100.000.00.0796.000000000020</t>
  </si>
  <si>
    <t>стартерный, марка 6СТ-90А, напряжение 12 В, емкость 90 А/ч, ГОСТ 959-2002</t>
  </si>
  <si>
    <t>29.32.30.500.002.00.0796.000000000003</t>
  </si>
  <si>
    <t>Амортизатор</t>
  </si>
  <si>
    <t>для легкового автомобиля, задней подвески, газовый (с гидравлическим газовым подпором)</t>
  </si>
  <si>
    <t>Lexus LX570</t>
  </si>
  <si>
    <t>29.32.30.990.010.00.0796.000000000004</t>
  </si>
  <si>
    <t>Hyundai Universe</t>
  </si>
  <si>
    <t>29.32.30.500.002.00.0796.000000000011</t>
  </si>
  <si>
    <t>для специального и специализированного автомобиля, задней подвески, газовый (с гидравлическим газовым подпором)</t>
  </si>
  <si>
    <t>IVECO 50.13</t>
  </si>
  <si>
    <t>Kia Mohave</t>
  </si>
  <si>
    <t>Ssang Yong</t>
  </si>
  <si>
    <t>Toyota Land Cruiser</t>
  </si>
  <si>
    <t>Toyota Camry</t>
  </si>
  <si>
    <t>Toyota HiAce</t>
  </si>
  <si>
    <t>29.32.30.500.002.00.0796.000000000001</t>
  </si>
  <si>
    <t>для легкового автомобиля, передней подвески, газовый (с гидравлическим газовым подпором)</t>
  </si>
  <si>
    <t>29.32.30.500.002.00.0796.000000000009</t>
  </si>
  <si>
    <t>для специального и специализированного автомобиля, передней подвески, газовый (с гидравлическим газовым подпором)</t>
  </si>
  <si>
    <t>29.31.30.300.018.01.0796.000000000000</t>
  </si>
  <si>
    <t>Муфта</t>
  </si>
  <si>
    <t>обгонная, для стартера, для легкового автомобиля, роликового типа</t>
  </si>
  <si>
    <t>28.13.11.700.002.00.0796.000000000003</t>
  </si>
  <si>
    <t>Насос водяной</t>
  </si>
  <si>
    <t>для автобуса</t>
  </si>
  <si>
    <t>28.13.11.700.002.00.0796.000000000001</t>
  </si>
  <si>
    <t>для легкового автомобиля</t>
  </si>
  <si>
    <t>28.13.11.700.002.00.0796.000000000002</t>
  </si>
  <si>
    <t>для грузового автомобиля</t>
  </si>
  <si>
    <t>КАМАЗ</t>
  </si>
  <si>
    <t>29.31.30.300.016.01.0796.000000000000</t>
  </si>
  <si>
    <t>Реле</t>
  </si>
  <si>
    <t>для легкового автомобиля, втягивающее, для стартера, с электромеханическим перемещением шестерни привода</t>
  </si>
  <si>
    <t>29.31.30.300.016.03.0796.000000000000</t>
  </si>
  <si>
    <t xml:space="preserve"> для специального и специализированного автомобиля, втягивающее, для стартера, с электромеханическим перемещением шестерни привода</t>
  </si>
  <si>
    <t>29.31.22.550.000.00.0796.000000000060</t>
  </si>
  <si>
    <t>Генератор</t>
  </si>
  <si>
    <t>переменного тока, для специального и специализированного автомобиля, номинальное напряжение более 28 В</t>
  </si>
  <si>
    <t>29.31.22.550.000.00.0796.000000000001</t>
  </si>
  <si>
    <t>постоянного тока, для легкового автомобиля, номинальное напряжение более 7 В, но не более 14 В, с последовательным возбуждением</t>
  </si>
  <si>
    <t>29.31.22.550.000.00.0796.000000000041</t>
  </si>
  <si>
    <t>постоянного тока, для специального и специализированного автомобиля, номинальное напряжение более 7 В, но не более 14 В, с последовательным возбуждением</t>
  </si>
  <si>
    <t>МТЗ-82</t>
  </si>
  <si>
    <t>29.32.30.300.051.00.0796.000000000000</t>
  </si>
  <si>
    <t>Гидромуфта</t>
  </si>
  <si>
    <t>28.92.61.300.098.02.0796.000000000000</t>
  </si>
  <si>
    <t>Гидронасос</t>
  </si>
  <si>
    <t>для специальной и специализированной техники, для гидросистемы</t>
  </si>
  <si>
    <t xml:space="preserve">МКСМ-800 МКРН </t>
  </si>
  <si>
    <t>29.32.30.990.093.00.0796.000000000001</t>
  </si>
  <si>
    <t>Гидрораспределитель</t>
  </si>
  <si>
    <t>для специального и специализированного автомобиля</t>
  </si>
  <si>
    <t xml:space="preserve">МКСМ-800 РСП </t>
  </si>
  <si>
    <t>29.32.30.990.143.00.0796.000000000000</t>
  </si>
  <si>
    <t>Датчик синхронизации и скоростного вращения</t>
  </si>
  <si>
    <t>29.32.30.250.037.00.0796.000000000000</t>
  </si>
  <si>
    <t>Датчик тормозной</t>
  </si>
  <si>
    <t>29.31.30.300.015.00.0796.000000000001</t>
  </si>
  <si>
    <t>Мост диодный</t>
  </si>
  <si>
    <t>генератора, для легкового автомобиля, средней мощности</t>
  </si>
  <si>
    <t>29.31.30.300.015.00.0796.000000000005</t>
  </si>
  <si>
    <t xml:space="preserve"> генератора, для специального и специализированного автомобиля, средней мощности</t>
  </si>
  <si>
    <t>28.30.93.990.096.00.0796.000000000000</t>
  </si>
  <si>
    <t>Щетка</t>
  </si>
  <si>
    <t>для тракторной техники, уборочная</t>
  </si>
  <si>
    <t>МКСМ-800 МТЗ-82</t>
  </si>
  <si>
    <t>29.31.30.300.025.00.0796.000000000000</t>
  </si>
  <si>
    <t>Катушка</t>
  </si>
  <si>
    <t>системы зажигания, для легкового автомобиля, с разомкнутым магнитопроводом</t>
  </si>
  <si>
    <t>29.32.30.300.023.01.0796.000000000002</t>
  </si>
  <si>
    <t>Крестовина</t>
  </si>
  <si>
    <t>карданная, для специализированного автомобиля</t>
  </si>
  <si>
    <t>29.32.30.300.023.01.0796.000000000000</t>
  </si>
  <si>
    <t>карданная, для легкового автомобиля</t>
  </si>
  <si>
    <t>27.40.14.600.001.00.0796.000000000002</t>
  </si>
  <si>
    <t>Лампа автомобильная</t>
  </si>
  <si>
    <t>тип цоколя Н4, галогеновая</t>
  </si>
  <si>
    <t>64193NBU01B 12V 60/55W</t>
  </si>
  <si>
    <t>12 В 60/55 Вт 3800 К</t>
  </si>
  <si>
    <t>27.40.14.600.001.00.0796.000000000014</t>
  </si>
  <si>
    <t>тип цоколя D4S, ксеноновая</t>
  </si>
  <si>
    <t>27.40.14.600.001.00.0796.000000000018</t>
  </si>
  <si>
    <t>тип цоколя Н7, ксеноновая</t>
  </si>
  <si>
    <t>27.40.14.600.001.00.0796.000000000003</t>
  </si>
  <si>
    <t>тип цоколя НВ4, галогеновая</t>
  </si>
  <si>
    <t>27.40.14.600.001.00.0796.000000000005</t>
  </si>
  <si>
    <t>тип цоколя Н7, галогеновая</t>
  </si>
  <si>
    <t>27.40.14.600.001.00.0796.000000000013</t>
  </si>
  <si>
    <t>тип цоколя D4R, ксеноновая</t>
  </si>
  <si>
    <t xml:space="preserve"> 27.40.14.600.001.00.0796.000000000011</t>
  </si>
  <si>
    <t xml:space="preserve"> тип цоколя D2S, ксеноновая</t>
  </si>
  <si>
    <t>24 В 75/70 Вт 3800 К</t>
  </si>
  <si>
    <t>29.32.30.990.060.00.0796.000000000003</t>
  </si>
  <si>
    <t>Мотор</t>
  </si>
  <si>
    <t>отопителя, для легкового автомобиля</t>
  </si>
  <si>
    <t>29.32.30.670.016.00.0839.000000000000</t>
  </si>
  <si>
    <t>Наконечник</t>
  </si>
  <si>
    <t>для легкового автомобиля, рулевой</t>
  </si>
  <si>
    <t>28.13.11.700.002.00.0796.000000000000</t>
  </si>
  <si>
    <t>для специальной техники</t>
  </si>
  <si>
    <t>Напорный НЦ для поливомоечной машины на базе ЗИЛ-433362</t>
  </si>
  <si>
    <t>28.13.11.700.001.03.0796.000000000000</t>
  </si>
  <si>
    <t>Насос</t>
  </si>
  <si>
    <t>для двигателей внутреннего сгорания, топливный</t>
  </si>
  <si>
    <t>29.32.30.600.009.00.0796.000000000012</t>
  </si>
  <si>
    <t>Патрубок</t>
  </si>
  <si>
    <t>29.20.30.900.007.00.0796.000000000000</t>
  </si>
  <si>
    <t>Пневмобаллон</t>
  </si>
  <si>
    <t>29.32.30.400.002.00.0796.000000000005</t>
  </si>
  <si>
    <t>Подшипник ступицы</t>
  </si>
  <si>
    <t>задний, для специального и специализированного автомобиля</t>
  </si>
  <si>
    <t>29.32.30.400.002.00.0796.000000000003</t>
  </si>
  <si>
    <t>задний, для легкового автомобиля</t>
  </si>
  <si>
    <t>29.32.30.400.002.00.0796.000000000002</t>
  </si>
  <si>
    <t>передний, для специального и специализированного автомобиля</t>
  </si>
  <si>
    <t>29.32.30.400.002.00.0796.000000000000</t>
  </si>
  <si>
    <t xml:space="preserve"> передний, для легкового автомобиля</t>
  </si>
  <si>
    <t>29.32.30.990.058.05.0796.000000000000</t>
  </si>
  <si>
    <t>Прокладка</t>
  </si>
  <si>
    <t>для двигателя внутреннего сгорания, для легкового автомобиля</t>
  </si>
  <si>
    <t>Toyota Land Cruiser Головки блока, комплект</t>
  </si>
  <si>
    <t>Toyota Camry Головки блока, комплект</t>
  </si>
  <si>
    <t>28.11.41.700.002.12.0796.000000000000</t>
  </si>
  <si>
    <t>клапанной крышки, клапанной крышки, для легкового автомобиля</t>
  </si>
  <si>
    <t>22.19.73.470.001.01.0839.000000000003</t>
  </si>
  <si>
    <t>Пыльник</t>
  </si>
  <si>
    <t>для легковых автомобилей, приводов ШРУС (наружный)</t>
  </si>
  <si>
    <t>29.32.30.610.000.01.0796.000000000000</t>
  </si>
  <si>
    <t>Радиатор</t>
  </si>
  <si>
    <t xml:space="preserve"> для легкового автомобиля, системы охлаждения</t>
  </si>
  <si>
    <t>29.32.30.610.000.03.0796.000000000000</t>
  </si>
  <si>
    <t>для специального и специализированного автомобиля, системы охлаждения</t>
  </si>
  <si>
    <t>МКСМ-800</t>
  </si>
  <si>
    <t>29.32.30.990.020.05.0796.000000000000</t>
  </si>
  <si>
    <t>Ремень</t>
  </si>
  <si>
    <t>для грузового автомобиля/спецтехники, привода генератора</t>
  </si>
  <si>
    <t>29.32.30.990.020.01.0796.000000000002</t>
  </si>
  <si>
    <t>для легкового автомобиля, привода газораспределительного механизма</t>
  </si>
  <si>
    <t>29.31.30.300.007.01.0796.000000000000</t>
  </si>
  <si>
    <t>для легкового автомобиля, привода генератора и водяного насоса</t>
  </si>
  <si>
    <t xml:space="preserve">Toyota Land Cruiser приводной </t>
  </si>
  <si>
    <t xml:space="preserve">Toyota Camry приводной </t>
  </si>
  <si>
    <t>29.32.30.950.029.01.0796.000000000001</t>
  </si>
  <si>
    <t>Рессора</t>
  </si>
  <si>
    <t>для легкового автомобиля, задняя</t>
  </si>
  <si>
    <t>29.32.30.990.032.01.0796.000000000000</t>
  </si>
  <si>
    <t>Ролик</t>
  </si>
  <si>
    <t>для легкового автомобиля, натяжной</t>
  </si>
  <si>
    <t xml:space="preserve">Toyota Land Cruiser обводной </t>
  </si>
  <si>
    <t>29.32.30.990.032.01.0796.000000000001</t>
  </si>
  <si>
    <t>для легкового автомобиля, ремня газораспределительного механизма</t>
  </si>
  <si>
    <t>29.32.30.670.008.00.0796.000000000003</t>
  </si>
  <si>
    <t>Тяга</t>
  </si>
  <si>
    <t>рулевая, для легкового автомобиля, поперечная</t>
  </si>
  <si>
    <t>29.32.30.670.008.00.0796.000000000005</t>
  </si>
  <si>
    <t>рулевая, для специального и специализированного автомобиля, поперечная</t>
  </si>
  <si>
    <t>29.32.30.990.002.05.0796.000000000000</t>
  </si>
  <si>
    <t>Рычаг</t>
  </si>
  <si>
    <t xml:space="preserve"> для передней подвески, для легковых автомобилей</t>
  </si>
  <si>
    <t xml:space="preserve">Kia Mohave верхний комплект </t>
  </si>
  <si>
    <t xml:space="preserve">Toyota Land Cruiser верхний комплект </t>
  </si>
  <si>
    <t xml:space="preserve">Toyota HiAce верхний комплект </t>
  </si>
  <si>
    <t xml:space="preserve">Kia Mohave нижний комплект </t>
  </si>
  <si>
    <t xml:space="preserve">Toyota Land Cruiser нижний комплект </t>
  </si>
  <si>
    <t xml:space="preserve">Toyota Camry нижний комплект </t>
  </si>
  <si>
    <t xml:space="preserve">Toyota HiAce нижний комплект </t>
  </si>
  <si>
    <t>29.32.30.950.021.02.0796.000000000000</t>
  </si>
  <si>
    <t>поперечный, для легкового автомобиля</t>
  </si>
  <si>
    <t xml:space="preserve">Toyota Land Cruiser тяга </t>
  </si>
  <si>
    <t xml:space="preserve">Toyota Camry тяга </t>
  </si>
  <si>
    <t>29.32.30.950.021.01.0796.000000000000</t>
  </si>
  <si>
    <t>продольный, для легкового автомобиля</t>
  </si>
  <si>
    <t>29.32.30.950.016.01.0796.000000000002</t>
  </si>
  <si>
    <t>Сайлентблок</t>
  </si>
  <si>
    <t xml:space="preserve"> переднего рычага, для специального и специализированного автомобиля</t>
  </si>
  <si>
    <t>29.32.30.950.016.01.0796.000000000000</t>
  </si>
  <si>
    <t>переднего рычага, для легкового автомобиля</t>
  </si>
  <si>
    <t xml:space="preserve">Ssang Yong Комплект </t>
  </si>
  <si>
    <t xml:space="preserve">Lexus LX570 Комплект </t>
  </si>
  <si>
    <t xml:space="preserve">Toyota Land Cruiser Комплект </t>
  </si>
  <si>
    <t>29.32.30.990.098.02.0796.000000000001</t>
  </si>
  <si>
    <t>Сальник</t>
  </si>
  <si>
    <t>для грузового автомобиля, ступицы,</t>
  </si>
  <si>
    <t>Hyundai Universe Сальник задней ступицы</t>
  </si>
  <si>
    <t>28.11.42.900.029.00.0796.000000000000</t>
  </si>
  <si>
    <t>Свеча накаливания</t>
  </si>
  <si>
    <t>для дизельного двигателя</t>
  </si>
  <si>
    <t xml:space="preserve">Hyundai Universe </t>
  </si>
  <si>
    <t>29.31.22.350.003.03.0796.000000000000</t>
  </si>
  <si>
    <t>Стартер</t>
  </si>
  <si>
    <t>для специальных и специализированных автомобилей, с электромеханическим перемещением шестерни привода</t>
  </si>
  <si>
    <t>29.31.22.350.003.01.0796.000000000000</t>
  </si>
  <si>
    <t>для легкового автомобиля, с электромеханическим перемещением шестерни привода</t>
  </si>
  <si>
    <t>29.32.30.950.025.02.0796.000000000003</t>
  </si>
  <si>
    <t>Стойка</t>
  </si>
  <si>
    <t>стабилизатора, задняя, для легковых автомобилей</t>
  </si>
  <si>
    <t xml:space="preserve">Toyota Camry комплект </t>
  </si>
  <si>
    <t>29.32.30.950.025.02.0796.000000000000</t>
  </si>
  <si>
    <t>стабилизатора, передняя, для легковых автомобилей</t>
  </si>
  <si>
    <t xml:space="preserve">Kia Mohave комплект </t>
  </si>
  <si>
    <t>29.32.30.650.009.00.0796.000000000002</t>
  </si>
  <si>
    <t>Сцепление</t>
  </si>
  <si>
    <t xml:space="preserve">IVECO 50.13 Корзина в сборе </t>
  </si>
  <si>
    <t>IVECO 50.13 Диск ведомый</t>
  </si>
  <si>
    <t>29.32.30.650.009.00.0796.000000000000</t>
  </si>
  <si>
    <t xml:space="preserve">Toyota HiAce Комплект диск - корзина - выжимной </t>
  </si>
  <si>
    <t>29.32.30.650.009.00.0796.000000000001</t>
  </si>
  <si>
    <t>Комплект диск - корзина - выжимной ЗИЛ</t>
  </si>
  <si>
    <t>Комплект 2 диска - корзина - выжимной  КАМАЗ</t>
  </si>
  <si>
    <t>29.32.30.900.001.01.0796.000000000000</t>
  </si>
  <si>
    <t>Трос</t>
  </si>
  <si>
    <t>для кулисы коробки переключения передач автобуса</t>
  </si>
  <si>
    <t>IVECO 50.13, комплект</t>
  </si>
  <si>
    <t>29.31.30.300.010.00.0796.000000000000</t>
  </si>
  <si>
    <t>Турбокомпрессор</t>
  </si>
  <si>
    <t>системы питания двигателя, для грузового автомобиля</t>
  </si>
  <si>
    <t xml:space="preserve">комплект 2 шт КАМАЗ </t>
  </si>
  <si>
    <t>28.29.12.900.001.10.0796.000000000000</t>
  </si>
  <si>
    <t>Фильтр</t>
  </si>
  <si>
    <t>гидравлической системы, сливной, низкого давления, для специальной и специализированной грузоподъемной техники</t>
  </si>
  <si>
    <t xml:space="preserve">МКСМ-800 большой </t>
  </si>
  <si>
    <t xml:space="preserve">МКСМ-800 малый </t>
  </si>
  <si>
    <t>29.32.30.950.019.00.0796.000000000000</t>
  </si>
  <si>
    <t>Опора</t>
  </si>
  <si>
    <t xml:space="preserve"> шаровая, для легкового автомобиля</t>
  </si>
  <si>
    <t xml:space="preserve">Toyota HiAce комплект </t>
  </si>
  <si>
    <t xml:space="preserve">Lexus LX570 верхняя </t>
  </si>
  <si>
    <t xml:space="preserve">Toyota Land Cruiser верхняя </t>
  </si>
  <si>
    <t xml:space="preserve">Lexus LX570 нижняя </t>
  </si>
  <si>
    <t xml:space="preserve">Toyota Land Cruiser нижняя </t>
  </si>
  <si>
    <t>22.19.30.500.002.11.0796.000000000000</t>
  </si>
  <si>
    <t>Шланг</t>
  </si>
  <si>
    <t>тормозной, резиновый, автомобильный</t>
  </si>
  <si>
    <t>Lexus LX570 задний</t>
  </si>
  <si>
    <t>Toyota Land Cruiser задний</t>
  </si>
  <si>
    <t>Toyota Camry задний</t>
  </si>
  <si>
    <t>Toyota HiAce задний</t>
  </si>
  <si>
    <t>Lexus LX570 передний</t>
  </si>
  <si>
    <t>Toyota Land Cruiser передний</t>
  </si>
  <si>
    <t>Toyota Camry передний</t>
  </si>
  <si>
    <t>Toyota HiAce передний</t>
  </si>
  <si>
    <t>29.31.30.300.020.00.0839.000000000000</t>
  </si>
  <si>
    <t>генератора, для легкового автомобиля, меднографитная</t>
  </si>
  <si>
    <t>29.31.30.300.020.00.0839.000000000008</t>
  </si>
  <si>
    <t>стартера, для легкового автомобиля, графитная</t>
  </si>
  <si>
    <t>28.29.13.500.000.01.0796.000000000000</t>
  </si>
  <si>
    <t>воздушный, для двигателя внутреннего сгорания, для легковых автомобилей</t>
  </si>
  <si>
    <t>28.29.13.500.000.01.0796.000000000002</t>
  </si>
  <si>
    <t>воздушный, для двигателя внутреннего сгорания, для специальных автомобилей</t>
  </si>
  <si>
    <t>28.29.82.530.001.00.0796.000000000000</t>
  </si>
  <si>
    <t>Элемент фильтрующий</t>
  </si>
  <si>
    <t>воздушного фильтра</t>
  </si>
  <si>
    <t>ЗИЛ</t>
  </si>
  <si>
    <t>28.30.93.990.000.00.0796.000000000000</t>
  </si>
  <si>
    <t>для тракторной техники, для воздушного фильтра</t>
  </si>
  <si>
    <t>28.29.13.300.003.00.0796.000000000005</t>
  </si>
  <si>
    <t>масляный, для двигателя внутреннего сгорания, механический, бумажный</t>
  </si>
  <si>
    <t>Hyundai Universe, комплект</t>
  </si>
  <si>
    <t>КАМАЗ комплект 2 фильтра</t>
  </si>
  <si>
    <t>28.29.13.300.003.01.0796.000000000003</t>
  </si>
  <si>
    <t>топливный, для легковых автомобилей с двигателем внутреннего сгорания с непосредственным впрыском (инжекторные)</t>
  </si>
  <si>
    <t>28.29.13.300.003.01.0796.000000000011</t>
  </si>
  <si>
    <t>топливный, для дизельного двигателя специального автомобиля, тонкой очистки</t>
  </si>
  <si>
    <t>IVECO 50.13 комплект из трех фильтров, в том числе 1 шт. из комплекта с датчиком воды и подогревом</t>
  </si>
  <si>
    <t>28.29.13.300.003.01.0796.000000000001</t>
  </si>
  <si>
    <t>топливный, для грузовых автомобилей с карбюраторными двигателями внутреннего сгорания</t>
  </si>
  <si>
    <t>28.29.13.300.003.01.0796.000000000010</t>
  </si>
  <si>
    <t>топливный, для дизельного двигателя грузового автомобиля, тонкой очистки</t>
  </si>
  <si>
    <t>28.29.13.300.003.01.0796.000000000012</t>
  </si>
  <si>
    <t>топливный, для спецтехники</t>
  </si>
  <si>
    <t>28.29.13.500.000.02.0796.000000000001</t>
  </si>
  <si>
    <t>салонный, для легкового автомобиля</t>
  </si>
  <si>
    <t>28.13.31.000.058.01.0796.000000000003</t>
  </si>
  <si>
    <t>влагоотделитель, автоматический отвод конденсата, минимальное давление воздуха - 0,1 Мпа, условный диаметр 16 мм</t>
  </si>
  <si>
    <t>29.32.30.250.036.00.0796.000000000003</t>
  </si>
  <si>
    <t>Диск</t>
  </si>
  <si>
    <t>для легкового автомобиля, тормозной, задний</t>
  </si>
  <si>
    <t>29.32.30.250.036.00.0796.000000000000</t>
  </si>
  <si>
    <t>для легкового автомобиля, тормозной, передний</t>
  </si>
  <si>
    <t>29.32.30.250.036.00.0796.000000000002</t>
  </si>
  <si>
    <t>для специального и специализированного автомобиля, тормозной, передний</t>
  </si>
  <si>
    <t>29.32.30.250.033.00.0839.000000000000</t>
  </si>
  <si>
    <t>Колодка</t>
  </si>
  <si>
    <t>тормозная, для легкового автомобиля, передняя</t>
  </si>
  <si>
    <t>29.32.30.250.033.00.0796.000000000007</t>
  </si>
  <si>
    <t>тормозная, для автобуса, передняя</t>
  </si>
  <si>
    <t>29.32.30.250.033.00.0839.000000000002</t>
  </si>
  <si>
    <t>тормозная, для специального и специализированного автомобиля, передняя</t>
  </si>
  <si>
    <t>29.32.30.250.033.00.0839.000000000003</t>
  </si>
  <si>
    <t>тормозная, для легкового автомобиля, задняя</t>
  </si>
  <si>
    <t>29.32.30.250.033.00.0796.000000000006</t>
  </si>
  <si>
    <t>тормозная, для автобуса, задняя</t>
  </si>
  <si>
    <t>29.32.30.250.033.00.0839.000000000004</t>
  </si>
  <si>
    <t>тормозная, для грузового автомобиля, задняя</t>
  </si>
  <si>
    <t>29.32.30.250.033.00.0796.000000000004</t>
  </si>
  <si>
    <t>29.31.21.350.000.01.0796.000000000012</t>
  </si>
  <si>
    <t>Свеча зажигания</t>
  </si>
  <si>
    <t>для легкового автомобиля, резьба М14, длинная</t>
  </si>
  <si>
    <t xml:space="preserve"> 29.31.21.350.000.02.0796.000000000002</t>
  </si>
  <si>
    <t>для грузового автомобиля, резьба М14, короткая</t>
  </si>
  <si>
    <t>Штука</t>
  </si>
  <si>
    <t>Комплект</t>
  </si>
  <si>
    <t>715</t>
  </si>
  <si>
    <t>Пара</t>
  </si>
  <si>
    <t>ДТУ</t>
  </si>
  <si>
    <t>99.99%</t>
  </si>
  <si>
    <t>авансовый платеж - 100%, по заявке Заказчика</t>
  </si>
  <si>
    <t>Группа</t>
  </si>
  <si>
    <t>ГСМ</t>
  </si>
  <si>
    <t>спецодежда</t>
  </si>
  <si>
    <t>автошины</t>
  </si>
  <si>
    <t>автозапчасти</t>
  </si>
  <si>
    <t>Бухгалт</t>
  </si>
  <si>
    <t>43.22.12.335.002.00.0999.000000000000</t>
  </si>
  <si>
    <t>Работы по прокладке местных теплопроводных/отопительных сетей и оборудования</t>
  </si>
  <si>
    <t>Строительно-монтажные работы по подключению к центральному теплоснабжению здания по адресу: г.Астана, пр.Республики, 32</t>
  </si>
  <si>
    <t>оплата по факту выполнения работ</t>
  </si>
  <si>
    <t xml:space="preserve"> г.Астана, пр.Республики, 32</t>
  </si>
  <si>
    <t>март-апрель</t>
  </si>
  <si>
    <t>СМР</t>
  </si>
  <si>
    <t>ДСО</t>
  </si>
  <si>
    <t>71.12.20.000.000.00.0777.000000000000</t>
  </si>
  <si>
    <t>Услуги по авторскому/техническому надзору/управлению проектами, работами</t>
  </si>
  <si>
    <t xml:space="preserve">г.Астана, район пересечения пр.Кабанбай батыра и ул.Керей, Жанибек хандар </t>
  </si>
  <si>
    <t>26.30.23.900.000.00.0839.000000000002</t>
  </si>
  <si>
    <t>Система</t>
  </si>
  <si>
    <t>конференц связи, дискуссионная, комплект оборудования</t>
  </si>
  <si>
    <t>839</t>
  </si>
  <si>
    <t xml:space="preserve"> г.Астана, ул.Кунаева, д.8, "Изумрудный квартал", блок Б</t>
  </si>
  <si>
    <t xml:space="preserve">Конференц-система (оборудование конференц системы для зала на 25+1 человек и 40+1 человек) с расходами на монтаж и пуско-наладку оборудования </t>
  </si>
  <si>
    <t>61.10.43.100.000.00.0777.000000000000</t>
  </si>
  <si>
    <t>Услуги по доступу к Интернету</t>
  </si>
  <si>
    <t>Услуги, направленные на предоставление доступа к Интернету широкополосному по сетям проводным</t>
  </si>
  <si>
    <t>Алматы</t>
  </si>
  <si>
    <t>53.10.12.900.000.00.0777.000000000000</t>
  </si>
  <si>
    <t>Услуги почтовые, связанные с письмами</t>
  </si>
  <si>
    <t>61.20.11.100.000.00.0777.000000000000</t>
  </si>
  <si>
    <t>Услуги сотовой связи</t>
  </si>
  <si>
    <t>95.11.10.000.003.00.0777.000000000000</t>
  </si>
  <si>
    <t>Услуги по техническому обслуживанию компьютерной/периферийной оргтехники/оборудования и их частей</t>
  </si>
  <si>
    <t>71.20.14.000.000.00.0777.000000000000</t>
  </si>
  <si>
    <t>Услуги по техническому контролю (осмотру) дорожных транспортных средств</t>
  </si>
  <si>
    <t>Услуги парковок для транспортных средств в аэропорту г.Алматы</t>
  </si>
  <si>
    <t>65.12.21.335.000.00.0777.000000000000</t>
  </si>
  <si>
    <t>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</si>
  <si>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владельцев автомобильного транспорта</t>
  </si>
  <si>
    <t>65.12.50.335.000.00.0777.000000000000</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</si>
  <si>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</si>
  <si>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май-июнь</t>
  </si>
  <si>
    <t>аренда авто</t>
  </si>
  <si>
    <t>ДЭАЗ</t>
  </si>
  <si>
    <t>ТБО</t>
  </si>
  <si>
    <t>страхование</t>
  </si>
  <si>
    <t>для котельных наливом</t>
  </si>
  <si>
    <t>85.59.13.335.001.00.0777.000000000000</t>
  </si>
  <si>
    <t>Услуги по обучению (кроме в области начального, среднего, высшего образования)</t>
  </si>
  <si>
    <t>Услуги по обучению (обучению/подготовке/переподготовке/повышению квалификации)</t>
  </si>
  <si>
    <t>71.20.19.000.000.00.0777.000000000000</t>
  </si>
  <si>
    <t>Услуги по поверке средств измерений</t>
  </si>
  <si>
    <t>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</si>
  <si>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</si>
  <si>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 xml:space="preserve">  Услуги по техническому контролю (осмотру) дорожных транспортных средств</t>
  </si>
  <si>
    <t>Услуги по проведению обязательного технического осмотра тракторов</t>
  </si>
  <si>
    <t xml:space="preserve">  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</si>
  <si>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перевозчика перед пассажиром</t>
  </si>
  <si>
    <t>Услуги по страхованию гражданско-правовой ответственности владельцев спецтехники (трактора)</t>
  </si>
  <si>
    <t>52.21.24.000.000.00.0777.000000000000</t>
  </si>
  <si>
    <t>Услуги по организации въезда автотранспорта на первую линию аэропорта для высадки/посадки пассажиров</t>
  </si>
  <si>
    <t>техосмотр</t>
  </si>
  <si>
    <t>август-сентябрь</t>
  </si>
  <si>
    <t>стоянка в аэропорту</t>
  </si>
  <si>
    <t>Актау</t>
  </si>
  <si>
    <t>Атырау</t>
  </si>
  <si>
    <t>Павлодар</t>
  </si>
  <si>
    <t>68.31.16.100.000.00.0777.000000000000</t>
  </si>
  <si>
    <t>Услуги по оценке недвижимого имущества</t>
  </si>
  <si>
    <t>74.90.12.000.001.00.0777.000000000000</t>
  </si>
  <si>
    <t>Услуги по оценке автотранспортных средств</t>
  </si>
  <si>
    <t>74.90.12.000.005.00.0777.000000000000</t>
  </si>
  <si>
    <t>Услуги по оценке стоимости товарно-материальных ценностей</t>
  </si>
  <si>
    <t>74.90.12.000.004.00.0777.000000000000</t>
  </si>
  <si>
    <t>Услуги по оценке долей участия в юридических лицах</t>
  </si>
  <si>
    <t>66.19.91.335.000.00.0777.000000000000</t>
  </si>
  <si>
    <t>Услуги по финансовым консультациям</t>
  </si>
  <si>
    <t>ДУА</t>
  </si>
  <si>
    <t>оценка</t>
  </si>
  <si>
    <t>22.29.25.700.000.00.0796.000000000000</t>
  </si>
  <si>
    <t>Папка</t>
  </si>
  <si>
    <t>регистратор, пластиковая, формат А4, 50 мм</t>
  </si>
  <si>
    <t>для хранения документов</t>
  </si>
  <si>
    <t>22.29.25.900.002.00.0796.000000000000</t>
  </si>
  <si>
    <t>Файл - вкладыш</t>
  </si>
  <si>
    <t>с перфорацией, для документов, размер 235*305 мм</t>
  </si>
  <si>
    <t>17.23.14.500.000.00.5111.000000000066</t>
  </si>
  <si>
    <t>Бумага</t>
  </si>
  <si>
    <t>для офисного оборудования, формат А4, плотность 80 г/м2, ГОСТ 6656-76</t>
  </si>
  <si>
    <t>32.99.15.100.000.00.0796.000000000003</t>
  </si>
  <si>
    <t>Карандаш</t>
  </si>
  <si>
    <t>простой, с ластиком</t>
  </si>
  <si>
    <t>толщина стержня 0,5 мм</t>
  </si>
  <si>
    <t>22.29.25.500.005.00.0796.000000000013</t>
  </si>
  <si>
    <t>Линейка</t>
  </si>
  <si>
    <t>пластмассовая, прозрачная, цветная с белой шкалой, 25 см</t>
  </si>
  <si>
    <t>17.23.13.310.000.00.0796.000000000002</t>
  </si>
  <si>
    <t>Тетрадь</t>
  </si>
  <si>
    <t>общая, 48 листов, ГОСТ 13309-90</t>
  </si>
  <si>
    <t>Общая, обложка многокрасочная, мелованный картон, блок из офсета, на двойной евроспирали, клетка 170х203, формат А5</t>
  </si>
  <si>
    <t>28.23.23.900.005.00.0796.000000000000</t>
  </si>
  <si>
    <t>Степлер</t>
  </si>
  <si>
    <t>канцелярский, механический</t>
  </si>
  <si>
    <t>Устройство для оперативного скрепления листов металлическими скобами, стальной с дополнительным механизмом для более легкого нажатия на 60%. Скобы №24/6 . Раскрытие 90мм. Объем скрепления 25 листов. Скобы вставляются сверху.</t>
  </si>
  <si>
    <t>Устройство для оперативного скрепления листов металлическими скобами, степлер№10 в блистере</t>
  </si>
  <si>
    <t>25.99.23.500.001.00.0778.000000000000</t>
  </si>
  <si>
    <t>Скоба</t>
  </si>
  <si>
    <t>для канцелярских целей, проволочная</t>
  </si>
  <si>
    <t>28.23.23.900.003.00.0796.000000000000</t>
  </si>
  <si>
    <t>Антистеплер</t>
  </si>
  <si>
    <t>для скоб</t>
  </si>
  <si>
    <t>17.23.12.700.013.00.0796.000000000001</t>
  </si>
  <si>
    <t>Стикер</t>
  </si>
  <si>
    <t>для наклеивания на бумагу (постики-флажки), самоклеющийся</t>
  </si>
  <si>
    <t>32.99.59.900.082.00.0796.000000000000</t>
  </si>
  <si>
    <t>Штрих-корректор</t>
  </si>
  <si>
    <t>с кисточкой</t>
  </si>
  <si>
    <t>22.29.25.700.006.00.0796.000000000000</t>
  </si>
  <si>
    <t>Лоток</t>
  </si>
  <si>
    <t>для бумаг, из пластмассы, вертикальный</t>
  </si>
  <si>
    <t>Сборный вертикальный 6 отделений черный. Сочетание прямых и округлых линий для документов и папок формата А4,  шаг делений 40 мм,  размеры изделия: ширина - 253мм, глубина - 243мм, высота - 290мм.</t>
  </si>
  <si>
    <t>22.29.25.700.006.00.0796.000000000018</t>
  </si>
  <si>
    <t>для бумаг, настольный</t>
  </si>
  <si>
    <t>Лоток горизонтальный черный. Гладкая глянцевая поверхность. Возможность установки друг на друга. Фиксаторы, препятствующие соскальзыванию с нижнего лотка. Материал полистерол.</t>
  </si>
  <si>
    <t>Зажим</t>
  </si>
  <si>
    <t>32.99.59.900.084.00.0778.000000000001</t>
  </si>
  <si>
    <t>Скотч</t>
  </si>
  <si>
    <t>полиэтиленовый, ширина свыше 3 см, односторонний</t>
  </si>
  <si>
    <t>25.99.23.500.000.01.0778.000000000003</t>
  </si>
  <si>
    <t>Скрепка</t>
  </si>
  <si>
    <t>металлическая, размер 28 мм</t>
  </si>
  <si>
    <t>17.23.13.130.000.00.0796.000000000000</t>
  </si>
  <si>
    <t>Журнал</t>
  </si>
  <si>
    <t>регистрации</t>
  </si>
  <si>
    <t>Журнал по нарядам и распоряжениям, твердый переплет, 50 листов</t>
  </si>
  <si>
    <t>22.29.25.500.000.00.0704.000000000004</t>
  </si>
  <si>
    <t>Маркер</t>
  </si>
  <si>
    <t>пластиковый, скошенный, наконечник 1-5 мм, перманентный (нестираемый)</t>
  </si>
  <si>
    <t>28.23.23.900.004.00.0796.000000000000</t>
  </si>
  <si>
    <t>Дырокол</t>
  </si>
  <si>
    <t>механическое устройство для пробивания отверстий в бумаге,  с 2 отверстиями, количество пробивания листов:20</t>
  </si>
  <si>
    <t>22.19.73.210.000.00.0796.000000000000</t>
  </si>
  <si>
    <t>Ластик</t>
  </si>
  <si>
    <t>мягкий</t>
  </si>
  <si>
    <t>32.99.14.550.003.00.0796.000000000001</t>
  </si>
  <si>
    <t>Точилка</t>
  </si>
  <si>
    <t>для подтачивания грифельного карандаша, ручная</t>
  </si>
  <si>
    <t>22.29.25.700.000.00.0796.000000000010</t>
  </si>
  <si>
    <t>20 вкладышей, пластиковая, формат A4, 50 мм</t>
  </si>
  <si>
    <t>17.21.15.350.000.00.0796.000000000008</t>
  </si>
  <si>
    <t>Конверт</t>
  </si>
  <si>
    <t>бумажный, формат А4</t>
  </si>
  <si>
    <t>Самоклеющий</t>
  </si>
  <si>
    <t>17.21.15.350.001.00.0796.000000000004</t>
  </si>
  <si>
    <t>Конверты</t>
  </si>
  <si>
    <t>формат C5 (162 х 229 мм)</t>
  </si>
  <si>
    <t>25.71.11.910.000.00.0796.000000000001</t>
  </si>
  <si>
    <t>Ножницы</t>
  </si>
  <si>
    <t>канцелярские</t>
  </si>
  <si>
    <t>28.23.12.100.000.00.0796.000000000023</t>
  </si>
  <si>
    <t>Калькулятор</t>
  </si>
  <si>
    <t>настольный, компактный, 12 разрядный</t>
  </si>
  <si>
    <t>20.52.10.900.005.00.0796.000000000024</t>
  </si>
  <si>
    <t>Клей</t>
  </si>
  <si>
    <t>канцелярский, жидкий</t>
  </si>
  <si>
    <t>17.23.12.700.012.00.5111.000000000000</t>
  </si>
  <si>
    <t>для заметок, формат блока 9*9 см</t>
  </si>
  <si>
    <t>22.29.25.500.004.01.0796.000000000005</t>
  </si>
  <si>
    <t>Ручка</t>
  </si>
  <si>
    <t>пластиковая, шариковая</t>
  </si>
  <si>
    <t>25.71.11.390.000.00.0796.000000000006</t>
  </si>
  <si>
    <t>Нож</t>
  </si>
  <si>
    <t>канцелярский</t>
  </si>
  <si>
    <t>22.29.25.700.000.00.0796.000000000036</t>
  </si>
  <si>
    <t>с зажимом, пластиковая, формат А4, 20 мм</t>
  </si>
  <si>
    <t>Папка пластиковая-планшет с зажимом, А4</t>
  </si>
  <si>
    <t>27.12.40.900.075.00.0796.000000000000</t>
  </si>
  <si>
    <t>Плата управления</t>
  </si>
  <si>
    <t>для лифта</t>
  </si>
  <si>
    <t>26.51.43.590.005.00.0796.000000000000</t>
  </si>
  <si>
    <t>Преобразователь</t>
  </si>
  <si>
    <t>измерительный, напряжение переменного тока, ГОСТ 28167-98</t>
  </si>
  <si>
    <t>26.20.40.000.112.00.0796.000000000005</t>
  </si>
  <si>
    <t>Блок питания</t>
  </si>
  <si>
    <t>для обеспечения напряжения постоянного тока</t>
  </si>
  <si>
    <t>27.12.23.700.000.00.0796.000000000001</t>
  </si>
  <si>
    <t>Контактор</t>
  </si>
  <si>
    <t>серия CT, электромагнитный</t>
  </si>
  <si>
    <t>26.30.60.000.009.00.0796.000000000000</t>
  </si>
  <si>
    <t>Ороситель</t>
  </si>
  <si>
    <t>пожарный, спринклерный</t>
  </si>
  <si>
    <t>22.19.20.700.011.01.0796.000000000001</t>
  </si>
  <si>
    <t>Резина</t>
  </si>
  <si>
    <t>квадратная, маслобензостойкая (МБС), размер 500*500*4 мм</t>
  </si>
  <si>
    <t>28.14.13.350.000.00.0796.000000000006</t>
  </si>
  <si>
    <t>Вентиль</t>
  </si>
  <si>
    <t>стальной, запорный, условный диаметр 65 мм, условное давление 1,6 МПа</t>
  </si>
  <si>
    <t>Рр=1,6МПа, d=65мм с муфтой и цапкой ГОСТ5761-74</t>
  </si>
  <si>
    <t>27.20.22.900.000.00.0796.000000000006</t>
  </si>
  <si>
    <t xml:space="preserve">Аккумулятор </t>
  </si>
  <si>
    <t>напряжение 12 В, емкость 1,2-50 А/ч</t>
  </si>
  <si>
    <t>26.30.30.900.093.00.0796.000000000007</t>
  </si>
  <si>
    <t>Розетка</t>
  </si>
  <si>
    <t>RJ 45, 2 порта</t>
  </si>
  <si>
    <t>27.32.13.700.000.00.0006.000000001088</t>
  </si>
  <si>
    <t>Кабель</t>
  </si>
  <si>
    <t>марка UTP, 4*2*0,57 мм2</t>
  </si>
  <si>
    <t>Для локальных сетей, категория 6 - U/UTP - 4 пары -LSZH</t>
  </si>
  <si>
    <t>28.29.22.100.000.02.0796.000000000009</t>
  </si>
  <si>
    <t>порошковый, марка ОП-8 (з) ххх (А, В, С, Е)</t>
  </si>
  <si>
    <t>июль-август</t>
  </si>
  <si>
    <t>5111</t>
  </si>
  <si>
    <t>Одна пачка</t>
  </si>
  <si>
    <t>778</t>
  </si>
  <si>
    <t>Упаковка</t>
  </si>
  <si>
    <t>704</t>
  </si>
  <si>
    <t>Набор</t>
  </si>
  <si>
    <t>796</t>
  </si>
  <si>
    <t>Метр</t>
  </si>
  <si>
    <t>ИК</t>
  </si>
  <si>
    <t>канцтовары</t>
  </si>
  <si>
    <t>Информационная розетка, Категория 5е - монтаж на захватах, RJ 45 UTP - 2 выхода, Цвет: слоновая кость</t>
  </si>
  <si>
    <t>Переносной порошковый огнетушитель ОП-8 для тушения твердых веществ, жидкостей и газов, а также электроустановок под напряжением. Емкость-8.2 литра, Заряд-6 кг, время распыления- 10 секунд, выход содержимого- 16 секунд, длина-4 метра, температура эксплуатации- от-50 С до +50 С.</t>
  </si>
  <si>
    <t>запчасти/ лифт</t>
  </si>
  <si>
    <t>82.99.19.000.000.00.0999.000000000000</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</si>
  <si>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</si>
  <si>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33.19.10.900.008.00.0777.000000000000</t>
  </si>
  <si>
    <t>Услуги по техническому обслуживанию противопожарного инвентаря</t>
  </si>
  <si>
    <t>74.90.20.000.056.00.0777.000000000000</t>
  </si>
  <si>
    <t>Услуги по аттестации рабочих мест</t>
  </si>
  <si>
    <t>85.60.10.335.002.00.0777.000000000000</t>
  </si>
  <si>
    <t>Услуги по аттестации/оценке и проверке знаний/уровня подготовки (кроме в области начального, среднего, высшего образования)</t>
  </si>
  <si>
    <t>сентябрь-октябрь</t>
  </si>
  <si>
    <t>38.22.29.000.000.00.0777.000000000000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</si>
  <si>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</si>
  <si>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</si>
  <si>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74.90.13.000.004.00.0777.000000000000</t>
  </si>
  <si>
    <t>Услуги по проведению экологического контроля</t>
  </si>
  <si>
    <t>СБОТ</t>
  </si>
  <si>
    <t>86.90.19.335.007.00.0777.000000000000</t>
  </si>
  <si>
    <t>Услуги по периодическому медицинскому осмотру персонала</t>
  </si>
  <si>
    <t>27.12.10.900.000.00.0796.000000000000</t>
  </si>
  <si>
    <t>Система заземления</t>
  </si>
  <si>
    <t>для защиты от импульсных перенапряжений</t>
  </si>
  <si>
    <t>исключена</t>
  </si>
  <si>
    <t>006</t>
  </si>
  <si>
    <t>пожарка</t>
  </si>
  <si>
    <t>в комплекте, Hyundai Universe</t>
  </si>
  <si>
    <t>в комплекте, IVECO 50.13</t>
  </si>
  <si>
    <t>система защиты от импульсных перенапряжений и молниезащиты, в комплекте, с монтажом и установкой</t>
  </si>
  <si>
    <t>65.12.11.335.000.00.0777.000000000000</t>
  </si>
  <si>
    <t>Услуги по страхованию от несчастных случаев</t>
  </si>
  <si>
    <t>1-1 Т</t>
  </si>
  <si>
    <t>шипы</t>
  </si>
  <si>
    <t>1-1 У</t>
  </si>
  <si>
    <t xml:space="preserve">2-1 У </t>
  </si>
  <si>
    <t>3-1 У</t>
  </si>
  <si>
    <t>Услуги погрузки отходов на мусоровоз и разгрузки в специально отведенные места с объектов, расположенных в г.Актау</t>
  </si>
  <si>
    <t>Услуги погрузки отходов на мусоровоз и разгрузки в специально отведенные места с объектов, расположенных в г.Атырау</t>
  </si>
  <si>
    <t>Услуги погрузки отходов на мусоровоз и разгрузки в специально отведенные места с объектов, расположенных в г.Павлодар</t>
  </si>
  <si>
    <t>Услуги погрузки отходов на мусоровоз и разгрузки в специально отведенных местах с территории ТОО "Павлодарский нефтехимический завод"</t>
  </si>
  <si>
    <t>17-1 У</t>
  </si>
  <si>
    <t>18-1 У</t>
  </si>
  <si>
    <t>27-1 У</t>
  </si>
  <si>
    <t>28-1 У</t>
  </si>
  <si>
    <t>31-1 У</t>
  </si>
  <si>
    <t>33.14.11.100.001.00.0999.000000000000</t>
  </si>
  <si>
    <t>Работы по ремонту/модернизации электродвигателей/генераторов и аналогичного оборудования (кроме применяемых на транспорте)</t>
  </si>
  <si>
    <t>43.33.29.335.000.00.0999.000000000000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</si>
  <si>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</si>
  <si>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</si>
  <si>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33.12.18.100.003.00.0999.000000000000</t>
  </si>
  <si>
    <t>Работы по ремонту/модернизации климатического оборудования и систем/вентиляционных систем и оборудования</t>
  </si>
  <si>
    <t>02.40.10.299.003.00.0999.000000000000</t>
  </si>
  <si>
    <t>Работы по озеленению и сопутствующие к ним (снос и подготовка к посадке зеленых насаждений, посадка, пересадка зеленых насаждений)</t>
  </si>
  <si>
    <t>95.29.14.000.000.00.0999.000000000000</t>
  </si>
  <si>
    <t>Работы по ремонту спортивных инвентаря и принадлежностей</t>
  </si>
  <si>
    <t>80.20.10.000.001.00.0999.000000000000</t>
  </si>
  <si>
    <t>Работы по ремонту/модернизации сейфов и аналогичных изделий</t>
  </si>
  <si>
    <t>95.24.10.000.000.00.0999.000000000000</t>
  </si>
  <si>
    <t>Работы по ремонту/восстановлению мебели</t>
  </si>
  <si>
    <t>Ремонт и  реставрация мебели</t>
  </si>
  <si>
    <t>95.21.10.000.000.00.0999.000000000000</t>
  </si>
  <si>
    <t>Работы по ремонту бытовых электроприборов</t>
  </si>
  <si>
    <t>г.Астана, пр.Кабанбай батыра, 19</t>
  </si>
  <si>
    <t>37.00.11.100.001.00.0777.000000000000</t>
  </si>
  <si>
    <t>Услуги по промывке/чистке канализационных сетей/люков</t>
  </si>
  <si>
    <t>74.90.20.000.052.00.0777.000000000000</t>
  </si>
  <si>
    <t>Услуги по проведению метрологической аттестации средств измерений</t>
  </si>
  <si>
    <t>71.20.19.000.010.00.0777.000000000000</t>
  </si>
  <si>
    <t>Услуги по диагностированию/экспертизе/анализу/испытаниям/тестированию/осмотру</t>
  </si>
  <si>
    <t>77.39.19.900.035.00.0777.000000000000</t>
  </si>
  <si>
    <t>Услуги по аренде специальной техники с водителем</t>
  </si>
  <si>
    <t>42.11.20.335.020.00.0777.000000000000</t>
  </si>
  <si>
    <t>Услуги жилищно-коммунального хозяйства</t>
  </si>
  <si>
    <t>38.21.29.000.000.00.0777.000000000000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</si>
  <si>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</si>
  <si>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</si>
  <si>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74.90.20.000.060.00.0777.000000000000</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</si>
  <si>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</si>
  <si>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</si>
  <si>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г.Астана, пр.Республики, 32</t>
  </si>
  <si>
    <t>г.Астана, пр.Республики, 32; пр.Кабанбай батыра, 19</t>
  </si>
  <si>
    <t>ТО ДГУ</t>
  </si>
  <si>
    <t>ТО котлов</t>
  </si>
  <si>
    <t>утилизация</t>
  </si>
  <si>
    <t>аттестация</t>
  </si>
  <si>
    <t>Услуги по техническому обслуживанию чиллеров</t>
  </si>
  <si>
    <t>Услуги по проведению экзаменов для ответственных за тепловое хозяйство объектов в РГП "Госэнергоэкспертиза"</t>
  </si>
  <si>
    <t>Услуги по обследованию теплоустановок для паспорта готовности объектов в РГП "Госэнергоэкспертиза"</t>
  </si>
  <si>
    <t>32.99.59.900.000.00.0796.000000000002</t>
  </si>
  <si>
    <t>06.20.10.100.000.00.0113.000000000000</t>
  </si>
  <si>
    <t>Газ</t>
  </si>
  <si>
    <t>природный, сжиженный</t>
  </si>
  <si>
    <t>Метр кубический</t>
  </si>
  <si>
    <t>Средство моющее</t>
  </si>
  <si>
    <t>для туалетов, гель, СТ РК ГОСТ Р 51696-2003</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</si>
  <si>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900 мл.</t>
  </si>
  <si>
    <t>20.41.32.590.000.01.5111.000000000000</t>
  </si>
  <si>
    <t>для чистки ванн и раковин, порошок, СТ РК ГОСТ Р 51696-2003</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</si>
  <si>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</si>
  <si>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20.41.32.750.000.01.0796.000000000000</t>
  </si>
  <si>
    <t>для мытья стекол и зеркальных поверхностей, жидкость, СТ РК ГОСТ Р 51696-2003</t>
  </si>
  <si>
    <t>20.41.32.590.000.11.0796.000000000001</t>
  </si>
  <si>
    <t>для чистки ванн и раковин, гель, СТ РК ГОСТ Р 51696-2003</t>
  </si>
  <si>
    <t>Для удаления известкового налета, мыльных разводов, ржавчины и
въевшейся грязи. Состав: менее 5% неионогенные ПАВ, щавелевая кислота, ароматизатор. Объем: 750 мл.</t>
  </si>
  <si>
    <t>20.41.32.570.000.01.0868.000000000000</t>
  </si>
  <si>
    <t>для мытья посуды, гель, СТ РК ГОСТ Р 51696-2003</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</si>
  <si>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450 мл.</t>
  </si>
  <si>
    <t>20.41.43.550.000.00.0796.000000000001</t>
  </si>
  <si>
    <t>Полироль</t>
  </si>
  <si>
    <t>для мебели, аэрозоль</t>
  </si>
  <si>
    <t xml:space="preserve">Полироль для мебели предназначена для обработки деревянных поверхностей. Для удаления пыль, следов от пальцев, загрязнения.           </t>
  </si>
  <si>
    <t>20.20.14.900.000.00.0881.000000000000</t>
  </si>
  <si>
    <t>Средство дезинфицирующее</t>
  </si>
  <si>
    <t>на основе натриевой соли дихлоризоциануровой кислоты</t>
  </si>
  <si>
    <t>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(NaOCl) – гипохлорит натрия. Является сильным окислителем с содержанием активного хлора 95,2 % и обладает хорошими дезинфицирующими и антисептическими свойствами.  Объем 1л.</t>
  </si>
  <si>
    <t>20.41.32.590.000.02.0868.000000000000</t>
  </si>
  <si>
    <t>для мытья полов, жидкость, СТ РК ГОСТ Р 51696-2003</t>
  </si>
  <si>
    <t>20.41.31.530.000.01.0796.000000000001</t>
  </si>
  <si>
    <t>Порошок</t>
  </si>
  <si>
    <t>стиральный, специального назначения</t>
  </si>
  <si>
    <t>20.41.32.790.000.00.0868.000000000000</t>
  </si>
  <si>
    <t>Средство чистящее</t>
  </si>
  <si>
    <t>для мытья ковровых изделий</t>
  </si>
  <si>
    <t>В пластмассовой бутылке объемом 450 мл.Средство для мытья ковровых изделий</t>
  </si>
  <si>
    <t>22.19.60.500.000.00.0715.000000000004</t>
  </si>
  <si>
    <t>для защиты рук технические, резиновые</t>
  </si>
  <si>
    <t>13.92.29.990.008.00.0018.000000000000</t>
  </si>
  <si>
    <t>Ветошь</t>
  </si>
  <si>
    <t>хлопчатобумажная, тканая</t>
  </si>
  <si>
    <t>Ткань обтирочная для мойки пола</t>
  </si>
  <si>
    <t>13.20.13.130.000.02.0006.000000000002</t>
  </si>
  <si>
    <t>Ткань</t>
  </si>
  <si>
    <t>льняная, для полотенечных изделий, ширина полотна 35-150 см, ГОСТ 10138-93</t>
  </si>
  <si>
    <t>20.41.31.950.000.00.0796.000000000000</t>
  </si>
  <si>
    <t>Мыло</t>
  </si>
  <si>
    <t>хозяйственное, твердое, 1 группа 72%, ГОСТ 30266-95</t>
  </si>
  <si>
    <t>22.29.23.700.001.00.0796.000000000025</t>
  </si>
  <si>
    <t>Ведро</t>
  </si>
  <si>
    <t>пластиковое, круглое, объем 10 л</t>
  </si>
  <si>
    <t xml:space="preserve"> Капроновое ведро для мытья полов,10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</si>
  <si>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22.29.23.700.001.00.0796.000000000028</t>
  </si>
  <si>
    <t>пластиковое, круглое, объем 5 л</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</si>
  <si>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синий. Без посторонних запахов. </t>
  </si>
  <si>
    <t>22.29.23.900.001.00.0778.000000000000</t>
  </si>
  <si>
    <t>Держатель</t>
  </si>
  <si>
    <t>для мопов, поворотный, СТ РК ГОСТ Р 50962-2008</t>
  </si>
  <si>
    <t xml:space="preserve">Высококачественный держатель плоских мопов. Легкий, эргономичный имеет специальные крепления для мопов. Держатель используется с мопами для влажной уборки полов с креплением под прищепку, обеспечивает надежное крепление мопа, и позволяет работать без прикосновения рук. </t>
  </si>
  <si>
    <t>13.92.29.530.000.00.0796.000000000000</t>
  </si>
  <si>
    <t>Тряпка</t>
  </si>
  <si>
    <t>для мытья полов, нетканая</t>
  </si>
  <si>
    <t xml:space="preserve">Профессиональный МОП. Насадка с тремя видами волокон отличается высокими чистящими показателями, абсорбирующими свойствами и стойкостью. </t>
  </si>
  <si>
    <t>туалетное, жидкое, гелеобразное, ГОСТ 23361-78</t>
  </si>
  <si>
    <t>17.22.11.200.000.00.0736.000000000001</t>
  </si>
  <si>
    <t>туалетная, двухслойная</t>
  </si>
  <si>
    <t>17.22.11.350.000.00.0778.000000000000</t>
  </si>
  <si>
    <t>Полотенце</t>
  </si>
  <si>
    <t>общего назначения, бумажное</t>
  </si>
  <si>
    <t xml:space="preserve">Полотенца листовые, белые, 2-слойные, 200 листов в упаковке, Z -укладка размер 22*22 см, для диспенсеров.  </t>
  </si>
  <si>
    <t>20.41.41.000.002.00.0796.000000000000</t>
  </si>
  <si>
    <t>Освежитель воздуха</t>
  </si>
  <si>
    <t>аэрозоль</t>
  </si>
  <si>
    <t>Освежитель воздуха, аэрозоль, 300 мл.</t>
  </si>
  <si>
    <t>22.22.11.300.000.00.0736.000000000016</t>
  </si>
  <si>
    <t>Пакет</t>
  </si>
  <si>
    <t>мусорный, полиэтиленовый, объем 30л, 50шт в рулоне</t>
  </si>
  <si>
    <t>13.92.21.700.000.00.0736.000000000000</t>
  </si>
  <si>
    <t>Мешок</t>
  </si>
  <si>
    <t>упаковочный, для мусора, из полиэтилена, обычной прочности, с ручками</t>
  </si>
  <si>
    <t>27.40.15.990.001.00.0796.000000000087</t>
  </si>
  <si>
    <t>Лампа люминесцентная</t>
  </si>
  <si>
    <t>27.40.12.900.001.00.0796.000000000335</t>
  </si>
  <si>
    <t>Лампа накаливания</t>
  </si>
  <si>
    <t>тип цоколя E14, мощность 40 Вт, галогенная</t>
  </si>
  <si>
    <t>27.40.12.900.001.00.0796.000000000077</t>
  </si>
  <si>
    <t>тип цоколя GU5.3, мощность 50 Вт, галогенная</t>
  </si>
  <si>
    <t>27.40.12.900.001.00.0796.000000000012</t>
  </si>
  <si>
    <t>тип цоколя G4, мощность 20 Вт, галогенная</t>
  </si>
  <si>
    <t>27.40.11.000.000.00.0796.000000000000</t>
  </si>
  <si>
    <t>Лампа направленного света</t>
  </si>
  <si>
    <t>Галогенная лампа PAR 56 300Вт. 12В. клеммы винтовые мощностью 300 Вт. Лампа-фара с отражателем из прессованного стекла, работающая от сети. Создает направленный луч света. Средний срок службы – 2000 часов. Герметичная.</t>
  </si>
  <si>
    <t>27.40.39.900.002.00.0796.000000000014</t>
  </si>
  <si>
    <t xml:space="preserve">Лампа светодиодная </t>
  </si>
  <si>
    <t>тип цоколя G13, мощность 18 Вт</t>
  </si>
  <si>
    <t>27.40.15.990.001.00.0796.000000000142</t>
  </si>
  <si>
    <t>27.40.15.300.000.00.0796.000000000001</t>
  </si>
  <si>
    <t>Лампа светодиодная</t>
  </si>
  <si>
    <t>тип цоколя E27, мощность 15 Вт</t>
  </si>
  <si>
    <t>27.12.40.300.003.00.0796.000000000001</t>
  </si>
  <si>
    <t>Дроссель</t>
  </si>
  <si>
    <t>для люминисцентных ламп</t>
  </si>
  <si>
    <t>27.12.22.900.001.00.0796.000000000002</t>
  </si>
  <si>
    <t>Выключатель</t>
  </si>
  <si>
    <t>автоматический, тип С, однополюсный, с тепловым размыкателем</t>
  </si>
  <si>
    <t>27.12.22.900.001.00.0796.000000000038</t>
  </si>
  <si>
    <t>автоматический, тип С, трехполюсный, с тепловым размыкателем</t>
  </si>
  <si>
    <t>26.11.22.900.002.01.0796.000000000003</t>
  </si>
  <si>
    <t>для трубчатых люминесцентных ламп, тип 65С-220, ГОСТ 8799-90</t>
  </si>
  <si>
    <t>S2 (4-22)</t>
  </si>
  <si>
    <t>S10 (4-65)</t>
  </si>
  <si>
    <t>13.99.19.900.007.00.0796.000000000000</t>
  </si>
  <si>
    <t>Изолента</t>
  </si>
  <si>
    <t>хлопчатобумажная, односторонняя, ГОСТ 2162-97</t>
  </si>
  <si>
    <t>27.33.13.520.001.00.0796.000000000000</t>
  </si>
  <si>
    <t>Вилка</t>
  </si>
  <si>
    <t>штепсельная, в разборном корпусе, с заземлением</t>
  </si>
  <si>
    <t xml:space="preserve">вилка однофазная </t>
  </si>
  <si>
    <t>27.32.13.700.002.00.0006.000000000246</t>
  </si>
  <si>
    <t>Провод</t>
  </si>
  <si>
    <t>марка ПВС, 3*2,5 мм2</t>
  </si>
  <si>
    <t xml:space="preserve">А4, 50 мм., черный </t>
  </si>
  <si>
    <t>плотность - 100 мкм</t>
  </si>
  <si>
    <t>22.29.25.500.004.01.0796.000000000002</t>
  </si>
  <si>
    <t>пластиковая, гелевая</t>
  </si>
  <si>
    <t>28.23.12.100.000.00.0796.000000000017</t>
  </si>
  <si>
    <t>настольный, компактный, 14 разрядный, с функцией расчета налогов и стоимости, продажи, прибыли</t>
  </si>
  <si>
    <t>22.29.25.500.006.00.0796.000000000001</t>
  </si>
  <si>
    <t>карандаш, 30 грамм</t>
  </si>
  <si>
    <t>881</t>
  </si>
  <si>
    <t>Банка условная</t>
  </si>
  <si>
    <t>018</t>
  </si>
  <si>
    <t>Метр погонный</t>
  </si>
  <si>
    <t>Рулон</t>
  </si>
  <si>
    <t>электротовары</t>
  </si>
  <si>
    <t>озеленение</t>
  </si>
  <si>
    <t>61.10.11.200.000.00.0777.000000000000</t>
  </si>
  <si>
    <t>Услуги телефонной связи</t>
  </si>
  <si>
    <t>Услуги фиксированной местной, междугородней, международной телефонной связи  - доступ и пользование</t>
  </si>
  <si>
    <t>связь</t>
  </si>
  <si>
    <t>почта</t>
  </si>
  <si>
    <t>33.12.29.900.021.00.0777.000000000000</t>
  </si>
  <si>
    <t>Услуги по техническому обслуживанию газовых установок/оборудования/систем/аппаратов/газопроводов</t>
  </si>
  <si>
    <t>81.22.13.000.000.00.0777.000000000000</t>
  </si>
  <si>
    <t>Услуги по чистке печей/дымоходов/вентиляционных каналов и аналогичного оборудования</t>
  </si>
  <si>
    <t>Услуги по испытаниям и анализу электросетей и электрооборудования</t>
  </si>
  <si>
    <t>61.10.53.000.000.00.0777.000000000000</t>
  </si>
  <si>
    <t>Услуги по распространению программ по кабельной инфраструктуре</t>
  </si>
  <si>
    <t>кабельное ТВ</t>
  </si>
  <si>
    <t>81.29.13.000.001.00.0777.000000000000</t>
  </si>
  <si>
    <t>Услуги санитарные (дезинфекция, дезинсекция, дератизация и аналогичные)</t>
  </si>
  <si>
    <t>дезинфекция</t>
  </si>
  <si>
    <t>для чистки и полировки деревянных поверхности, шампунь, СТ РК ГОСТ Р 51696-2003</t>
  </si>
  <si>
    <t>моющее средство для мытья полов 5 в 1,в пластиковой бутылке, объемом 750 мл</t>
  </si>
  <si>
    <t>20.41.32.770.000.01.0868.000000000000</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</si>
  <si>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500 мл.</t>
  </si>
  <si>
    <t>для любых видов поверхностей, в виде жидкости</t>
  </si>
  <si>
    <t>от 5% до 15% - гипохлорит натрия[1]; менее 5% АПАВ и НПАВ (ПАВ[2]);щёлочь;двузамещающая соль ЭДТА; ароматизирующая добавка.
Плоская пластиковая бутылка с длинным изогнутым носиком ;колпачок-дозатор завинчивается, а при щелчке надёжно закрывает бутылку; объем 750 мл.</t>
  </si>
  <si>
    <t>20.41.32.590.000.09.0796.000000000000</t>
  </si>
  <si>
    <t>для выведения пятен, жидкость, СТ РК ГОСТ Р 51696-2003</t>
  </si>
  <si>
    <t>очистка помещений (стены, пол, окна) от нефтяных, жировых, масляных и других заявлений, специализированное соющее средство в паластиковой канистре объемом 25л.</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</si>
  <si>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t>
  </si>
  <si>
    <t xml:space="preserve">средство для ухода за мебелью с деревянной поверхностью, объемом 250 мл, Жидкий силикон, сорбитан, моноолеат, органический растворитель, консервант, отдушка, пропеллент-сжатый воздух. </t>
  </si>
  <si>
    <t>20.41.31.900.000.00.0796.000000000000</t>
  </si>
  <si>
    <t>туалетное, твердое, ГОСТ 28546-2002</t>
  </si>
  <si>
    <t>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</si>
  <si>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Средство для дезинфекции дезодорации и санации</t>
  </si>
  <si>
    <t>для помещений/сантехники/белья, отбеливающиее, жидкость</t>
  </si>
  <si>
    <t>отбеливание салфеток, тряпок для пола</t>
  </si>
  <si>
    <t>20.41.41.000.000.00.0778.000000000000</t>
  </si>
  <si>
    <t>для сливного бачка унитаза, таблетка</t>
  </si>
  <si>
    <t>универсальное бысторастворимое дезинфицирующие средство в форме шипучих таблеток белого цвета массой 5 гр. полностью растворимое в водопроводной питьевой воде. Растворы средства прозрачные, обладают дезодорирующим свойством. 
Состав: натриевая сол дихлоризоциануровая кислота (80,5%) и вспомогательные компоненты. Одна таблетка при растворении в воде выделяет 1,50-1,92г активного хлора. ПЭТ-банка, 300 таблеток.</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</si>
  <si>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</si>
  <si>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Средство для стекол и других поверхностей с нашатырным спиртом. Для окон, зеркал, кафеля. Состав: Вода, органические растворители, молочная кислота, н- ПАВ &lt; 5%, отдушка. В пластмассовой бутылке с распылителем, объемом: 500 мл.</t>
  </si>
  <si>
    <t>20.30.22.700.000.00.0868.000000000004</t>
  </si>
  <si>
    <t>Растворитель</t>
  </si>
  <si>
    <t>для лакокрасочных материалов, марка 646, объем 0,5 литра, ГОСТ 18188-72</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</si>
  <si>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0,5 л.</t>
  </si>
  <si>
    <t>20.41.31.530.000.01.0796.000000000000</t>
  </si>
  <si>
    <t>стиральный, для изделий из различных тканей, ГОСТ 25644-96</t>
  </si>
  <si>
    <t>32.91.11.900.001.00.0796.000000000002</t>
  </si>
  <si>
    <t>Губка</t>
  </si>
  <si>
    <t>для хозяйственных нужд</t>
  </si>
  <si>
    <t xml:space="preserve">Губка мягкая для оттирки слабо и среднезагрязненных деликатных поверхностей, размер 7х15 см. </t>
  </si>
  <si>
    <t>20.41.31.590.002.01.0796.000000000000</t>
  </si>
  <si>
    <t>Салфетка</t>
  </si>
  <si>
    <t>чистящая</t>
  </si>
  <si>
    <t>из микрофибры, для уборки туалетных комнат, раковин, кафелей</t>
  </si>
  <si>
    <t>32.91.11.300.000.00.0839.000000000001</t>
  </si>
  <si>
    <t>Швабра</t>
  </si>
  <si>
    <t>для уборки, в комплекте флаундер, моп, алюминиевая ручка</t>
  </si>
  <si>
    <t>профессиональный моп со вставкой из микроволокон (сменная тряпочка из микрофолокна для мопов)</t>
  </si>
  <si>
    <t>32.91.11.500.002.00.0796.000000000000</t>
  </si>
  <si>
    <t>Ерш</t>
  </si>
  <si>
    <t>унитазный</t>
  </si>
  <si>
    <t xml:space="preserve">Экономичный ёрш для эффективной очистки унитазов. Щетина устойчива к воздействию химии. </t>
  </si>
  <si>
    <t>17.22.11.200.000.00.0778.000000000000</t>
  </si>
  <si>
    <t>туалетная, многослойная</t>
  </si>
  <si>
    <t xml:space="preserve">Бумага туалетная, белая, 100% целлюлоза, 4-слойная, c растворимой втулкой, 2 рулона в упаковке. </t>
  </si>
  <si>
    <t>16.29.11.100.004.00.0796.000000000000</t>
  </si>
  <si>
    <t>деревянная</t>
  </si>
  <si>
    <t xml:space="preserve">Швабра деревянная 340 мм с черенком 1,5 м (осина). </t>
  </si>
  <si>
    <t>32.91.11.900.005.00.0796.000000000001</t>
  </si>
  <si>
    <t>Веник</t>
  </si>
  <si>
    <t>из материалов растительного происхождения</t>
  </si>
  <si>
    <t>Комплект для уборки полов</t>
  </si>
  <si>
    <t>состоит из: щетка, совок</t>
  </si>
  <si>
    <t>Щетка с совком на ножке</t>
  </si>
  <si>
    <t>32.91.11.590.000.00.0796.000000000000</t>
  </si>
  <si>
    <t xml:space="preserve">Щетка </t>
  </si>
  <si>
    <t>хозяйственная</t>
  </si>
  <si>
    <t>Предназнчена для чистки  панелей</t>
  </si>
  <si>
    <t>32.91.11.300.000.00.0796.000000000002</t>
  </si>
  <si>
    <t>для уборки</t>
  </si>
  <si>
    <t>Швабра для мытья стекол  с длинной ручкой , бытовая с насадками. Насадки из микроволокна легко крепится на платформу с помощи особо прочной липучки.</t>
  </si>
  <si>
    <t>для уборки полов, механическая</t>
  </si>
  <si>
    <t>Щетка скрабер  для мытья пола с черенком</t>
  </si>
  <si>
    <t>21.20.24.600.000.00.0796.000000000000</t>
  </si>
  <si>
    <t>универсальная</t>
  </si>
  <si>
    <t>для защиты от производственных загрязнений нефтепродуктами, мужской, из хлопчатобумажной ткани с химическими волокнами, состоит из куртки и брюк, летний, ГОСТ 12.4.111-82</t>
  </si>
  <si>
    <t>Костюм из ткани смешанной с вложением капронового волокна (не более 15%)  с  масловодоотталкивающей пропиткой (Куртка и брюки)  Состав ткани: 85 % хлопок, капроновое волокно 15%. Цвет синий.</t>
  </si>
  <si>
    <t>Костюм из ткани смешанной с вложением капронового волокна (не более 15%)  с  масловодоотталкивающей пропиткой (Куртка и полукомбинезон)  Состав ткани: 85 % хлопок, капроновое волокно 15%. Цвет синий.</t>
  </si>
  <si>
    <t>Ботинки</t>
  </si>
  <si>
    <t>женские, с верхом из юфтевой кожи, на подошве полимерный материал, с подноском защитным металлическим</t>
  </si>
  <si>
    <t xml:space="preserve">ботинки кожаные с жестким подноском </t>
  </si>
  <si>
    <t>Полуботинки</t>
  </si>
  <si>
    <t>для защиты от нефти, нефтепродуктов, женские, из кожи юфтевой, ГОСТ 12.4.137-2001</t>
  </si>
  <si>
    <t xml:space="preserve">полуботинки кожанные  с жестким подноском </t>
  </si>
  <si>
    <t>Костюм летний : рубашка с коротким рукавом  и брюки.  Состав ткани: 100 % хлопок. Цвет рубашки голубой, цвет брюк темно-серый или синий.</t>
  </si>
  <si>
    <t>15.20.32.990.000.00.0715.000000000000</t>
  </si>
  <si>
    <t>Туфли</t>
  </si>
  <si>
    <t>женские, общего назначения, из юфтевой кожи, ГОСТ 26167-2005</t>
  </si>
  <si>
    <t>Туфли кожаные</t>
  </si>
  <si>
    <t>для заметок, формат блока 76*76 мм</t>
  </si>
  <si>
    <t>17.23.12.700.012.00.5111.000000000001</t>
  </si>
  <si>
    <t>для заметок, формат блока 8*8 см</t>
  </si>
  <si>
    <t>17.23.12.700.005.00.0796.000000000000</t>
  </si>
  <si>
    <t>ежедневник</t>
  </si>
  <si>
    <t>формат А5, датированный</t>
  </si>
  <si>
    <t xml:space="preserve">Полудатированный, синий </t>
  </si>
  <si>
    <t>25.99.23.300.000.00.0778.000000000000</t>
  </si>
  <si>
    <t>размер 15 мм</t>
  </si>
  <si>
    <t>в упаковке по 12 шт</t>
  </si>
  <si>
    <t>25.99.23.300.000.00.0778.000000000001</t>
  </si>
  <si>
    <t>размер 19 мм</t>
  </si>
  <si>
    <t>25.99.23.300.000.00.0778.000000000003</t>
  </si>
  <si>
    <t>размер 25 мм</t>
  </si>
  <si>
    <t>22.29.25.500.006.00.0796.000000000005</t>
  </si>
  <si>
    <t>карандаш, 21 грамм</t>
  </si>
  <si>
    <t>Набор из 4 текстовых маркеров (желтый, зеленый, розовый, оранжевый). Текстовыделители с флуоресцентными чернилами на водной основе подходят для работы на всех типах бумаги. Скошенный пишущий узел позволяет варьировать ширину письма от 0,5 до 5 мм. Прозрачный ПВХ пенал.</t>
  </si>
  <si>
    <t>22.29.25.700.000.00.0796.000000000034</t>
  </si>
  <si>
    <t>конверт на кнопке, пластиковая, формат A4</t>
  </si>
  <si>
    <t>Пластиковая с кнопкой</t>
  </si>
  <si>
    <t>22.29.25.700.000.00.0796.000000000033</t>
  </si>
  <si>
    <t>конверт на резинке, пластиковая, формат A4</t>
  </si>
  <si>
    <t>Пластиковая с резинкой</t>
  </si>
  <si>
    <t>Пластиковая с карманом боковым и зажимом для бумаги</t>
  </si>
  <si>
    <t>26.51.32.500.003.01.0796.000000000005</t>
  </si>
  <si>
    <t>измерительная, деревянная, длина 40 см</t>
  </si>
  <si>
    <t>17.23.13.500.003.00.0796.000000000001</t>
  </si>
  <si>
    <t>Скоросшиватель</t>
  </si>
  <si>
    <t>картонный, размер 320x230x40 мм, формат А4</t>
  </si>
  <si>
    <t>Картонный, мелованный, белый</t>
  </si>
  <si>
    <t>32.99.59.900.084.00.0796.000000000011</t>
  </si>
  <si>
    <t>полиэтиленовый, ширина до 75 мм</t>
  </si>
  <si>
    <t>32.99.59.900.084.00.0796.000000000015</t>
  </si>
  <si>
    <t>полипропиленовый, ширина 19 мм, канцелярский</t>
  </si>
  <si>
    <t>25.99.23.500.000.01.0778.000000000004</t>
  </si>
  <si>
    <t>металлическая, размер 32 мм</t>
  </si>
  <si>
    <t>металлическая</t>
  </si>
  <si>
    <t>17.23.13.100.003.00.0796.000000000000</t>
  </si>
  <si>
    <t>Книга</t>
  </si>
  <si>
    <t>учета</t>
  </si>
  <si>
    <t xml:space="preserve">Канцелярская в линейку, 200 листов </t>
  </si>
  <si>
    <t>32.99.59.900.081.00.0796.000000000000</t>
  </si>
  <si>
    <t>Штрих-карандаш</t>
  </si>
  <si>
    <t>62.01.29.000.001.00.0796.000000000000</t>
  </si>
  <si>
    <t>Лицензия</t>
  </si>
  <si>
    <t>на программный продукт (кроме услуг по предоставлению лицензии)</t>
  </si>
  <si>
    <t>26.20.40.000.136.00.0796.000000000000</t>
  </si>
  <si>
    <t>Картридж тонерный</t>
  </si>
  <si>
    <t>черный</t>
  </si>
  <si>
    <t>обучение</t>
  </si>
  <si>
    <t>Услуги по аренде офисных помещений на территории ТОО "Павлодарский нефтехимический завод"</t>
  </si>
  <si>
    <t>68.20.12.950.000.00.0777.000000000000</t>
  </si>
  <si>
    <t>Услуги по аренде складских помещений</t>
  </si>
  <si>
    <t>77.29.12.000.000.00.0777.000000000000</t>
  </si>
  <si>
    <t>Услуги по аренде мебели</t>
  </si>
  <si>
    <t>49.41.19.900.000.00.0777.000000000000</t>
  </si>
  <si>
    <t>Услуги автомобильного транспорта по перевозкам грузов (кроме перевозки нефтепродуктов, замороженных или охлажденных грузов, жидких или газообразных грузов, животных, почты и грузов в контейнерах)</t>
  </si>
  <si>
    <t>Услуги автомобильного транспорта по перевозкам грузов (кроме перевозки почты и грузов в контейнерах)</t>
  </si>
  <si>
    <t>71.20.19.000.001.00.0777.000000000000</t>
  </si>
  <si>
    <t>Услуги по испытаниям средств индивидуальной защиты</t>
  </si>
  <si>
    <t>Услуги автовышки (автоподъемника)</t>
  </si>
  <si>
    <t>Услуги по мойке фасада административного здания</t>
  </si>
  <si>
    <t>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6 кг.</t>
  </si>
  <si>
    <t>аренда помещений</t>
  </si>
  <si>
    <t>медосмотр</t>
  </si>
  <si>
    <t>водоснабжение</t>
  </si>
  <si>
    <t>надзор</t>
  </si>
  <si>
    <t>СМК</t>
  </si>
  <si>
    <t>32.91.11.900.006.00.0796.000000000000</t>
  </si>
  <si>
    <t>14.12.11.290.001.06.0839.000000000000</t>
  </si>
  <si>
    <t>32.91.11.900.004.00.0839.000000000000</t>
  </si>
  <si>
    <t>20.41.32.590.000.12.0868.000000000000</t>
  </si>
  <si>
    <t>20.41.41.000.000.00.0868.000000000001</t>
  </si>
  <si>
    <t xml:space="preserve">Для удаления известкового налета, мыльного развода, ржавчины и въевшуюся грязь.  Объем: 750 мл. Состав: менее 5% анионные ПАВ, неионогенные ПАВ, мыло, отдушка, лимонен, бутилфенилметилпропиональ, гексилциннамаль, бензизотиазолинон. </t>
  </si>
  <si>
    <t>Очищает и дезинфицирует все моющиеся поверхности. Предназначен для мытья полов, пластиковой упаковке, объемом 1000 мл. Состав: менее 5% анионные ПАВ, неионогенные ПАВ, консерванты, ароматизирующие добавки, альфа-изометилионон, цитронеллол, гераниол, гексилкоричный альдегид, линаллоол.</t>
  </si>
  <si>
    <t>200 гр</t>
  </si>
  <si>
    <t xml:space="preserve">Жидкое, антибактериальное на основе натуральных природных компонентов, 500 мл. </t>
  </si>
  <si>
    <t>Жидкое pH 1%-го раствора 5,5 - 7,0. Высококачественное жидкое мыло с антибактериальными компонентами, обладающее мягким очищающим эффектом, смягчающее и увлажняющее кожу рук. Не содержащее в своем компонентном составе красителей и ароматизаторов. В пластиковой канистре, объем 5 л.</t>
  </si>
  <si>
    <t>В пластмассовой бутылке с дозатором, объемом 240 мл.</t>
  </si>
  <si>
    <t>Чистящий порошок глубоко очищает поверхности, удаляет повседневные загрязнения. Объемом 475 гр. Состав: &lt;5% анионные ПАВ, хлоросодержащие отбеливатели; отдушка</t>
  </si>
  <si>
    <t>Средство чистящее с дезинфицирующим эффектом для чистки, мытья и дезинфекции различных поверхностей. для плит (в т.ч. стеклокерамических), ванн, раковин, унитазов, кафеля, мытья полов. Состав: &lt;5% анионные ПАВ, хлорсодержащие отбеливатели, неионогенные ПАВ,мыло; дезинфектанты, ароматизирующие добавки.  Объем: 750 мл.</t>
  </si>
  <si>
    <t xml:space="preserve">Уникальное и многофункциональное чистящее средство, Состав: &lt;5% Гипохлорит натрия, анионные ПАВ, амфотерные ПАВ, мыло,отдушка. Белая бутылка. 90×65×315 мм (Д×Ш×В), 1литр. </t>
  </si>
  <si>
    <t>20.41.32.590.000.02.0796.000000000000</t>
  </si>
  <si>
    <t>для мытья полов, порошок, СТ РК ГОСТ Р 51696-2003</t>
  </si>
  <si>
    <t>Состав: 5-15% анионные ПАВ; &lt;5% отбеливающие вещества на основе хлора, неиногенные ПАВ, поликарбоксилаты, цеолиты.145×35×185 мм (Д×Ш×В), 400 гр</t>
  </si>
  <si>
    <t xml:space="preserve"> Средство для мытья для мытья полов из паркета, дерева, ламината, гранита, мрамора. Не нужно смывать и вытирать.  Состав: неионогенные ПАВ (менее 5%), бензизотиазолинон, мыло, глутараль, цитраль, отдушки, гераниол. цитронеллол, лимонен, гексилкоричный альдегид, линалоол. В пластиковой упаковке, объемом 750 мл</t>
  </si>
  <si>
    <t>Твердое, хозяйственное 65 %. Вес: 200 гр.</t>
  </si>
  <si>
    <t>20.41.31.500.000.00.0778.000000000000</t>
  </si>
  <si>
    <t xml:space="preserve">Жидкое, антибактериальное на основе натуральных природных компонентов. Канистра объемом 5 литров. Для диспенсеров.    </t>
  </si>
  <si>
    <t>Салфетки из микрофибры, махра, размер 38х38 см.  Плотность 300 г/м2</t>
  </si>
  <si>
    <t xml:space="preserve">Щетка, 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t>
  </si>
  <si>
    <t xml:space="preserve">Ветошь ширина 140 (+-10) см, плотность 180 гр/м2, ГОСТ 14253-83. Нетканое полотно применяется в качестве материала для уборки, мытья полов, а также в качестве обтирочного средства в производственных цехах. </t>
  </si>
  <si>
    <t>мусорный, полиэтиленовый, объем 30л, 20шт в рулоне</t>
  </si>
  <si>
    <t>22.22.11.300.000.00.0736.000000000017</t>
  </si>
  <si>
    <t>Полотенца листовые, белые, 2-слойные, 250 листов в упаковке, Z -укладка размер 22*22 см, для диспенсеров.</t>
  </si>
  <si>
    <t xml:space="preserve">Сложные полимеры. Круглое, 5 л ГОСТ Р50962-96. Цвет: красный, синий, зеленый. </t>
  </si>
  <si>
    <t xml:space="preserve">Сложные полимеры. Круглое, 10 л, ГОСТ Р50962-97. ГОСТ Р50962-98.  . Цвет: красный, синий, зеленый. </t>
  </si>
  <si>
    <t xml:space="preserve">Предназначена для чистки  ковров средней жесткости </t>
  </si>
  <si>
    <t xml:space="preserve">Сложные полимеры. Щётка и совок лень  на ножке, с удлиненными ручками. Удобный комплект. Размеры 990 х 340 х 310 мм. Совок имеет специальную резину, которая позволяет ему лучше прилегать к полу. Ножки металлические,   рукоятки, совок, щетка фиолетовые с зеленым цветом. Щетина жесткая зеленая высотой 120мм.  
</t>
  </si>
  <si>
    <t>25.94.13.900.001.00.0704.000000000015</t>
  </si>
  <si>
    <t>для различных электромонтажных работ, в наборе 13-25 предметов</t>
  </si>
  <si>
    <t>25.94.13.900.001.00.0704.000000000017</t>
  </si>
  <si>
    <t>Набор инструментов</t>
  </si>
  <si>
    <t>для плотника, в наборе от 20 до 40 предметов</t>
  </si>
  <si>
    <t>15.20.32.990.008.01.0715.000000000000</t>
  </si>
  <si>
    <t>общего назначения, мужские, из юфтевой кожи, ГОСТ 26167-2005</t>
  </si>
  <si>
    <t xml:space="preserve">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t>
  </si>
  <si>
    <t>Белые/бежевые летние туфли, не скользящая, закрытые с переди и сзади. верх: натуральная кожа, подкладка: бесподкладочные, подошва: ПУ, – мелкая перфорация.</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</si>
  <si>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900 мл.</t>
  </si>
  <si>
    <t xml:space="preserve">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300мл. </t>
  </si>
  <si>
    <t xml:space="preserve">профессиональный моп со вставкой из микроволокон (сменная тряпочка из микрофолокна для мопов)шириной рабочей поверхности 60 см. Размер (объём): 130см. </t>
  </si>
  <si>
    <t>для мытья полов, тканая</t>
  </si>
  <si>
    <t>Петельчатый моп с ушками, предназначенный для уборки всех типов поверхностей. Состав: 65% хлопок, 35% полиэстер.</t>
  </si>
  <si>
    <t>32.91.11.530.000.00.0796.000000000001</t>
  </si>
  <si>
    <t>Метла</t>
  </si>
  <si>
    <t>Метла на длинном черенке из натурального материала, для дворников</t>
  </si>
  <si>
    <t>25.73.10.100.000.00.0796.000000000000</t>
  </si>
  <si>
    <t>Лопата</t>
  </si>
  <si>
    <t>копальная, остроконечная</t>
  </si>
  <si>
    <t>Лопата штыковая из нержавеющей стали ЗУБР. Предназначена для выполнения садово-огородных и строительных работ.Размер 205*290/1200 мм. Черенок из ясеня.</t>
  </si>
  <si>
    <t>25.73.10.100.000.00.0796.000000000003</t>
  </si>
  <si>
    <t xml:space="preserve">Лопата </t>
  </si>
  <si>
    <t>совковая</t>
  </si>
  <si>
    <t xml:space="preserve">Лопата снеговая с черенком и пластиковой ручкой D-образной формы. Черенок из ясеня. Инструмент покрыт порошковой краской и имеет длительный срок эксплуатации. Размер: 270*230*1440 мм.  </t>
  </si>
  <si>
    <t>22.22.13.000.001.00.0796.000000000011</t>
  </si>
  <si>
    <t>Контейнер</t>
  </si>
  <si>
    <t>пластиковый, мусорный</t>
  </si>
  <si>
    <t>Бак мусорный (120 л), с крышкой, на колесах.</t>
  </si>
  <si>
    <t>32.91.11.100.000.00.0796.000000000000</t>
  </si>
  <si>
    <t>Газонокосилка</t>
  </si>
  <si>
    <t>электрическая, самоходная</t>
  </si>
  <si>
    <t>триммер для травы</t>
  </si>
  <si>
    <t>30.99.10.000.002.00.0796.000000000016</t>
  </si>
  <si>
    <t>Тележка</t>
  </si>
  <si>
    <t>ручная, для помещения грузов, двухколесная, грузоподъемность 150-200 кг</t>
  </si>
  <si>
    <t>Строительно садовая тачка, грузоподъемность 120 кг, объем кузова 65 л.,толщина кузова 0,5 мм, кузов оцинкованный.</t>
  </si>
  <si>
    <t>садовые</t>
  </si>
  <si>
    <t>Общая длина- 525 мм, Длина рукояток- 235 мм, Длина лезвия- 290 мм. Покрытие рукояток Обрезиненные. На одном из лезвий специальная насечка для резки твердых ветвей</t>
  </si>
  <si>
    <t>22.19.30.500.002.13.0006.000000000002</t>
  </si>
  <si>
    <t>поливочный, резиновый, простой, диаметр 20 мм</t>
  </si>
  <si>
    <t xml:space="preserve"> резиновый, простой, диаметр 20 мм, длина 30м</t>
  </si>
  <si>
    <t>25.73.30.650.001.01.0796.000000000000</t>
  </si>
  <si>
    <t>Шуруповерт</t>
  </si>
  <si>
    <t>электрический, ручной, аккумуляторный</t>
  </si>
  <si>
    <t>Макс. крутящий момент (мягкое заворачивание шурупов) 20 Нм. Патрон Внутренний шестигранник 1/4". Выходная мощность 327 Вт. Число оборотов холостого хода 0 – 2.500 мин-1. Вес 1,5 кг. Длина 295 мм. Высота 207 мм. Номинальный крутящий момент 2,3 Нм</t>
  </si>
  <si>
    <t>25.73.30.930.037.00.0796.000000000001</t>
  </si>
  <si>
    <t>Дрель</t>
  </si>
  <si>
    <t>электрическая, мощность не менее 500 Вт, диаметр сверления до 50 мм</t>
  </si>
  <si>
    <t>Номинальная потребляемая мощность 600 Вт. Выходная мощность 360 Вт.Номинальное число Оборотов 1.676 мин-1. Номинальный крутящий момент 20,0 Нм. Диам. отверстия в алюминии 10 мм. Диам. отверстия в древесине 25 мм. Диам. отверстия в стали 10 мм.</t>
  </si>
  <si>
    <t>25.99.29.490.022.00.0796.000000000000</t>
  </si>
  <si>
    <t>Стремянка</t>
  </si>
  <si>
    <t>Лестница-стремянка универсальная двухсекционная, профилированные ступеньки шириной 80 мм . Высота стремянки в развернутом состоянии, м : 3,30м, 5,90м, 7,60м</t>
  </si>
  <si>
    <t>27.40.15.990.001.00.0796.000000000091</t>
  </si>
  <si>
    <t>тип цоколя 2G10, мощность 55 Вт</t>
  </si>
  <si>
    <t>27.40.15.990.001.00.0796.000000000212</t>
  </si>
  <si>
    <t>тип цоколя G24d-3, мощность 26 Вт</t>
  </si>
  <si>
    <t>27.40.15.990.001.00.0796.000000000050</t>
  </si>
  <si>
    <t>тип цоколя G24-d-2, мощность 26 Вт</t>
  </si>
  <si>
    <t>27.40.15.990.001.00.0796.000000000137</t>
  </si>
  <si>
    <t>тип цоколя G13, мощность 11 Вт</t>
  </si>
  <si>
    <t>27.40.15.990.001.00.0796.000000000176</t>
  </si>
  <si>
    <t>тип цоколя Е-27, мощность 60 Вт</t>
  </si>
  <si>
    <t>27.40.39.900.003.00.0796.000000000004</t>
  </si>
  <si>
    <t>Лампа газозарядная</t>
  </si>
  <si>
    <t>тип ДНаТ, мощность 150 Вт</t>
  </si>
  <si>
    <t>CORVUS NTK 10 S150</t>
  </si>
  <si>
    <t>17.23.12.700.005.00.0796.000000000003</t>
  </si>
  <si>
    <t>формат А4, недатированный</t>
  </si>
  <si>
    <t>Еженедельник</t>
  </si>
  <si>
    <t>из искусственной кожи, ГОСТ 28631-2005</t>
  </si>
  <si>
    <t xml:space="preserve">Полудатированный, 295*100 </t>
  </si>
  <si>
    <t>22.29.25.500.006.00.0796.000000000009</t>
  </si>
  <si>
    <t>карандаш, 8 грамм</t>
  </si>
  <si>
    <t>17.23.13.100.003.00.0796.000000000001</t>
  </si>
  <si>
    <t>из натурального каучука, бело-серый, прямоугольный со скошенными сторонами. Размер: 50х20х7 мм</t>
  </si>
  <si>
    <t>3-х секционный, черный</t>
  </si>
  <si>
    <t>32.99.59.900.078.00.0796.000000000005</t>
  </si>
  <si>
    <t>Настольный набор</t>
  </si>
  <si>
    <t>пластиковый, письменный, более 5 предметов</t>
  </si>
  <si>
    <t>А4, 50 мм., серый</t>
  </si>
  <si>
    <t>регистратор, пластиковая, формат А4, 80 мм</t>
  </si>
  <si>
    <t>А4, 80 мм., серый</t>
  </si>
  <si>
    <t>25.99.23.500.001.00.5111.000000000000</t>
  </si>
  <si>
    <t>26.20.13.000.008.01.0839.000000000000</t>
  </si>
  <si>
    <t>Компьютер</t>
  </si>
  <si>
    <t>персональный, универсальный (решающий широкий круг задач), Среднепроизводительный, в комплекте системный блок, монитор, клавиатура, мышь, СТ РК 1996-2010</t>
  </si>
  <si>
    <t>26.20.11.100.002.00.0796.000000000004</t>
  </si>
  <si>
    <t>Ноутбук</t>
  </si>
  <si>
    <t>мультимедийный, диагональ не менее 15 дюйма, производительность высокая</t>
  </si>
  <si>
    <t xml:space="preserve">Картридж для принтеров НР LaserJet P1102/M1132  </t>
  </si>
  <si>
    <t>г.Актау, 6 мкр</t>
  </si>
  <si>
    <t>г.Актау, 14 мкр, здание 70</t>
  </si>
  <si>
    <t>736</t>
  </si>
  <si>
    <t>комплект</t>
  </si>
  <si>
    <t>мойка</t>
  </si>
  <si>
    <t>49.50.12.000.000.00.0777.000000000000</t>
  </si>
  <si>
    <t>Услуги по транспортированию по трубопроводам природного газа</t>
  </si>
  <si>
    <t>ТО лифтов</t>
  </si>
  <si>
    <t>оформление зданий</t>
  </si>
  <si>
    <t>Зеренда</t>
  </si>
  <si>
    <t>Акмолинская область, п.Зеренда</t>
  </si>
  <si>
    <t>28.13.14.900.002.02.0796.000000000132</t>
  </si>
  <si>
    <t>центробежный, одноканальный, дренажный, погружной, максимальный размер частиц 5 мм, мощность 0,6 кВт</t>
  </si>
  <si>
    <t>насос дренажный для откачки сточных вод</t>
  </si>
  <si>
    <t>28.29.13.300.003.00.0796.000000000000</t>
  </si>
  <si>
    <t>масляный, для двигателя внутреннего сгорания, магнитный</t>
  </si>
  <si>
    <t>29.32.30.300.004.00.0796.000000000059</t>
  </si>
  <si>
    <t>Вал</t>
  </si>
  <si>
    <t>промежуточный карданный, для специального и специализированного автомобиля, с шарниром неравных угловых скоростей</t>
  </si>
  <si>
    <t>19.20.29.560.000.00.0166.000000000002</t>
  </si>
  <si>
    <t>Масло</t>
  </si>
  <si>
    <t>компрессорное, марка PGS-100</t>
  </si>
  <si>
    <t>29.32.30.650.018.00.0796.000000000005</t>
  </si>
  <si>
    <t>для специального и специализированного автомобиля, сцепления</t>
  </si>
  <si>
    <t>28.29.13.300.003.01.0796.000000000008</t>
  </si>
  <si>
    <t>топливный, для дизельного двигателя специального автомобиля, грубой очистки</t>
  </si>
  <si>
    <t>22.19.40.300.000.00.0796.000000000038</t>
  </si>
  <si>
    <t>клиновый, приводный, с сечением А-1250, ГОСТ 1284.2-89</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</si>
  <si>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пльдегид, линаллоол.</t>
  </si>
  <si>
    <t>13.92.29.590.000.00.0796.000000000000</t>
  </si>
  <si>
    <t>Сменная тряпка МОП. Ширина 50см.,ворсистая, для влажной уборки.</t>
  </si>
  <si>
    <t>Ерш напольный для санузла, со стаканчиком пластиковый длина ручки 14см с жесткой щетиной.</t>
  </si>
  <si>
    <t>13.92.29.990.006.02.0018.000000000000</t>
  </si>
  <si>
    <t>из вафельного полотна, обтирочная</t>
  </si>
  <si>
    <t>100%  хлопок, ширина 90 см.</t>
  </si>
  <si>
    <t>27.40.15.990.001.00.0796.000000000043</t>
  </si>
  <si>
    <t>27.40.15.700.001.00.0796.000000000002</t>
  </si>
  <si>
    <t>Лампа дуговая</t>
  </si>
  <si>
    <t>ДРЛ-250, ртутная</t>
  </si>
  <si>
    <t>27.40.15.700.001.00.0796.000000000001</t>
  </si>
  <si>
    <t>ДРЛ-125, ртутная</t>
  </si>
  <si>
    <t>26.20.40.000.115.01.0796.000000000000</t>
  </si>
  <si>
    <t>для оборудования/периферийных устройств и приборов, кабель электрический соединительный</t>
  </si>
  <si>
    <t>20.30.12.200.000.00.0166.000000000002</t>
  </si>
  <si>
    <t>Краска</t>
  </si>
  <si>
    <t>марка ВД-КЧ-577, ГОСТ 28196-89</t>
  </si>
  <si>
    <t>20.30.12.700.000.00.0881.000000000027</t>
  </si>
  <si>
    <t>Эмаль</t>
  </si>
  <si>
    <t>ХВ-110, ГОСТ 18374-79</t>
  </si>
  <si>
    <t>22.23.15.000.000.00.0055.000000000000</t>
  </si>
  <si>
    <t>Линолеум</t>
  </si>
  <si>
    <t>из поливинилхлорида, бытовой, на тканой подоснове</t>
  </si>
  <si>
    <t>для защиты изделий из металла, антикоррозионная</t>
  </si>
  <si>
    <t>20.30.22.700.000.00.0868.000000000001</t>
  </si>
  <si>
    <t>для лакокрасочных материалов, марка 646, объем 1 литр, ГОСТ 18188-72</t>
  </si>
  <si>
    <t>20.59.59.730.000.00.5108.000000000003</t>
  </si>
  <si>
    <t>Монтажная пена</t>
  </si>
  <si>
    <t>всесезонная, профессиональная (пистолетная), в аэрозольной упаковке, двухкомпонентная</t>
  </si>
  <si>
    <t>кафельный</t>
  </si>
  <si>
    <t>23.31.10.790.002.00.0055.000000000050</t>
  </si>
  <si>
    <t>Плитка</t>
  </si>
  <si>
    <t>керамическая, глазурованная, глазурованная прямоугольная без завала, размер 200*300 мм</t>
  </si>
  <si>
    <t>23.91.11.800.001.00.0055.000000000000</t>
  </si>
  <si>
    <t>Шкурка шлифовальная</t>
  </si>
  <si>
    <t>бумажная, водостойкая</t>
  </si>
  <si>
    <t>25.73.10.100.000.00.0796.000000000008</t>
  </si>
  <si>
    <t>снегоуборочная</t>
  </si>
  <si>
    <t>460х340 мм, из морозостойкого пластика,стальная окантовка металлич. Черенок</t>
  </si>
  <si>
    <t>32.91.19.500.002.00.0796.000000000000</t>
  </si>
  <si>
    <t>Валик</t>
  </si>
  <si>
    <t>для лакокрасочных работ, малярный, тип ВМП, ГОСТ 10831-87</t>
  </si>
  <si>
    <t>валик малярный меховой ВММ-150, с ручкой, диаметр 6 см</t>
  </si>
  <si>
    <t>32.91.19.500.002.00.0796.000000000001</t>
  </si>
  <si>
    <t>для окраски полов лакокрасочным составом, малярный, тип ВМП, ГОСТ 10831-87</t>
  </si>
  <si>
    <t>Материал-сталь,ширина ковша 235 мм.</t>
  </si>
  <si>
    <t>Лопата штыковая</t>
  </si>
  <si>
    <t>32.91.19.300.000.00.0796.000000000001</t>
  </si>
  <si>
    <t>Кисть малярная</t>
  </si>
  <si>
    <t>плоская</t>
  </si>
  <si>
    <t>Малярная кисть плоская, из натуральной щетины, с деревянной или пластиковой ручкой 50-86 мм.</t>
  </si>
  <si>
    <t xml:space="preserve">22.19.30.500.002.13.0006.000000000011 </t>
  </si>
  <si>
    <t xml:space="preserve">поливочный, резиновый, простой, диаметр 15 мм </t>
  </si>
  <si>
    <t>26.30.50.900.016.00.0796.000000000000</t>
  </si>
  <si>
    <t xml:space="preserve">Щит </t>
  </si>
  <si>
    <t>противопожарный, не разборный, деревянный, в комплекте</t>
  </si>
  <si>
    <t>14.12.11.210.001.06.0839.000000000000</t>
  </si>
  <si>
    <t>для защиты от производственных загрязнений, мужской, из хлопчатобумажной ткани, состоит из куртки и брюк, летний, ГОСТ 27575-87</t>
  </si>
  <si>
    <t>Костюм летний из куртки и брюк с накладными карманами. Кокетка и воротник отделаны кантом из ткани контрастного цвета. Ткань смесовая, ВО, полиэфир-65%, хлопок 35%, Цвет темно-синий с желтым.</t>
  </si>
  <si>
    <t>14.12.11.210.001.01.0839.000000000003</t>
  </si>
  <si>
    <t>спецодежда для сферы обслуживания (униформа), мужской, из хлопчатобумажной ткани, состоит из куртки и полукомбинезона, зимний, ГОСТ 27575-87</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</si>
  <si>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</si>
  <si>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21.20.13.990.416.00.0778.000000000000</t>
  </si>
  <si>
    <t>Парацетамол, хлорфенирамина малеат, кислота аскорбиновая</t>
  </si>
  <si>
    <t>таблетки</t>
  </si>
  <si>
    <t>№10</t>
  </si>
  <si>
    <t>21.20.13.990.607.00.0778.000000000000</t>
  </si>
  <si>
    <t>Ацетилсалициловая кислота</t>
  </si>
  <si>
    <t xml:space="preserve"> 0,5 №10</t>
  </si>
  <si>
    <t>21.20.13.990.586.00.0872.000000000000</t>
  </si>
  <si>
    <t>Бриллиантовый зеленый</t>
  </si>
  <si>
    <t>раствор</t>
  </si>
  <si>
    <t>21.20.13.990.526.00.0872.000000000000</t>
  </si>
  <si>
    <t>Йод</t>
  </si>
  <si>
    <t>21.20.13.990.306.00.0872.000000000000</t>
  </si>
  <si>
    <t>21.20.13.990.465.00.0778.000000000000</t>
  </si>
  <si>
    <t>22.19.71.900.006.00.0796.000000000000</t>
  </si>
  <si>
    <t>Напальчники</t>
  </si>
  <si>
    <t>медицинские, для защиты и изоляции пальцев рук</t>
  </si>
  <si>
    <t>21.20.13.990.478.00.0778.000000000000</t>
  </si>
  <si>
    <t>Мазь оксолиновая</t>
  </si>
  <si>
    <t>мазь</t>
  </si>
  <si>
    <t>21.20.13.931.000.00.0778.000000000000</t>
  </si>
  <si>
    <t>Мукалтин</t>
  </si>
  <si>
    <t>№ 10</t>
  </si>
  <si>
    <t>21.20.13.990.412.00.0872.000000000000</t>
  </si>
  <si>
    <t>Перекись водорода  </t>
  </si>
  <si>
    <t>21.20.13.990.345.00.0778.000000000000</t>
  </si>
  <si>
    <t>Уголь активированный</t>
  </si>
  <si>
    <t>21.20.13.990.331.00.0778.000000000000</t>
  </si>
  <si>
    <t>Фуразолидон</t>
  </si>
  <si>
    <t>Сульфаниламид</t>
  </si>
  <si>
    <t>21.20.24.900.002.00.0778.000000000001</t>
  </si>
  <si>
    <t>Вата</t>
  </si>
  <si>
    <t>медицинская, нестерильная, гигроскопическая</t>
  </si>
  <si>
    <t>50 гр</t>
  </si>
  <si>
    <t>21.20.24.900.003.00.0796.000000000000</t>
  </si>
  <si>
    <t>Бинт</t>
  </si>
  <si>
    <t>медицинский, стерильный, марлевый</t>
  </si>
  <si>
    <t>21.20.24.200.004.00.0796.000000000000</t>
  </si>
  <si>
    <t>медицинский, нестерильный, марлевый</t>
  </si>
  <si>
    <t>21.20.24.200.000.01.0796.000000000001</t>
  </si>
  <si>
    <t>Лейкопластырь</t>
  </si>
  <si>
    <t>нестерильный, фиксирующий</t>
  </si>
  <si>
    <t>21.20.13.990.544.00.0778.000000000000</t>
  </si>
  <si>
    <t>Дротаверин</t>
  </si>
  <si>
    <t>в таблетках</t>
  </si>
  <si>
    <t>Но-шпа. Табл. 40 мг. 2 блистера по 12 табл. картонная пачка.</t>
  </si>
  <si>
    <t>21.20.13.990.427.00.0778.000000000000</t>
  </si>
  <si>
    <t>Панкреатин, гемицеллюлоза, экстракт желчи</t>
  </si>
  <si>
    <t>166</t>
  </si>
  <si>
    <t>Килограмм</t>
  </si>
  <si>
    <t>055</t>
  </si>
  <si>
    <t>Метр квадратный</t>
  </si>
  <si>
    <t>5108</t>
  </si>
  <si>
    <t>Один баллон</t>
  </si>
  <si>
    <t>872</t>
  </si>
  <si>
    <t>Флакон</t>
  </si>
  <si>
    <t>стройматериалы</t>
  </si>
  <si>
    <t>медикаменты</t>
  </si>
  <si>
    <t>10.51.11.610.000.00.0112.000000000001</t>
  </si>
  <si>
    <t>пастеризованное, жирность 3-6%, объем 1 л, СТ РК 1760-2008</t>
  </si>
  <si>
    <t xml:space="preserve">Консистенция - жидкая, однородная не 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пастеризованное. СТ РК 1760-2008. </t>
  </si>
  <si>
    <t>10.51.52.435.000.00.0166.000000000001</t>
  </si>
  <si>
    <t>Сметана</t>
  </si>
  <si>
    <t>жирность 15,0 -34,0 %, СТ РК ГОСТ Р 52092 -2010</t>
  </si>
  <si>
    <t xml:space="preserve">консистенция однородная, в меру густая, цвет белый </t>
  </si>
  <si>
    <t>10.51.30.311.000.00.0166.000000000000</t>
  </si>
  <si>
    <t>сладкосливочное, несоленое</t>
  </si>
  <si>
    <t xml:space="preserve">ГОСТ Р 52253-2004. Однородная масса, пластичная, плотная. цвет от белого до желтого. Не соленное. </t>
  </si>
  <si>
    <t>10.51.40.510.000.00.0166.000000000000</t>
  </si>
  <si>
    <t>Сыр</t>
  </si>
  <si>
    <t>полутвердый, из коровьего молока, СТ РК 1063-2002</t>
  </si>
  <si>
    <t xml:space="preserve">Голландский, полутвердый из коровьего молока. С массовой долей влаги в обезжиренном веществе от 54,0 до 69,0% включительно. СТ РК 1063-2002. </t>
  </si>
  <si>
    <t>10.51.40.312.000.00.0166.000000000001</t>
  </si>
  <si>
    <t>Творог</t>
  </si>
  <si>
    <t>полужирный, массовая доля жира не менее 9%, СТ РК 94-95</t>
  </si>
  <si>
    <t xml:space="preserve">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СТ РК 94-95.  Полужирный. Массовая доля жира не менее 9%. </t>
  </si>
  <si>
    <t>10.11.11.400.000.00.0166.000000000006</t>
  </si>
  <si>
    <t>Говядина</t>
  </si>
  <si>
    <t>охлажденная, туша, I категория, СТ РК 1759-2008</t>
  </si>
  <si>
    <t>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 Мясо первой категории, вес туши не более 150 кг</t>
  </si>
  <si>
    <t>10.12.10.500.000.00.0166.000000000000</t>
  </si>
  <si>
    <t>Курица</t>
  </si>
  <si>
    <t>свежая, тушка, I категория, ГОСТ 21784-76</t>
  </si>
  <si>
    <t>Средних размеров, хорошо обескровлена, чистая, без посторонних запахов и загрязнений.</t>
  </si>
  <si>
    <t>10.13.14.220.000.00.0166.000000000000</t>
  </si>
  <si>
    <t>Колбаса</t>
  </si>
  <si>
    <t>полукопченая</t>
  </si>
  <si>
    <t xml:space="preserve">Чистая сухая поверхность, без пятен, слипов, повреждений, наплывов фарша, запах и вкус приятный с выраженным ароматом пряностей, копчения, без постороннего привкуса и запаха, вкус слегка острый в меру соленый, из мяса говядины, полукопченая </t>
  </si>
  <si>
    <t>10.13.14.230.000.00.0166.000000000000</t>
  </si>
  <si>
    <t>вареная, ГОСТ 23670-79</t>
  </si>
  <si>
    <t xml:space="preserve">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t>
  </si>
  <si>
    <t>10.20.25.900.001.00.5111.000000000000</t>
  </si>
  <si>
    <t>Палочки крабовые</t>
  </si>
  <si>
    <t>из морепродуктов, замороженные, упакованные</t>
  </si>
  <si>
    <t xml:space="preserve">Из исскуственного обработанного рыбного белка сурими или измельченного мяса белой рыбы, по форме и цвету напоминает мясо крабьей клешни, объем 200 гр, упаковка вакуумная. </t>
  </si>
  <si>
    <t>01.47.21.900.000.00.0796.000000000002</t>
  </si>
  <si>
    <t>Яйцо</t>
  </si>
  <si>
    <t>куриное, диетическое, категория 1, свежее, ГОСТ 31654-2012</t>
  </si>
  <si>
    <t xml:space="preserve">Диетические яйца первой категории, от 55 до 64,9 г. </t>
  </si>
  <si>
    <t>10.61.32.390.000.02.0166.000000000003</t>
  </si>
  <si>
    <t>Крупа</t>
  </si>
  <si>
    <t>пшено, высшего сорта, ГОСТ 572-60</t>
  </si>
  <si>
    <t xml:space="preserve">Крупная удлиненной формы с закругленными концами. </t>
  </si>
  <si>
    <t>10.61.21.300.000.00.0166.000000000001</t>
  </si>
  <si>
    <t>Мука</t>
  </si>
  <si>
    <t>пшеничная, сорт высший, из мягких сортов пшеницы, СТ РК 1482-2005</t>
  </si>
  <si>
    <t>10.73.11.330.000.00.0166.000000000006</t>
  </si>
  <si>
    <t>Лапша</t>
  </si>
  <si>
    <t>высшего сорта, крахмальная , длинная</t>
  </si>
  <si>
    <t xml:space="preserve">Крахмальная китайская лапша полупрозрачного цвета. </t>
  </si>
  <si>
    <t>01.23.13.000.000.00.0166.000000000000</t>
  </si>
  <si>
    <t>Апельсин</t>
  </si>
  <si>
    <t>рубчатый, ГОСТ 4427-82</t>
  </si>
  <si>
    <t xml:space="preserve">Среднего размера не более 200 гр, многогнездный, многосемянный плод, мякоть плода сладкая. </t>
  </si>
  <si>
    <t>01.22.12.000.000.00.0166.000000000001</t>
  </si>
  <si>
    <t>Банан</t>
  </si>
  <si>
    <t>класс 1</t>
  </si>
  <si>
    <t xml:space="preserve">Размер плода не менее 19 см, диаметр 3-4 см, 1 класса, количество плодов от 4 до 9 штук, кожура однородного салатного цвета. </t>
  </si>
  <si>
    <t>01.23.12.100.000.00.0166.000000000000</t>
  </si>
  <si>
    <t>Лимон</t>
  </si>
  <si>
    <t>категория 1, ГОСТ 4429-82</t>
  </si>
  <si>
    <t xml:space="preserve">1 категории (по поперечному диаметру 60 и более мм) ГОСТ 4429-82. </t>
  </si>
  <si>
    <t>01.24.10.000.000.00.0166.000000000003</t>
  </si>
  <si>
    <t>Яблоко свежее</t>
  </si>
  <si>
    <t>позднее, класс 1, ГОСТ 21122-75</t>
  </si>
  <si>
    <t xml:space="preserve">Класс 1: размер по наибольшему поперечному диаметру не менее 55 мм. </t>
  </si>
  <si>
    <t>01.13.32.100.000.00.0166.000000000001</t>
  </si>
  <si>
    <t>Огурец</t>
  </si>
  <si>
    <t>среднеплодный, ГОСТ 1726-85</t>
  </si>
  <si>
    <t xml:space="preserve">Открытого и закрытого грунта среднеплодные и длинноплодные не более 25 см. </t>
  </si>
  <si>
    <t>01.13.31.900.000.00.0166.000000000000</t>
  </si>
  <si>
    <t>Перец</t>
  </si>
  <si>
    <t>свежий, ГОСТ 13908-68</t>
  </si>
  <si>
    <t xml:space="preserve">Перец болгарский сладкий культурных сортов открытого и защищенного грунта заготовляемый, поставляемый, реализуемый в торговую сеть в свежем виде и для промышленной переработки (ГОСТ 13908-68). </t>
  </si>
  <si>
    <t>01.13.34.100.000.00.0166.000000000000</t>
  </si>
  <si>
    <t>Помидор</t>
  </si>
  <si>
    <t>класс экстра, мелкоплодный, ГОСТ 1725-85</t>
  </si>
  <si>
    <t xml:space="preserve">От красных до бурых сортов, средней величины. </t>
  </si>
  <si>
    <t>01.13.42.000.000.00.0166.000000000001</t>
  </si>
  <si>
    <t>Чеснок</t>
  </si>
  <si>
    <t>сорт обыкновенный, ГОСТ 27569-87</t>
  </si>
  <si>
    <t xml:space="preserve">Размер луковицы по наибольшему поперечному диаметру не менее 25 мм. </t>
  </si>
  <si>
    <t>10.39.25.100.000.00.0166.000000000000</t>
  </si>
  <si>
    <t>Изюм</t>
  </si>
  <si>
    <t>черный, отборный, ГОСТ 6882-88</t>
  </si>
  <si>
    <t>чистый</t>
  </si>
  <si>
    <t>10.39.22.910.002.00.0166.000000000000</t>
  </si>
  <si>
    <t>Повидло</t>
  </si>
  <si>
    <t>из фруктового пюре, СТ РК 1401-2005</t>
  </si>
  <si>
    <t xml:space="preserve">яблочное, ёмкость 12 кг </t>
  </si>
  <si>
    <t>абрикосовое, ёмкость 12 кг</t>
  </si>
  <si>
    <t>10.82.22.499.000.00.0166.000000000000</t>
  </si>
  <si>
    <t>Конфета</t>
  </si>
  <si>
    <t>шоколадная, с молочными и фруктовыми корпусами, ГОСТ 4570-93</t>
  </si>
  <si>
    <t xml:space="preserve">Шоколадные мягкой консистенции, состоящие из начинки и шоколадной глазури, содержащие 40-70% сахара. </t>
  </si>
  <si>
    <t>10.83.13.210.000.00.0166.000000000001</t>
  </si>
  <si>
    <t>Чай</t>
  </si>
  <si>
    <t>черный, ферментированный, сорт "высший", ГОСТ 32573-2013</t>
  </si>
  <si>
    <t xml:space="preserve">Черный (ферментированный) или чай частично ферментированный ароматизированный в первичных упаковках массой 500 гр. </t>
  </si>
  <si>
    <t>10.81.13.320.000.01.0166.000000000000</t>
  </si>
  <si>
    <t>Сахар</t>
  </si>
  <si>
    <t>витаминизированный</t>
  </si>
  <si>
    <t xml:space="preserve">Однородная сыпучая масса кристаллов размером 0,2 до 2,5 мм включительно, цвет белый, чистый, без постороннего запаха и вкуса. </t>
  </si>
  <si>
    <t>01.13.14.900.000.00.0166.000000000001</t>
  </si>
  <si>
    <t>Салат</t>
  </si>
  <si>
    <t>свежий, пресный</t>
  </si>
  <si>
    <t>листья салата свежие, ярко зеленого цвета</t>
  </si>
  <si>
    <t>10.39.13.990.000.00.0166.000000000000</t>
  </si>
  <si>
    <t>Укроп</t>
  </si>
  <si>
    <t>свежий</t>
  </si>
  <si>
    <t>свежий, ярко зеленого цвета</t>
  </si>
  <si>
    <t>10.39.13.990.002.00.0166.000000000000</t>
  </si>
  <si>
    <t>Петрушка</t>
  </si>
  <si>
    <t>свежая</t>
  </si>
  <si>
    <t>свежая, ярко зеленого цвета</t>
  </si>
  <si>
    <t>10.84.12.300.001.00.5111.000000000000</t>
  </si>
  <si>
    <t>Кетчуп</t>
  </si>
  <si>
    <t>из свежих томатов , СТ РК 1310-2004</t>
  </si>
  <si>
    <t xml:space="preserve">объем 500 гр </t>
  </si>
  <si>
    <t>10.42.10.300.000.00.0166.000000000000</t>
  </si>
  <si>
    <t>Маргарин</t>
  </si>
  <si>
    <t xml:space="preserve">Твердый пластичный пищевой кондитерский жир, низкокалорийный, 40-60% долей жира, объем  200 гр. </t>
  </si>
  <si>
    <t>10.84.12.910.000.00.0166.000000000000</t>
  </si>
  <si>
    <t>Майонез</t>
  </si>
  <si>
    <t>жирность от 55%, ГОСТ 30004.1-93</t>
  </si>
  <si>
    <t xml:space="preserve">Приготовленный из оливкового масла, яичного желтка, уксуса и т.д, высококалорийный, массовая доля жира от 55%, воды менее 35%, 820 гр объем. </t>
  </si>
  <si>
    <t>10.84.30.100.000.01.0166.000000000000</t>
  </si>
  <si>
    <t>Соль</t>
  </si>
  <si>
    <t>йодированная, пищевая, ГОСТ 13830-97</t>
  </si>
  <si>
    <t xml:space="preserve">Пищевая йодированная, белое кристаллическое минеральное вещество. </t>
  </si>
  <si>
    <t>10.84.12.300.000.00.0166.000000000000</t>
  </si>
  <si>
    <t>Паста томатная</t>
  </si>
  <si>
    <t>сорт высший, СТ РК 1400-2005</t>
  </si>
  <si>
    <t xml:space="preserve">в стеклянной банке, 850 гр </t>
  </si>
  <si>
    <t>11.07.11.320.000.01.0868.000000000000</t>
  </si>
  <si>
    <t>газированная, минеральная, столовая, природная, обьем 0,5 л, СТ РК 1432-2005</t>
  </si>
  <si>
    <t xml:space="preserve">Минеральная природная питьевая столовая газированная. Пластиковая бутылка 0,5 л. </t>
  </si>
  <si>
    <t>112</t>
  </si>
  <si>
    <t>Акмолинская область, п.Зеренда, ОК "Сункар"</t>
  </si>
  <si>
    <t>продукты</t>
  </si>
  <si>
    <t>21.20.11.800.051.00.0778.000000000001</t>
  </si>
  <si>
    <t>ОИН</t>
  </si>
  <si>
    <t>айтишные</t>
  </si>
  <si>
    <t>Ключ разводной КР-30, Ключ трубный КТР №1, Ключ трубный КТР №2, Ключ гаечный рожковый 8х10, Ключ гаечный рожковый 12х13, Ключ гаечный рожковый 14х17, Плоскогубцы комбинированные L=160 мм, Плоскогубцы комбинированные L=200 мм, Круглогубцы L=160 мм, Отвертка шлицевая 160х0,6х4,0, Отвертка шлицевая 190х1,0х6,5, Отвертка комбинированная, Напильник круглый L=200 мм, Напильник трехгранный L=200 мм, Надфиль квадратный L=160 мм, Надфиль круглый L=160 мм, Надфиль плоский L=160 мм, Надфиль трехгранный L=160 мм, Молоток 0,4 кг, Зубило слесарное L=160 мм, Лента ФУМ 12 мм L=10 м, Сумка</t>
  </si>
  <si>
    <t>6 Т</t>
  </si>
  <si>
    <t>7 Т</t>
  </si>
  <si>
    <t>8 Т</t>
  </si>
  <si>
    <t>9 Т</t>
  </si>
  <si>
    <t>10 Т</t>
  </si>
  <si>
    <t>11 Т</t>
  </si>
  <si>
    <t>12 Т</t>
  </si>
  <si>
    <t>13 Т</t>
  </si>
  <si>
    <t>14 Т</t>
  </si>
  <si>
    <t>15 Т</t>
  </si>
  <si>
    <t>хозтовары</t>
  </si>
  <si>
    <t>28.30.86.900.000.00.0796.000000000001</t>
  </si>
  <si>
    <t>25.71.11.920.001.00.0796.000000000002</t>
  </si>
  <si>
    <t>15.20.31.500.000.00.0715.000000000011</t>
  </si>
  <si>
    <t>15.20.32.920.000.02.0715.000000000002</t>
  </si>
  <si>
    <t>Акмолинская область, п.Зеренда, ОК "Зеренды"</t>
  </si>
  <si>
    <t>33.15.10.100.001.00.0999.000000000000</t>
  </si>
  <si>
    <t>Работы по ремонту/модернизации судов/ платформ/плавучих конструкций и аналогичного водного транспорта</t>
  </si>
  <si>
    <t>Услуги по техническому обслуживанию холодильного оборудования, чиллеров</t>
  </si>
  <si>
    <t>для передней подвески, для легковых автомобилей</t>
  </si>
  <si>
    <t>30.20.40.300.775.00.0796.000000000000</t>
  </si>
  <si>
    <t>Лыжа зимняя</t>
  </si>
  <si>
    <t>для искательной системы дефектоскопной автомотрисы</t>
  </si>
  <si>
    <t>19.20.29.500.000.01.0112.000000000041</t>
  </si>
  <si>
    <t>моторное, для двухтактных двигателей, кинематическая вязкость при 100˚С - 9,3 мм2/с, плотность при 15°С - 866 кг/м3</t>
  </si>
  <si>
    <t>28.29.13.500.000.01.0796.000000000004</t>
  </si>
  <si>
    <t>воздушный, для квадроцикла</t>
  </si>
  <si>
    <t>28.92.61.300.054.00.0796.000000000001</t>
  </si>
  <si>
    <t>топливный, для дизельного двигателя бульдозера, грубой очистки</t>
  </si>
  <si>
    <t>29.31.21.350.000.01.0796.000000000003</t>
  </si>
  <si>
    <t>для легкового автомобиля, резьба М16, короткая</t>
  </si>
  <si>
    <t>29.32.30.650.013.03.0796.000000000000</t>
  </si>
  <si>
    <t>Пружина</t>
  </si>
  <si>
    <t>для специального и специализированного автомобиля, диафрагменная</t>
  </si>
  <si>
    <t>30.11.31.900.005.00.0796.000000000000</t>
  </si>
  <si>
    <t>Кольцо движителя водомета</t>
  </si>
  <si>
    <t>для водного транспорта</t>
  </si>
  <si>
    <t>20.59.43.900.000.00.0796.000000000000</t>
  </si>
  <si>
    <t>Жидкость охлаждающая</t>
  </si>
  <si>
    <t>для охлаждения двигателей внутреннего сгорания и других теплообменных аппаратов (тара 5 литров), ГОСТ 28084-89</t>
  </si>
  <si>
    <t>19.20.29.510.000.00.0112.000000000014</t>
  </si>
  <si>
    <t>моторное, марка М-10В2С</t>
  </si>
  <si>
    <t>штука</t>
  </si>
  <si>
    <t>14.12.21.210.001.00.0839.000000000004</t>
  </si>
  <si>
    <t>женский, спецодежда медицинская (санитарный), из хлопчатобумажной ткани, состоит из блузки и брюк, тип А, ГОСТ 9896-88</t>
  </si>
  <si>
    <t>Курта и брюки. Куртка белая полуприлегающего силуэта с рельефами, длиной ниже бедер. Брюки прямые контрастного цвета. Ткань габардин.</t>
  </si>
  <si>
    <t>15.20.32.990.010.02.0715.000000000000</t>
  </si>
  <si>
    <t>Сабо</t>
  </si>
  <si>
    <t>женские, общего назначения, из полимерных материалов, ГОСТ 26167-2005</t>
  </si>
  <si>
    <t>15.20.11.200.000.00.0715.000000000000</t>
  </si>
  <si>
    <t>Тапочки (сланцы)</t>
  </si>
  <si>
    <t>14.13.24.670.000.00.0796.000000000000</t>
  </si>
  <si>
    <t>Шорты</t>
  </si>
  <si>
    <t>мужские, из искусственной ткани, ГОСТ 25294-2003</t>
  </si>
  <si>
    <t>20.52.10.900.011.00.0796.000000000002</t>
  </si>
  <si>
    <t>Герметик силиконовый</t>
  </si>
  <si>
    <t>марка У-30М, ГОСТ 13489-79</t>
  </si>
  <si>
    <t xml:space="preserve"> Белый, бесцветный. Для наружных и внутренних работ. Санитарный (содержит антигрибковые добавки против образования черноты и плесени) </t>
  </si>
  <si>
    <t>20.52.10.900.005.00.0796.000000000001</t>
  </si>
  <si>
    <t>на основе этилцианакрилата, для склеивания в любых сочетаниях фарфор, керамику, дерево, кожу, резину,металл, пробку,картон, большинство пластиков</t>
  </si>
  <si>
    <t>20.52.10.900.005.00.0796.000000000018</t>
  </si>
  <si>
    <t>жидкие гвозди</t>
  </si>
  <si>
    <t>20.30.12.700.003.00.0872.000000000000</t>
  </si>
  <si>
    <t>Колер</t>
  </si>
  <si>
    <t>жидкость</t>
  </si>
  <si>
    <t>20.30.11.900.000.00.0166.000000000004</t>
  </si>
  <si>
    <t>20.30.12.200.000.01.0796.000000000000</t>
  </si>
  <si>
    <t>аэрозольная, в балончике, емкость 400 мл</t>
  </si>
  <si>
    <t>Краска по металук, черная</t>
  </si>
  <si>
    <t>20.30.12.700.001.00.0166.000000000027</t>
  </si>
  <si>
    <t>Лак</t>
  </si>
  <si>
    <t>пентафталевый, марка ПФ-283 пентафталевый, ГОСТ 5470-75</t>
  </si>
  <si>
    <t>25.73.30.900.001.00.0796.000000000001</t>
  </si>
  <si>
    <t>Пистолет</t>
  </si>
  <si>
    <t>для герметика, механический</t>
  </si>
  <si>
    <t>25.94.11.900.000.01.0796.000000000000</t>
  </si>
  <si>
    <t>Саморез</t>
  </si>
  <si>
    <t>оцинкованный, с потайной головкой</t>
  </si>
  <si>
    <t xml:space="preserve">от 1,5 до 10 мм с потайной головкой          </t>
  </si>
  <si>
    <t>22.23.19.990.010.00.0796.000000000000</t>
  </si>
  <si>
    <t>Шпатель</t>
  </si>
  <si>
    <t>пластиковый, размер 20 мм, ГОСТ 10778-83</t>
  </si>
  <si>
    <t>20.30.12.700.000.00.0881.000000000057</t>
  </si>
  <si>
    <t>ПФ-133, ГОСТ 926-82</t>
  </si>
  <si>
    <t>08.92.10.000.000.00.0778.000000000000</t>
  </si>
  <si>
    <t>Торф</t>
  </si>
  <si>
    <t>земляной, почвенная смесь, для растений</t>
  </si>
  <si>
    <t>20.15.39.900.000.00.0778.000000000000</t>
  </si>
  <si>
    <t>Удобрение</t>
  </si>
  <si>
    <t>для стимуляции роста растений, универсальное, в жидкой форме</t>
  </si>
  <si>
    <t>20.15.39.900.000.00.0778.000000000001</t>
  </si>
  <si>
    <t>для стимуляции роста растений, универсальное, порошок</t>
  </si>
  <si>
    <t>20.13.21.110.000.00.0166.000000000002</t>
  </si>
  <si>
    <t>Хлор</t>
  </si>
  <si>
    <t>таблетка</t>
  </si>
  <si>
    <t>20.13.21.110.000.00.0166.000000000003</t>
  </si>
  <si>
    <t>гранулы</t>
  </si>
  <si>
    <t>20.59.52.100.001.00.0112.000000000000</t>
  </si>
  <si>
    <t>Реагент</t>
  </si>
  <si>
    <t>для очистки воды, коагулянт</t>
  </si>
  <si>
    <t>флокулянт против мутности воды</t>
  </si>
  <si>
    <t>20.59.59.630.011.00.0112.000000000000</t>
  </si>
  <si>
    <t>Альгицид</t>
  </si>
  <si>
    <t>жидкий</t>
  </si>
  <si>
    <t>быстродействующий альгицид,  двойного действия, предотвращающий образование микро-водорослей и обладающий сильным бактерицидным действием.</t>
  </si>
  <si>
    <t>20.59.59.630.005.00.0166.000000000000</t>
  </si>
  <si>
    <t>Реактив</t>
  </si>
  <si>
    <t>для понижения значения воды, рН-минус</t>
  </si>
  <si>
    <t>удобрения</t>
  </si>
  <si>
    <t>28.14.12.300.000.00.0796.000000000001</t>
  </si>
  <si>
    <t>Арматура для бачка унитаза</t>
  </si>
  <si>
    <t>с нижним подводом</t>
  </si>
  <si>
    <t>27.20.11.900.003.00.0796.000000000006</t>
  </si>
  <si>
    <t>Батарейка</t>
  </si>
  <si>
    <t>тип АА</t>
  </si>
  <si>
    <t>27.20.11.900.003.00.0796.000000000003</t>
  </si>
  <si>
    <t>тип ААА</t>
  </si>
  <si>
    <t>25.71.12.420.000.00.0796.000000000004</t>
  </si>
  <si>
    <t>Бритва</t>
  </si>
  <si>
    <t>механическая</t>
  </si>
  <si>
    <t>25.71.12.420.000.00.0796.000000000002</t>
  </si>
  <si>
    <t>обыкновенная</t>
  </si>
  <si>
    <t>Станок для бритья разового пользования. Мягкая ручка из эластомера</t>
  </si>
  <si>
    <t xml:space="preserve">Бумага туалетная, белая, 100% целлюлоза, 4-слойная, c растворимой втулкой. </t>
  </si>
  <si>
    <t>28.29.32.300.001.00.0796.000000000030</t>
  </si>
  <si>
    <t>Весы бытовые</t>
  </si>
  <si>
    <t>напольные, предел взвешивания 200 кг</t>
  </si>
  <si>
    <t>20.42.19.100.000.00.0796.000000000000</t>
  </si>
  <si>
    <t>Гель</t>
  </si>
  <si>
    <t>для душа, желеобразный, ароматизированный, СТ РК ГОСТ Р 52345-2007</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</si>
  <si>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t>
  </si>
  <si>
    <t xml:space="preserve">Гель для душа, одноразовый, в тубе 20 мл. </t>
  </si>
  <si>
    <t>25.73.10.300.002.00.0796.000000000000</t>
  </si>
  <si>
    <t>Грабли</t>
  </si>
  <si>
    <t>садово-огородные, металлические, 8-зубовые с круглым сечением зуба, деревянный черенок</t>
  </si>
  <si>
    <t>32.91.11.900.001.00.0778.000000000000</t>
  </si>
  <si>
    <t>для мытья посуды, в упаковке 5-10 штук</t>
  </si>
  <si>
    <t>32.99.59.900.059.00.0796.000000000001</t>
  </si>
  <si>
    <t>для мытья тела</t>
  </si>
  <si>
    <t>Губка для душа средней жесткости.</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</si>
  <si>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 кг. Хромированое покрытие устойчиво к потускнению, легко очищается и придает аксессуарам зеркальный блеск. При правильном уходе аксессуары для ванной на долгие годы сохранят свой первоначальный вид.</t>
  </si>
  <si>
    <t>17.22.12.900.000.00.0796.000000000000</t>
  </si>
  <si>
    <t>гигиенический, ватный</t>
  </si>
  <si>
    <t>изготовлен из 100% хлопка, в упаковке 50 шт</t>
  </si>
  <si>
    <t>25.72.11.300.000.00.0796.000000000000</t>
  </si>
  <si>
    <t>Замок</t>
  </si>
  <si>
    <t>навесной</t>
  </si>
  <si>
    <t>Замок висячий дисковый с дисковым механизмом и откидной поворотной душкой, комплект  из 3х ключей.</t>
  </si>
  <si>
    <t>25.72.12.300.000.00.0796.000000000001</t>
  </si>
  <si>
    <t xml:space="preserve">для дверей зданий, цилиндровые </t>
  </si>
  <si>
    <t>межкомнатный с защелкой</t>
  </si>
  <si>
    <t>20.42.18.900.001.00.0796.000000000001</t>
  </si>
  <si>
    <t>Зубочистки</t>
  </si>
  <si>
    <t>деревянные, в упаковке</t>
  </si>
  <si>
    <t>13.94.20.000.000.00.0166.000000000000</t>
  </si>
  <si>
    <t>Каболка</t>
  </si>
  <si>
    <t>из льна, сплетенная специальным образом, ГОСТ 1765-89</t>
  </si>
  <si>
    <t>22.23.14.700.015.00.0796.000000000000</t>
  </si>
  <si>
    <t>Карниз потолочный</t>
  </si>
  <si>
    <t>28.12.14.500.000.01.0796.000000000001</t>
  </si>
  <si>
    <t>Клапан</t>
  </si>
  <si>
    <t>гидравлический, обратный , с гидравлическим отпиранием</t>
  </si>
  <si>
    <t>для воды</t>
  </si>
  <si>
    <t>28.14.13.900.011.00.0796.000000000009</t>
  </si>
  <si>
    <t>Клапан балансировочный</t>
  </si>
  <si>
    <t>с предварительной настройкой, со спускным краном, ручной, условный проход 32 мм</t>
  </si>
  <si>
    <t>22.21.29.700.012.00.0796.000000000000</t>
  </si>
  <si>
    <t>Клапан обратный</t>
  </si>
  <si>
    <t>полипропиленовый, прямоточный, фланцевый, диаметр условный 50 мм</t>
  </si>
  <si>
    <t>14.19.41.300.001.00.0796.000000000000</t>
  </si>
  <si>
    <t>Колпак</t>
  </si>
  <si>
    <t>фетровый</t>
  </si>
  <si>
    <t>Шапочка банная, материал: фетр, цвет: белая. Без надписей.</t>
  </si>
  <si>
    <t>Сложные полимеры, металл. Щётка и совок лень  на ножке. Удобный комплект. Размеры 990 х 340 х 310 мм.   Ножки металлические,   рукоятки, совок, щетка фиолетовые с зеленым цветом. Щетина жесткая зеленая высотой 120мм.</t>
  </si>
  <si>
    <t>20.53.10.500.001.00.0872.000000000000</t>
  </si>
  <si>
    <t>Концентрат эфирных масел</t>
  </si>
  <si>
    <t>экстракт различных растений и цветов</t>
  </si>
  <si>
    <t>Масла эфирные для бани и сауны, изготовлены из трав</t>
  </si>
  <si>
    <t>28.14.13.730.002.00.0796.000000000169</t>
  </si>
  <si>
    <t>Кран</t>
  </si>
  <si>
    <t>шаровой, латунный, муфтовый, условное давление 1,6 Мпа, условный проход 50мм</t>
  </si>
  <si>
    <t>Кран шаровый ф50</t>
  </si>
  <si>
    <t>28.14.13.730.002.00.0796.000000000164</t>
  </si>
  <si>
    <t>шаровой, латунный, муфтовый, условное давление 1,6 Мпа, условный проход 15 мм</t>
  </si>
  <si>
    <t>Кран шаровый ф15</t>
  </si>
  <si>
    <t>28.14.13.730.002.00.0796.000000000165</t>
  </si>
  <si>
    <t>шаровой, латунный, муфтовый, условное давление 1,6 Мпа, условный проход 20 мм</t>
  </si>
  <si>
    <t>Кран шаровый ф20</t>
  </si>
  <si>
    <t>28.14.13.730.002.00.0796.000000000166</t>
  </si>
  <si>
    <t>шаровой, латунный, муфтовый, условное давление 1,6 Мпа, условный проход 25 мм</t>
  </si>
  <si>
    <t>Кран шаровый ф25</t>
  </si>
  <si>
    <t>28.14.13.730.002.00.0796.000000000167</t>
  </si>
  <si>
    <t>шаровой, латунный, муфтовый, условное давление 1,6 Мпа, условный проход 32 мм</t>
  </si>
  <si>
    <t>Кран шаровый ф32</t>
  </si>
  <si>
    <t>28.14.13.730.002.00.0796.000000000168</t>
  </si>
  <si>
    <t>шаровой, латунный, муфтовый, условное давление 1,6 Мпа, условный проход 40 мм</t>
  </si>
  <si>
    <t>Кран шаровый ф40</t>
  </si>
  <si>
    <t>Лента ФУМ</t>
  </si>
  <si>
    <t>уплотнительная, размер 15 мм</t>
  </si>
  <si>
    <t>25.73.30.650.010.00.0796.000000000002</t>
  </si>
  <si>
    <t>Лом</t>
  </si>
  <si>
    <t>для скола/рубки льда</t>
  </si>
  <si>
    <t>ледоруб металлический</t>
  </si>
  <si>
    <t>20.42.19.300.000.00.0778.000000000000</t>
  </si>
  <si>
    <t>Лосьон</t>
  </si>
  <si>
    <t>после бритья, ГОСТ 31692-2012</t>
  </si>
  <si>
    <t>Белая  или матовая  бутылка из толстого стекла, ёмкость 100 мл.Используется для антибактериальной защиты,  предотвращает раздажение после бритья.Состав:очищенная вода,спирт этиловый,парфюмерная отдушка,водорастворимая серебряная соль лимонной кислоты,экстракт ромашки,касторовое масло,ЭДТА,жидкий селикон.</t>
  </si>
  <si>
    <t>26.51.52.700.002.00.0796.000000000000</t>
  </si>
  <si>
    <t>Манометр</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</si>
  <si>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</si>
  <si>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для котельных установок</t>
  </si>
  <si>
    <t>32.91.11.530.000.00.0796.000000000002</t>
  </si>
  <si>
    <t>материал изготовления - химическая нить</t>
  </si>
  <si>
    <t>Метла уличная пластиковая с металлической рукояткой</t>
  </si>
  <si>
    <t>Полиэтиленовые мешки, обычной прочности , объем 60 л, размер 60 см на 80 см. 20 штук в рулоне.</t>
  </si>
  <si>
    <t>Мыло туалетное, 80 гр.</t>
  </si>
  <si>
    <t>20.42.18.900.005.00.0704.000000000001</t>
  </si>
  <si>
    <t>Набор гигиенический</t>
  </si>
  <si>
    <t>для полости рта, в наборе 2 предмета</t>
  </si>
  <si>
    <t>В наборе паста зубная и щетка зубная одноразовая</t>
  </si>
  <si>
    <t>32.99.59.900.105.00.0704.000000000000</t>
  </si>
  <si>
    <t>Набор для ванной комнаты</t>
  </si>
  <si>
    <t>аксессуары для душевой, ванной, туалетной комнаты, в наборе мыльница, ерш, бумагодержатель и аналогичные принадлежности</t>
  </si>
  <si>
    <t>Душевой гарнитур (держатель, лейка, шланг)</t>
  </si>
  <si>
    <t>28.13.14.900.002.02.0796.000000000002</t>
  </si>
  <si>
    <t>центробежный, тип ЦНСв12,5-80, секционный, вертикальный</t>
  </si>
  <si>
    <t>25.11.23.900.006.00.0796.000000000000</t>
  </si>
  <si>
    <t>для растения, металлическая</t>
  </si>
  <si>
    <t>Диаметр 30 см, высота 50 см, материал ПВХ.</t>
  </si>
  <si>
    <t>Диаметр трубки 10 мм, высота 1,5 м, материал сталь с покрытием ПВХ.</t>
  </si>
  <si>
    <t>13.92.21.700.001.00.0736.000000000002</t>
  </si>
  <si>
    <t>упаковочный, из полиэтилена низкого давления (ПНД), с ручками типа «майка», грузоподъемность 1-3 кг</t>
  </si>
  <si>
    <t>17.22.12.900.003.00.0778.000000000000</t>
  </si>
  <si>
    <t>Палочки ватные</t>
  </si>
  <si>
    <t>гигиенические</t>
  </si>
  <si>
    <t>20.42.18.500.001.00.0778.000000000000</t>
  </si>
  <si>
    <t>Паста</t>
  </si>
  <si>
    <t>для чистки зубов</t>
  </si>
  <si>
    <t xml:space="preserve">Зубная паста  с тройным действием </t>
  </si>
  <si>
    <t>20.42.19.300.002.00.0778.000000000000</t>
  </si>
  <si>
    <t>Пена</t>
  </si>
  <si>
    <t>для бритья, ГОСТ 31692-2012</t>
  </si>
  <si>
    <t>22.21.30.200.001.00.0736.000000000000</t>
  </si>
  <si>
    <t>Пленка</t>
  </si>
  <si>
    <t>полиэтиленовая, пищевая</t>
  </si>
  <si>
    <t>Термостойкая пищевая плёнка  стрейч на гильзе, белого или жёлтого цвета,ширина -30 см.,длина-18 м.Используется как упаковочный материал.</t>
  </si>
  <si>
    <t>Бумажные полотенца, двухслойные, рулонные, 15 метров в рулоне, в упаковке 2 рулона.)</t>
  </si>
  <si>
    <t>32.99.59.900.061.00.0796.000000000000</t>
  </si>
  <si>
    <t>Пояс банный (мочалка)</t>
  </si>
  <si>
    <t>из синтетических материалов, средней жесткости</t>
  </si>
  <si>
    <t>мочалка из сизаля и микрофибры, с ручками,р-р 0,6 х 0,1</t>
  </si>
  <si>
    <t>27.90.32.000.049.00.0796.000000000000</t>
  </si>
  <si>
    <t>Припой</t>
  </si>
  <si>
    <t>для пайки металлов</t>
  </si>
  <si>
    <t>24.34.12.900.000.00.0018.000000000034</t>
  </si>
  <si>
    <t>Проволока</t>
  </si>
  <si>
    <t>из углеродистой стали, номинальный диаметр 0,80 мм</t>
  </si>
  <si>
    <t>22.29.29.900.084.00.0796.000000000000</t>
  </si>
  <si>
    <t>Рожок</t>
  </si>
  <si>
    <t>пластмассовый, для обуви</t>
  </si>
  <si>
    <t>75 см.,из металла, цвет коричневый</t>
  </si>
  <si>
    <t>13.95.10.700.001.01.0778.000000000000</t>
  </si>
  <si>
    <t>техническая, из микрофибры, сухая</t>
  </si>
  <si>
    <t>Размер: 40х40 см. Плотность: 280 г/м2. Цвет: синий. Для стекла.</t>
  </si>
  <si>
    <t xml:space="preserve"> Размер:40х40 цвет розовый, плотность 310г/м2</t>
  </si>
  <si>
    <t>17.12.20.900.001.00.0796.000000000000</t>
  </si>
  <si>
    <t>столовая, бумажная, квадратная/круглая</t>
  </si>
  <si>
    <t>25.72.13.900.002.00.0796.000000000000</t>
  </si>
  <si>
    <t>Сердцевина</t>
  </si>
  <si>
    <t>для врезного замка</t>
  </si>
  <si>
    <t>Цилиндр из нержавеющей стали, открыванием с внешней и внутренней стороны, комплект из 3х-5и ключей.</t>
  </si>
  <si>
    <t>13.94.12.500.000.00.0055.000000000000</t>
  </si>
  <si>
    <t>Сетка</t>
  </si>
  <si>
    <t>защитная от насекомых, из бечевок</t>
  </si>
  <si>
    <t>для окон</t>
  </si>
  <si>
    <t>28.14.12.330.000.00.0796.000000000007</t>
  </si>
  <si>
    <t>Смеситель</t>
  </si>
  <si>
    <t>для душа, однорукояточный, совмещенный</t>
  </si>
  <si>
    <t>Смеситель для ванн и душа короткий гусак настенного крепления.  Корпус латунь, наружное покрытие хромированное.</t>
  </si>
  <si>
    <t>28.14.12.330.000.00.0796.000000000006</t>
  </si>
  <si>
    <t>для биде, однорукояточный, набортный, размер 240*130 мм, ГОСТ 25809-96</t>
  </si>
  <si>
    <t xml:space="preserve">2 таблетки в упаковке, с запахом лимона </t>
  </si>
  <si>
    <t>Средство для стекол и других поверхностей с нашатырным спиртом.
Чистота и блеск без разводов.
Благодаря входящему в состав спирту, он эффективно удаляет грязь и жир,
придает поверхности блеск и не оставляет разводов.
Идеально подходит для окон, зеркал, кафеля, автомобильных стекол,
панелей бытовых электроприборов, поверхности холодильника. Состав: Вода, органические растворители, молочная кислота, н- ПАВ &lt; 5%, отдушка. В пластмассовой бутылке с распылителем, объемом: 500 мл.</t>
  </si>
  <si>
    <t>Для удаления известкового налета, мыльных разводов, ржавчины и
въевшейся грязи. Состав: менее 5% неионогенные ПАВ, щавелевая кислота, ароматизатор. Объем: 450 мл.</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</si>
  <si>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альдегид, линаллоол.</t>
  </si>
  <si>
    <t>для ополаскивания белья, жидкость</t>
  </si>
  <si>
    <t>Для ополаскивания белья, жидкость, объем 1000 мл.</t>
  </si>
  <si>
    <t>Гель пятновыводитель для всех видов тканей, очень эффективен от всех видов пятен. 5 - 15% кислородосодержащих отбеливателей, 5% неионогенные ПАВ,
фосфонаты: оптический отбеливатель, ароматизатор. В пластиковой упаковке , объем 1 л</t>
  </si>
  <si>
    <t>20.41.32.570.000.02.0778.000000000000</t>
  </si>
  <si>
    <t>для посудомоечной машины, в таблетках, СТ РК ГОСТ Р 51696-2003</t>
  </si>
  <si>
    <t>15.20.32.990.004.00.0715.000000000004</t>
  </si>
  <si>
    <t>Тапки</t>
  </si>
  <si>
    <t>одноразовые, общего назначения, хлопчатобумажные</t>
  </si>
  <si>
    <t>махровые с закрытым носиком, белые, плотность 220 г/м2, подошва 5мм</t>
  </si>
  <si>
    <t>15.20.11.300.000.00.0715.000000000000</t>
  </si>
  <si>
    <t>Тапочки</t>
  </si>
  <si>
    <t>мужские, общего назначения, из поливинилхлорида, ГОСТ 1135-2005</t>
  </si>
  <si>
    <t>Мужские сланцы с дренажной системой отвода воды ARENA HyDroft, верх выполнен из ПХВ, подошва из ЭВА, межподошва из амортизирующего филона</t>
  </si>
  <si>
    <t>верх и подошва из полимерных материалов</t>
  </si>
  <si>
    <t>22.21.21.500.001.02.0796.000000000013</t>
  </si>
  <si>
    <t>Труба</t>
  </si>
  <si>
    <t>гофрированная, сливная, для унитаза, размер 90-130</t>
  </si>
  <si>
    <t>Гофра φ100</t>
  </si>
  <si>
    <t>22.19.20.700.006.00.0778.000000000000</t>
  </si>
  <si>
    <t>Уплотнитель</t>
  </si>
  <si>
    <t>резиновый, самоклеящийся</t>
  </si>
  <si>
    <t xml:space="preserve">уплотнительная резинка </t>
  </si>
  <si>
    <t>24.42.25.200.000.00.0736.000000000000</t>
  </si>
  <si>
    <t>Фольга</t>
  </si>
  <si>
    <t>алюминиевая, для упаковки, ГОСТ 745-2014</t>
  </si>
  <si>
    <t>Пищевая алюминевая фольга на гильзе. Ширина рулона 45 см, длина 10 м.</t>
  </si>
  <si>
    <t>28.11.41.900.015.00.0796.000000000001</t>
  </si>
  <si>
    <t>Форсунка</t>
  </si>
  <si>
    <t>топливная</t>
  </si>
  <si>
    <t>Фосунка для горелки RL-38</t>
  </si>
  <si>
    <t>Фосунка для горелки RL-28</t>
  </si>
  <si>
    <t>25.99.29.490.011.00.0796.000000000017</t>
  </si>
  <si>
    <t>Хомут</t>
  </si>
  <si>
    <t>металлический, диаметр 80, высота 125 мм, ГОСТ 24137-80</t>
  </si>
  <si>
    <t>20.42.16.300.000.00.0796.000000000000</t>
  </si>
  <si>
    <t>Шампунь</t>
  </si>
  <si>
    <t>для волос, в пластиковой упаковке, СТ РК ГОСТ Р 52345-2007</t>
  </si>
  <si>
    <t xml:space="preserve">шампунь для волос, одноразовый туба 30 мл. </t>
  </si>
  <si>
    <t>шампунь для волос в пластиковой упаковке объем 250 мл. Экстракт водяной лилии и Алоэ вера</t>
  </si>
  <si>
    <t>22.21.29.300.001.00.0796.000000000001</t>
  </si>
  <si>
    <t>гибкий, для смесителя</t>
  </si>
  <si>
    <t>Подводка для воды к раковинам</t>
  </si>
  <si>
    <t>22.21.29.300.001.00.0796.000000000000</t>
  </si>
  <si>
    <t>гибкий, для сливного бачка унитаза</t>
  </si>
  <si>
    <t>Подводка для воды к унитазам</t>
  </si>
  <si>
    <t>22.21.29.300.001.00.0006.000000000003</t>
  </si>
  <si>
    <t>пневматический, полимерный, наружный диаметр 8 мм, внутренний диаметр 5,9 мм, рабочее давление - 0,95 ... 15 bar</t>
  </si>
  <si>
    <t>шланг заливной для стиральной машины</t>
  </si>
  <si>
    <t>23.99.11.990.006.01.0166.000000000011</t>
  </si>
  <si>
    <t>Шнур</t>
  </si>
  <si>
    <t>теплоизоляционный/уплотнительный, асбестовый, марка ШАОН, общего назначения, диаметр-12,0 мм, ГОСТ 1779-83</t>
  </si>
  <si>
    <t>20.42.18.900.002.00.0796.000000000001</t>
  </si>
  <si>
    <t>зубная, средней жесткости, ГОСТ 6388-2003</t>
  </si>
  <si>
    <t>32.91.11.590.000.00.0796.000000000001</t>
  </si>
  <si>
    <t>санитарно-бытовая</t>
  </si>
  <si>
    <t>Туалетная расческа. В картонной упаковке,тип зубье частые, длина зубьев 16 мм, вес 10 г.</t>
  </si>
  <si>
    <t xml:space="preserve">Щетка, 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В упаковке 5 шт.  </t>
  </si>
  <si>
    <t>Расческа массажная. Материал - дерево. 4 ряда зубьев.</t>
  </si>
  <si>
    <t>22.19.72.000.001.00.0796.000000000000</t>
  </si>
  <si>
    <t>Коврик диэлектрический</t>
  </si>
  <si>
    <t>резиновый, первой группы, длина 500-1000мм, ширина 500-1200мм, ГОСТ 4997-75</t>
  </si>
  <si>
    <t>27.40.15.990.001.00.0796.000000000159</t>
  </si>
  <si>
    <t>тип цоколя G13, мощность 60 Вт</t>
  </si>
  <si>
    <t>27.40.15.990.001.00.0796.000000000154</t>
  </si>
  <si>
    <t>тип цоколя G13, мощность 40 Вт</t>
  </si>
  <si>
    <t>27.40.39.900.002.00.0796.000000000038</t>
  </si>
  <si>
    <t>тип цоколя GU5.3, мощность 5 Вт</t>
  </si>
  <si>
    <t>27.40.39.900.002.00.0796.000000000008</t>
  </si>
  <si>
    <t>тип цоколя E14, мощность 7,8 Вт</t>
  </si>
  <si>
    <t>27.40.39.900.002.00.0796.000000000004</t>
  </si>
  <si>
    <t>тип цоколя E27, мощность 40 Вт</t>
  </si>
  <si>
    <t>27.40.39.900.002.00.0796.000000000010</t>
  </si>
  <si>
    <t>тип цоколя E27, мощность 7 Вт</t>
  </si>
  <si>
    <t>27.40.39.900.002.00.0796.000000000036</t>
  </si>
  <si>
    <t>тип цоколя Е14, мощность 5,3 Вт</t>
  </si>
  <si>
    <t>Лента</t>
  </si>
  <si>
    <t>27.33.11.100.004.00.0796.000000000000</t>
  </si>
  <si>
    <t>трехместная, двухполюсная, боковые заземляющие контакты, тип закрытый, номинальный ток 16А, напряжение 250В, ГОСТ 7396.1-89</t>
  </si>
  <si>
    <t>27.20.11.990.001.00.0796.000000000000</t>
  </si>
  <si>
    <t>Светильник</t>
  </si>
  <si>
    <t>светодиодный, для уличного освещения, Номинальное напряжение 220В (+/-20%)</t>
  </si>
  <si>
    <t>27.40.22.900.000.02.0796.000000000001</t>
  </si>
  <si>
    <t>общего освещения, настенный</t>
  </si>
  <si>
    <t>27.51.30.900.005.00.0796.000000000000</t>
  </si>
  <si>
    <t>Элемент электронагревательный</t>
  </si>
  <si>
    <t>к водонагревателю</t>
  </si>
  <si>
    <t>22.21.29.700.054.00.0796.000000000004</t>
  </si>
  <si>
    <t>Рукав</t>
  </si>
  <si>
    <t>пожарный, из латекса, внутренний диаметр 66 мм</t>
  </si>
  <si>
    <t>28.29.22.100.000.01.0796.000000000004</t>
  </si>
  <si>
    <t>углекислотный, марка ОУ-7</t>
  </si>
  <si>
    <t>32.50.42.900.000.00.0796.000000000009</t>
  </si>
  <si>
    <t>Очки</t>
  </si>
  <si>
    <t>для плавания, пластиковые</t>
  </si>
  <si>
    <t>цвет - голубой</t>
  </si>
  <si>
    <t>32.99.21.300.000.00.0796.000000000002</t>
  </si>
  <si>
    <t>Зонт</t>
  </si>
  <si>
    <t>от дождя и солнца, имеющие раздвижной стержень</t>
  </si>
  <si>
    <t>мужской, цвет череный, механизм полуавтомат, открывается нажатием кнопки, закрывается вручную, диаметр купола 128 см, 10 спиц, чехол, ветроустойчивый</t>
  </si>
  <si>
    <t>20.60.24.000.001.00.0796.000000000000</t>
  </si>
  <si>
    <t>Леска</t>
  </si>
  <si>
    <t>из искусственных волокон</t>
  </si>
  <si>
    <t>головка с леской ЕТН-1200 для GET-1200 SL</t>
  </si>
  <si>
    <t>32.30.16.300.002.00.0796.000000000000</t>
  </si>
  <si>
    <t>рыболовная</t>
  </si>
  <si>
    <t>250 гр, лесоемкость 150/0,30, подшипник 7+1, запасная шпуля 1</t>
  </si>
  <si>
    <t>32.30.16.300.005.00.0796.000000000000</t>
  </si>
  <si>
    <t>Крючок</t>
  </si>
  <si>
    <t>рыболовный, одинарный</t>
  </si>
  <si>
    <t>крючки W,P,E из ванадиевой стали, прессованная заточка крючка № 2-5</t>
  </si>
  <si>
    <t>32.30.16.300.001.00.0796.000000000000</t>
  </si>
  <si>
    <t>Поплавок</t>
  </si>
  <si>
    <t>рыболовный</t>
  </si>
  <si>
    <t>каплевидной формы, вес 3-5 гр</t>
  </si>
  <si>
    <t>32.30.16.300.007.00.0796.000000000000</t>
  </si>
  <si>
    <t>Блесна</t>
  </si>
  <si>
    <t>отвесного блеснения</t>
  </si>
  <si>
    <t>Колеблющаяся блесна для хищной рыбы</t>
  </si>
  <si>
    <t>32.30.16.300.006.00.0796.000000000000</t>
  </si>
  <si>
    <t>Груз</t>
  </si>
  <si>
    <t>1-4 гр</t>
  </si>
  <si>
    <t>32.30.16.300.000.00.0796.000000000000</t>
  </si>
  <si>
    <t>0,18 диаметр</t>
  </si>
  <si>
    <t>32.30.16.300.004.00.0796.000000000005</t>
  </si>
  <si>
    <t>Удочка рыболовная</t>
  </si>
  <si>
    <t>телескопическое удилище</t>
  </si>
  <si>
    <t>32.30.15.600.000.02.0796.000000000000</t>
  </si>
  <si>
    <t>Ракетки</t>
  </si>
  <si>
    <t>для бадминтона</t>
  </si>
  <si>
    <t>32.30.15.600.001.00.0796.000000000000</t>
  </si>
  <si>
    <t>Ракетка</t>
  </si>
  <si>
    <t>для настольного тенниса</t>
  </si>
  <si>
    <t>для настольного тенниса, 40 мм, 3 звезды и более, в комплекте ракетка и чехол</t>
  </si>
  <si>
    <t>32.30.15.500.000.00.0796.000000000000</t>
  </si>
  <si>
    <t>Мяч</t>
  </si>
  <si>
    <t>для большого тенниса, в наборе 3 штуки</t>
  </si>
  <si>
    <t>32.30.14.000.016.00.0796.000000000000</t>
  </si>
  <si>
    <t>для общефизической подготовки населения</t>
  </si>
  <si>
    <t>11.07.11.310.000.01.0868.000000000012</t>
  </si>
  <si>
    <t>негазированная, неминеральная, питьевая, природная, обьем 0,25 л, СТ РК 1432-2005</t>
  </si>
  <si>
    <t>0,25 л, стеклянная бутылка</t>
  </si>
  <si>
    <t>Краска по металлу, белая</t>
  </si>
  <si>
    <t>Краска по металлу, красная</t>
  </si>
  <si>
    <t>Краска по металлу, серая</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</si>
  <si>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</si>
  <si>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</si>
  <si>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</si>
  <si>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</si>
  <si>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</si>
  <si>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</si>
  <si>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</si>
  <si>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</si>
  <si>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</si>
  <si>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</si>
  <si>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</si>
  <si>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</si>
  <si>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</si>
  <si>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</si>
  <si>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</si>
  <si>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</si>
  <si>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</si>
  <si>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</si>
  <si>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</si>
  <si>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</si>
  <si>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</si>
  <si>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</si>
  <si>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</si>
  <si>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</si>
  <si>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</si>
  <si>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</si>
  <si>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</si>
  <si>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</si>
  <si>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</si>
  <si>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</si>
  <si>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</si>
  <si>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</si>
  <si>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</si>
  <si>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</si>
  <si>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</si>
  <si>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</si>
  <si>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</si>
  <si>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</si>
  <si>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</si>
  <si>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55 Т</t>
  </si>
  <si>
    <t>56 Т</t>
  </si>
  <si>
    <t>57 Т</t>
  </si>
  <si>
    <t>58 Т</t>
  </si>
  <si>
    <t>59 Т</t>
  </si>
  <si>
    <t>60 Т</t>
  </si>
  <si>
    <t>61 Т</t>
  </si>
  <si>
    <t>62 Т</t>
  </si>
  <si>
    <t>63 Т</t>
  </si>
  <si>
    <t>64 Т</t>
  </si>
  <si>
    <t>65 Т</t>
  </si>
  <si>
    <t>66 Т</t>
  </si>
  <si>
    <t>67 Т</t>
  </si>
  <si>
    <t>68 Т</t>
  </si>
  <si>
    <t>69 Т</t>
  </si>
  <si>
    <t>70 Т</t>
  </si>
  <si>
    <t>71 Т</t>
  </si>
  <si>
    <t>72 Т</t>
  </si>
  <si>
    <t>73 Т</t>
  </si>
  <si>
    <t>74 Т</t>
  </si>
  <si>
    <t>75 Т</t>
  </si>
  <si>
    <t>76 Т</t>
  </si>
  <si>
    <t>77 Т</t>
  </si>
  <si>
    <t>78 Т</t>
  </si>
  <si>
    <t>79 Т</t>
  </si>
  <si>
    <t>80 Т</t>
  </si>
  <si>
    <t>81 Т</t>
  </si>
  <si>
    <t>82 Т</t>
  </si>
  <si>
    <t>83 Т</t>
  </si>
  <si>
    <t>84 Т</t>
  </si>
  <si>
    <t>85 Т</t>
  </si>
  <si>
    <t>86 Т</t>
  </si>
  <si>
    <t>87 Т</t>
  </si>
  <si>
    <t>88 Т</t>
  </si>
  <si>
    <t>89 Т</t>
  </si>
  <si>
    <t>90 Т</t>
  </si>
  <si>
    <t>91 Т</t>
  </si>
  <si>
    <t>92 Т</t>
  </si>
  <si>
    <t>93 Т</t>
  </si>
  <si>
    <t>94 Т</t>
  </si>
  <si>
    <t>95 Т</t>
  </si>
  <si>
    <t>96 Т</t>
  </si>
  <si>
    <t>97 Т</t>
  </si>
  <si>
    <t>98 Т</t>
  </si>
  <si>
    <t>99 Т</t>
  </si>
  <si>
    <t>100 Т</t>
  </si>
  <si>
    <t>101 Т</t>
  </si>
  <si>
    <t>102 Т</t>
  </si>
  <si>
    <t>103 Т</t>
  </si>
  <si>
    <t>104 Т</t>
  </si>
  <si>
    <t>105 Т</t>
  </si>
  <si>
    <t>106 Т</t>
  </si>
  <si>
    <t>107 Т</t>
  </si>
  <si>
    <t>108 Т</t>
  </si>
  <si>
    <t>109 Т</t>
  </si>
  <si>
    <t>110 Т</t>
  </si>
  <si>
    <t>111 Т</t>
  </si>
  <si>
    <t>112 Т</t>
  </si>
  <si>
    <t>113 Т</t>
  </si>
  <si>
    <t>114 Т</t>
  </si>
  <si>
    <t>115 Т</t>
  </si>
  <si>
    <t>116 Т</t>
  </si>
  <si>
    <t>117 Т</t>
  </si>
  <si>
    <t>118 Т</t>
  </si>
  <si>
    <t>119 Т</t>
  </si>
  <si>
    <t>120 Т</t>
  </si>
  <si>
    <t>121 Т</t>
  </si>
  <si>
    <t>122 Т</t>
  </si>
  <si>
    <t>123 Т</t>
  </si>
  <si>
    <t>124 Т</t>
  </si>
  <si>
    <t>125 Т</t>
  </si>
  <si>
    <t>126 Т</t>
  </si>
  <si>
    <t>127 Т</t>
  </si>
  <si>
    <t>128 Т</t>
  </si>
  <si>
    <t>129 Т</t>
  </si>
  <si>
    <t>130 Т</t>
  </si>
  <si>
    <t>131 Т</t>
  </si>
  <si>
    <t>132 Т</t>
  </si>
  <si>
    <t>133 Т</t>
  </si>
  <si>
    <t>134 Т</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</si>
  <si>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</si>
  <si>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</si>
  <si>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</si>
  <si>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</si>
  <si>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</si>
  <si>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</si>
  <si>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</si>
  <si>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</si>
  <si>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</si>
  <si>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</si>
  <si>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</si>
  <si>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</si>
  <si>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</si>
  <si>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</si>
  <si>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</si>
  <si>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</si>
  <si>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</si>
  <si>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</si>
  <si>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</si>
  <si>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</si>
  <si>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</si>
  <si>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</si>
  <si>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</si>
  <si>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</si>
  <si>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</si>
  <si>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</si>
  <si>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</si>
  <si>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</si>
  <si>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</si>
  <si>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</si>
  <si>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</si>
  <si>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</si>
  <si>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</si>
  <si>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</si>
  <si>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</si>
  <si>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</si>
  <si>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</si>
  <si>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</si>
  <si>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</si>
  <si>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</si>
  <si>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</si>
  <si>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</si>
  <si>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</si>
  <si>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</si>
  <si>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</si>
  <si>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</si>
  <si>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</si>
  <si>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</si>
  <si>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</si>
  <si>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</si>
  <si>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</si>
  <si>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</si>
  <si>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</si>
  <si>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</si>
  <si>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</si>
  <si>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</si>
  <si>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</si>
  <si>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</si>
  <si>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</si>
  <si>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</si>
  <si>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</si>
  <si>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</si>
  <si>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</si>
  <si>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</si>
  <si>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</si>
  <si>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</si>
  <si>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</si>
  <si>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</si>
  <si>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203 Т</t>
  </si>
  <si>
    <t>204 Т</t>
  </si>
  <si>
    <t>205 Т</t>
  </si>
  <si>
    <t>206 Т</t>
  </si>
  <si>
    <t>207 Т</t>
  </si>
  <si>
    <t>208 Т</t>
  </si>
  <si>
    <t>209 Т</t>
  </si>
  <si>
    <t>210 Т</t>
  </si>
  <si>
    <t>211 Т</t>
  </si>
  <si>
    <t>212 Т</t>
  </si>
  <si>
    <t>213 Т</t>
  </si>
  <si>
    <t>214 Т</t>
  </si>
  <si>
    <t>215 Т</t>
  </si>
  <si>
    <t>216 Т</t>
  </si>
  <si>
    <t>217 Т</t>
  </si>
  <si>
    <t>218 Т</t>
  </si>
  <si>
    <t>219 Т</t>
  </si>
  <si>
    <t>220 Т</t>
  </si>
  <si>
    <t>221 Т</t>
  </si>
  <si>
    <t>222 Т</t>
  </si>
  <si>
    <t>223 Т</t>
  </si>
  <si>
    <t>224 Т</t>
  </si>
  <si>
    <t>225 Т</t>
  </si>
  <si>
    <t>226 Т</t>
  </si>
  <si>
    <t>227 Т</t>
  </si>
  <si>
    <t>228 Т</t>
  </si>
  <si>
    <t>229 Т</t>
  </si>
  <si>
    <t>230 Т</t>
  </si>
  <si>
    <t>231 Т</t>
  </si>
  <si>
    <t>232 Т</t>
  </si>
  <si>
    <t>233 Т</t>
  </si>
  <si>
    <t>234 Т</t>
  </si>
  <si>
    <t>235 Т</t>
  </si>
  <si>
    <t>236 Т</t>
  </si>
  <si>
    <t>237 Т</t>
  </si>
  <si>
    <t>238 Т</t>
  </si>
  <si>
    <t>239 Т</t>
  </si>
  <si>
    <t>240 Т</t>
  </si>
  <si>
    <t>241 Т</t>
  </si>
  <si>
    <t>242 Т</t>
  </si>
  <si>
    <t>243 Т</t>
  </si>
  <si>
    <t>244 Т</t>
  </si>
  <si>
    <t>245 Т</t>
  </si>
  <si>
    <t>246 Т</t>
  </si>
  <si>
    <t>247 Т</t>
  </si>
  <si>
    <t>248 Т</t>
  </si>
  <si>
    <t>249 Т</t>
  </si>
  <si>
    <t>250 Т</t>
  </si>
  <si>
    <t>251 Т</t>
  </si>
  <si>
    <t>252 Т</t>
  </si>
  <si>
    <t>253 Т</t>
  </si>
  <si>
    <t>254 Т</t>
  </si>
  <si>
    <t>255 Т</t>
  </si>
  <si>
    <t>256 Т</t>
  </si>
  <si>
    <t>257 Т</t>
  </si>
  <si>
    <t>258 Т</t>
  </si>
  <si>
    <t>259 Т</t>
  </si>
  <si>
    <t>260 Т</t>
  </si>
  <si>
    <t>261 Т</t>
  </si>
  <si>
    <t>262 Т</t>
  </si>
  <si>
    <t>263 Т</t>
  </si>
  <si>
    <t>264 Т</t>
  </si>
  <si>
    <t>265 Т</t>
  </si>
  <si>
    <t>266 Т</t>
  </si>
  <si>
    <t>267 Т</t>
  </si>
  <si>
    <t>268 Т</t>
  </si>
  <si>
    <t>269 Т</t>
  </si>
  <si>
    <t>270 Т</t>
  </si>
  <si>
    <t>271 Т</t>
  </si>
  <si>
    <t>272 Т</t>
  </si>
  <si>
    <t>273 Т</t>
  </si>
  <si>
    <t>274 Т</t>
  </si>
  <si>
    <t>275 Т</t>
  </si>
  <si>
    <t>276 Т</t>
  </si>
  <si>
    <t>277 Т</t>
  </si>
  <si>
    <t>278 Т</t>
  </si>
  <si>
    <t>279 Т</t>
  </si>
  <si>
    <t>280 Т</t>
  </si>
  <si>
    <t>281 Т</t>
  </si>
  <si>
    <t>282 Т</t>
  </si>
  <si>
    <t>283 Т</t>
  </si>
  <si>
    <t>284 Т</t>
  </si>
  <si>
    <t>285 Т</t>
  </si>
  <si>
    <t>286 Т</t>
  </si>
  <si>
    <t>287 Т</t>
  </si>
  <si>
    <t>288 Т</t>
  </si>
  <si>
    <t>289 Т</t>
  </si>
  <si>
    <t>290 Т</t>
  </si>
  <si>
    <t>291 Т</t>
  </si>
  <si>
    <t>292 Т</t>
  </si>
  <si>
    <t>293 Т</t>
  </si>
  <si>
    <t>294 Т</t>
  </si>
  <si>
    <t>295 Т</t>
  </si>
  <si>
    <t>296 Т</t>
  </si>
  <si>
    <t>297 Т</t>
  </si>
  <si>
    <t>298 Т</t>
  </si>
  <si>
    <t>299 Т</t>
  </si>
  <si>
    <t>300 Т</t>
  </si>
  <si>
    <t>301 Т</t>
  </si>
  <si>
    <t>302 Т</t>
  </si>
  <si>
    <t>303 Т</t>
  </si>
  <si>
    <t>304 Т</t>
  </si>
  <si>
    <t>305 Т</t>
  </si>
  <si>
    <t>306 Т</t>
  </si>
  <si>
    <t>307 Т</t>
  </si>
  <si>
    <t>308 Т</t>
  </si>
  <si>
    <t>309 Т</t>
  </si>
  <si>
    <t>310 Т</t>
  </si>
  <si>
    <t>311 Т</t>
  </si>
  <si>
    <t>312 Т</t>
  </si>
  <si>
    <t>313 Т</t>
  </si>
  <si>
    <t>314 Т</t>
  </si>
  <si>
    <t>315 Т</t>
  </si>
  <si>
    <t>316 Т</t>
  </si>
  <si>
    <t>317 Т</t>
  </si>
  <si>
    <t>318 Т</t>
  </si>
  <si>
    <t>319 Т</t>
  </si>
  <si>
    <t>320 Т</t>
  </si>
  <si>
    <t>321 Т</t>
  </si>
  <si>
    <t>322 Т</t>
  </si>
  <si>
    <t>323 Т</t>
  </si>
  <si>
    <t>324 Т</t>
  </si>
  <si>
    <t>325 Т</t>
  </si>
  <si>
    <t>326 Т</t>
  </si>
  <si>
    <t>327 Т</t>
  </si>
  <si>
    <t>328 Т</t>
  </si>
  <si>
    <t>329 Т</t>
  </si>
  <si>
    <t>330 Т</t>
  </si>
  <si>
    <t>331 Т</t>
  </si>
  <si>
    <t>332 Т</t>
  </si>
  <si>
    <t>333 Т</t>
  </si>
  <si>
    <t>334 Т</t>
  </si>
  <si>
    <t>335 Т</t>
  </si>
  <si>
    <t>336 Т</t>
  </si>
  <si>
    <t>337 Т</t>
  </si>
  <si>
    <t>338 Т</t>
  </si>
  <si>
    <t>339 Т</t>
  </si>
  <si>
    <t>340 Т</t>
  </si>
  <si>
    <t>341 Т</t>
  </si>
  <si>
    <t>342 Т</t>
  </si>
  <si>
    <t>343 Т</t>
  </si>
  <si>
    <t>344 Т</t>
  </si>
  <si>
    <t>345 Т</t>
  </si>
  <si>
    <t>346 Т</t>
  </si>
  <si>
    <t>347 Т</t>
  </si>
  <si>
    <t>348 Т</t>
  </si>
  <si>
    <t>349 Т</t>
  </si>
  <si>
    <t>350 Т</t>
  </si>
  <si>
    <t>351 Т</t>
  </si>
  <si>
    <t>352 Т</t>
  </si>
  <si>
    <t>353 Т</t>
  </si>
  <si>
    <t>354 Т</t>
  </si>
  <si>
    <t>355 Т</t>
  </si>
  <si>
    <t>356 Т</t>
  </si>
  <si>
    <t>357 Т</t>
  </si>
  <si>
    <t>358 Т</t>
  </si>
  <si>
    <t>359 Т</t>
  </si>
  <si>
    <t>360 Т</t>
  </si>
  <si>
    <t>361 Т</t>
  </si>
  <si>
    <t>362 Т</t>
  </si>
  <si>
    <t>363 Т</t>
  </si>
  <si>
    <t>364 Т</t>
  </si>
  <si>
    <t>365 Т</t>
  </si>
  <si>
    <t>366 Т</t>
  </si>
  <si>
    <t>367 Т</t>
  </si>
  <si>
    <t>368 Т</t>
  </si>
  <si>
    <t>369 Т</t>
  </si>
  <si>
    <t>370 Т</t>
  </si>
  <si>
    <t>371 Т</t>
  </si>
  <si>
    <t>372 Т</t>
  </si>
  <si>
    <t>373 Т</t>
  </si>
  <si>
    <t>374 Т</t>
  </si>
  <si>
    <t>375 Т</t>
  </si>
  <si>
    <t>376 Т</t>
  </si>
  <si>
    <t>377 Т</t>
  </si>
  <si>
    <t>378 Т</t>
  </si>
  <si>
    <t>379 Т</t>
  </si>
  <si>
    <t>380 Т</t>
  </si>
  <si>
    <t>381 Т</t>
  </si>
  <si>
    <t>382 Т</t>
  </si>
  <si>
    <t>383 Т</t>
  </si>
  <si>
    <t>384 Т</t>
  </si>
  <si>
    <t>385 Т</t>
  </si>
  <si>
    <t>386 Т</t>
  </si>
  <si>
    <t>387 Т</t>
  </si>
  <si>
    <t>388 Т</t>
  </si>
  <si>
    <t>389 Т</t>
  </si>
  <si>
    <t>390 Т</t>
  </si>
  <si>
    <t>391 Т</t>
  </si>
  <si>
    <t>392 Т</t>
  </si>
  <si>
    <t>393 Т</t>
  </si>
  <si>
    <t>394 Т</t>
  </si>
  <si>
    <t>395 Т</t>
  </si>
  <si>
    <t>396 Т</t>
  </si>
  <si>
    <t>397 Т</t>
  </si>
  <si>
    <t>398 Т</t>
  </si>
  <si>
    <t>399 Т</t>
  </si>
  <si>
    <t>400 Т</t>
  </si>
  <si>
    <t>401 Т</t>
  </si>
  <si>
    <t>402 Т</t>
  </si>
  <si>
    <t>403 Т</t>
  </si>
  <si>
    <t>404 Т</t>
  </si>
  <si>
    <t>405 Т</t>
  </si>
  <si>
    <t>406 Т</t>
  </si>
  <si>
    <t>407 Т</t>
  </si>
  <si>
    <t>408 Т</t>
  </si>
  <si>
    <t>409 Т</t>
  </si>
  <si>
    <t>410 Т</t>
  </si>
  <si>
    <t>411 Т</t>
  </si>
  <si>
    <t>412 Т</t>
  </si>
  <si>
    <t>413 Т</t>
  </si>
  <si>
    <t>414 Т</t>
  </si>
  <si>
    <t>415 Т</t>
  </si>
  <si>
    <t>416 Т</t>
  </si>
  <si>
    <t>417 Т</t>
  </si>
  <si>
    <t>418 Т</t>
  </si>
  <si>
    <t>419 Т</t>
  </si>
  <si>
    <t>420 Т</t>
  </si>
  <si>
    <t>421 Т</t>
  </si>
  <si>
    <t>422 Т</t>
  </si>
  <si>
    <t>423 Т</t>
  </si>
  <si>
    <t>424 Т</t>
  </si>
  <si>
    <t>425 Т</t>
  </si>
  <si>
    <t>426 Т</t>
  </si>
  <si>
    <t>427 Т</t>
  </si>
  <si>
    <t>428 Т</t>
  </si>
  <si>
    <t>429 Т</t>
  </si>
  <si>
    <t>430 Т</t>
  </si>
  <si>
    <t>431 Т</t>
  </si>
  <si>
    <t>432 Т</t>
  </si>
  <si>
    <t>433 Т</t>
  </si>
  <si>
    <t>434 Т</t>
  </si>
  <si>
    <t>435 Т</t>
  </si>
  <si>
    <t>436 Т</t>
  </si>
  <si>
    <t>437 Т</t>
  </si>
  <si>
    <t>438 Т</t>
  </si>
  <si>
    <t>439 Т</t>
  </si>
  <si>
    <t>440 Т</t>
  </si>
  <si>
    <t>441 Т</t>
  </si>
  <si>
    <t>442 Т</t>
  </si>
  <si>
    <t>443 Т</t>
  </si>
  <si>
    <t>444 Т</t>
  </si>
  <si>
    <t>445 Т</t>
  </si>
  <si>
    <t>447 Т</t>
  </si>
  <si>
    <t>448 Т</t>
  </si>
  <si>
    <t>449 Т</t>
  </si>
  <si>
    <t>450 Т</t>
  </si>
  <si>
    <t>451 Т</t>
  </si>
  <si>
    <t>452 Т</t>
  </si>
  <si>
    <t>453 Т</t>
  </si>
  <si>
    <t>454 Т</t>
  </si>
  <si>
    <t>455 Т</t>
  </si>
  <si>
    <t>456 Т</t>
  </si>
  <si>
    <t>457 Т</t>
  </si>
  <si>
    <t>458 Т</t>
  </si>
  <si>
    <t>459 Т</t>
  </si>
  <si>
    <t>460 Т</t>
  </si>
  <si>
    <t>461 Т</t>
  </si>
  <si>
    <t>462 Т</t>
  </si>
  <si>
    <t>463 Т</t>
  </si>
  <si>
    <t>464 Т</t>
  </si>
  <si>
    <t>465 Т</t>
  </si>
  <si>
    <t>466 Т</t>
  </si>
  <si>
    <t>467 Т</t>
  </si>
  <si>
    <t>468 Т</t>
  </si>
  <si>
    <t>469 Т</t>
  </si>
  <si>
    <t>470 Т</t>
  </si>
  <si>
    <t>471 Т</t>
  </si>
  <si>
    <t>472 Т</t>
  </si>
  <si>
    <t>473 Т</t>
  </si>
  <si>
    <t>474 Т</t>
  </si>
  <si>
    <t>475 Т</t>
  </si>
  <si>
    <t>476 Т</t>
  </si>
  <si>
    <t>477 Т</t>
  </si>
  <si>
    <t>478 Т</t>
  </si>
  <si>
    <t>479 Т</t>
  </si>
  <si>
    <t>481 Т</t>
  </si>
  <si>
    <t>483 Т</t>
  </si>
  <si>
    <t>484 Т</t>
  </si>
  <si>
    <t>485 Т</t>
  </si>
  <si>
    <t>486 Т</t>
  </si>
  <si>
    <t>487 Т</t>
  </si>
  <si>
    <t>488 Т</t>
  </si>
  <si>
    <t>489 Т</t>
  </si>
  <si>
    <t>490 Т</t>
  </si>
  <si>
    <t>491 Т</t>
  </si>
  <si>
    <t>492 Т</t>
  </si>
  <si>
    <t>493 Т</t>
  </si>
  <si>
    <t>494 Т</t>
  </si>
  <si>
    <t>495 Т</t>
  </si>
  <si>
    <t>496 Т</t>
  </si>
  <si>
    <t>497 Т</t>
  </si>
  <si>
    <t>498 Т</t>
  </si>
  <si>
    <t>499 Т</t>
  </si>
  <si>
    <t>500 Т</t>
  </si>
  <si>
    <t>501 Т</t>
  </si>
  <si>
    <t>502 Т</t>
  </si>
  <si>
    <t>503 Т</t>
  </si>
  <si>
    <t>504 Т</t>
  </si>
  <si>
    <t>505 Т</t>
  </si>
  <si>
    <t>506 Т</t>
  </si>
  <si>
    <t>507 Т</t>
  </si>
  <si>
    <t>508 Т</t>
  </si>
  <si>
    <t>509 Т</t>
  </si>
  <si>
    <t>510 Т</t>
  </si>
  <si>
    <t>511 Т</t>
  </si>
  <si>
    <t>512 Т</t>
  </si>
  <si>
    <t>513 Т</t>
  </si>
  <si>
    <t>514 Т</t>
  </si>
  <si>
    <t>515 Т</t>
  </si>
  <si>
    <t>516 Т</t>
  </si>
  <si>
    <t>517 Т</t>
  </si>
  <si>
    <t>518 Т</t>
  </si>
  <si>
    <t>519 Т</t>
  </si>
  <si>
    <t>520 Т</t>
  </si>
  <si>
    <t>521 Т</t>
  </si>
  <si>
    <t>523 Т</t>
  </si>
  <si>
    <t>524 Т</t>
  </si>
  <si>
    <t>525 Т</t>
  </si>
  <si>
    <t>526 Т</t>
  </si>
  <si>
    <t>527 Т</t>
  </si>
  <si>
    <t>528 Т</t>
  </si>
  <si>
    <t>529 Т</t>
  </si>
  <si>
    <t>530 Т</t>
  </si>
  <si>
    <t>531 Т</t>
  </si>
  <si>
    <t>532 Т</t>
  </si>
  <si>
    <t>533 Т</t>
  </si>
  <si>
    <t>535 Т</t>
  </si>
  <si>
    <t>536 Т</t>
  </si>
  <si>
    <t>537 Т</t>
  </si>
  <si>
    <t>538 Т</t>
  </si>
  <si>
    <t>539 Т</t>
  </si>
  <si>
    <t>540 Т</t>
  </si>
  <si>
    <t>541 Т</t>
  </si>
  <si>
    <t>542 Т</t>
  </si>
  <si>
    <t>543 Т</t>
  </si>
  <si>
    <t>544 Т</t>
  </si>
  <si>
    <t>545 Т</t>
  </si>
  <si>
    <t>546 Т</t>
  </si>
  <si>
    <t>547 Т</t>
  </si>
  <si>
    <t>548 Т</t>
  </si>
  <si>
    <t>549 Т</t>
  </si>
  <si>
    <t>550 Т</t>
  </si>
  <si>
    <t>551 Т</t>
  </si>
  <si>
    <t>552 Т</t>
  </si>
  <si>
    <t>553 Т</t>
  </si>
  <si>
    <t>554 Т</t>
  </si>
  <si>
    <t>555 Т</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</si>
  <si>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</si>
  <si>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</si>
  <si>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</si>
  <si>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</si>
  <si>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</si>
  <si>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</si>
  <si>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</si>
  <si>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</si>
  <si>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</si>
  <si>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</si>
  <si>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</si>
  <si>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</si>
  <si>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</si>
  <si>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</si>
  <si>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</si>
  <si>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</si>
  <si>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</si>
  <si>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</si>
  <si>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</si>
  <si>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</si>
  <si>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</si>
  <si>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</si>
  <si>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</si>
  <si>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</si>
  <si>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</si>
  <si>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</si>
  <si>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</si>
  <si>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</si>
  <si>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</si>
  <si>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</si>
  <si>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</si>
  <si>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</si>
  <si>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</si>
  <si>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</si>
  <si>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</si>
  <si>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</si>
  <si>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</si>
  <si>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</si>
  <si>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</si>
  <si>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</si>
  <si>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</si>
  <si>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</si>
  <si>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</si>
  <si>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</si>
  <si>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</si>
  <si>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</si>
  <si>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</si>
  <si>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</si>
  <si>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</si>
  <si>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</si>
  <si>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</si>
  <si>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</si>
  <si>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</si>
  <si>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</si>
  <si>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</si>
  <si>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</si>
  <si>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</si>
  <si>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</si>
  <si>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</si>
  <si>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</si>
  <si>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</si>
  <si>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</si>
  <si>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</si>
  <si>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</si>
  <si>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</si>
  <si>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</si>
  <si>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</si>
  <si>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</si>
  <si>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</si>
  <si>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</si>
  <si>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</si>
  <si>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</si>
  <si>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</si>
  <si>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</si>
  <si>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</si>
  <si>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</si>
  <si>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632 Т</t>
  </si>
  <si>
    <t>633 Т</t>
  </si>
  <si>
    <t>634 Т</t>
  </si>
  <si>
    <t>635 Т</t>
  </si>
  <si>
    <t>636 Т</t>
  </si>
  <si>
    <t>637 Т</t>
  </si>
  <si>
    <t>638 Т</t>
  </si>
  <si>
    <t>639 Т</t>
  </si>
  <si>
    <t>640 Т</t>
  </si>
  <si>
    <t>641 Т</t>
  </si>
  <si>
    <t>642 Т</t>
  </si>
  <si>
    <t>643 Т</t>
  </si>
  <si>
    <t>644 Т</t>
  </si>
  <si>
    <t>645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</si>
  <si>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</si>
  <si>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</si>
  <si>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</si>
  <si>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</si>
  <si>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</si>
  <si>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</si>
  <si>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</si>
  <si>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</si>
  <si>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</si>
  <si>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</si>
  <si>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</si>
  <si>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</si>
  <si>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</si>
  <si>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</si>
  <si>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</si>
  <si>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</si>
  <si>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</si>
  <si>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</si>
  <si>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</si>
  <si>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</si>
  <si>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</si>
  <si>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</si>
  <si>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</si>
  <si>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</si>
  <si>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</si>
  <si>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</si>
  <si>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</si>
  <si>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</si>
  <si>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</si>
  <si>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</si>
  <si>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</si>
  <si>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</si>
  <si>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</si>
  <si>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</si>
  <si>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</si>
  <si>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</si>
  <si>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</si>
  <si>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</si>
  <si>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</si>
  <si>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</si>
  <si>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</si>
  <si>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</si>
  <si>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</si>
  <si>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</si>
  <si>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</si>
  <si>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</si>
  <si>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</si>
  <si>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</si>
  <si>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</si>
  <si>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</si>
  <si>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</si>
  <si>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</si>
  <si>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</si>
  <si>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</si>
  <si>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</si>
  <si>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</si>
  <si>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</si>
  <si>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</si>
  <si>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</si>
  <si>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</si>
  <si>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</si>
  <si>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</si>
  <si>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</si>
  <si>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</si>
  <si>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</si>
  <si>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</si>
  <si>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</si>
  <si>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</si>
  <si>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</si>
  <si>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</si>
  <si>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</si>
  <si>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</si>
  <si>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</si>
  <si>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</si>
  <si>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</si>
  <si>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</si>
  <si>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</si>
  <si>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</si>
  <si>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</si>
  <si>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</si>
  <si>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</si>
  <si>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</si>
  <si>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</si>
  <si>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</si>
  <si>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</si>
  <si>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</si>
  <si>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</si>
  <si>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</si>
  <si>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</si>
  <si>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</si>
  <si>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</si>
  <si>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</si>
  <si>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</si>
  <si>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</si>
  <si>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</si>
  <si>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</si>
  <si>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</si>
  <si>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</si>
  <si>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</si>
  <si>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</si>
  <si>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</si>
  <si>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</si>
  <si>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</si>
  <si>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</si>
  <si>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</si>
  <si>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</si>
  <si>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</si>
  <si>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</si>
  <si>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</si>
  <si>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</si>
  <si>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</si>
  <si>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</si>
  <si>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</si>
  <si>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</si>
  <si>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</si>
  <si>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761 Т</t>
  </si>
  <si>
    <t>762 Т</t>
  </si>
  <si>
    <t>763 Т</t>
  </si>
  <si>
    <t>764 Т</t>
  </si>
  <si>
    <t>765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</si>
  <si>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</si>
  <si>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</si>
  <si>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</si>
  <si>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</si>
  <si>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</si>
  <si>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</si>
  <si>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</si>
  <si>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</si>
  <si>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</si>
  <si>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</si>
  <si>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</si>
  <si>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</si>
  <si>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</si>
  <si>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</si>
  <si>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</si>
  <si>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</si>
  <si>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</si>
  <si>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</si>
  <si>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</si>
  <si>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</si>
  <si>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</si>
  <si>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</si>
  <si>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</si>
  <si>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</si>
  <si>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</si>
  <si>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</si>
  <si>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</si>
  <si>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</si>
  <si>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</si>
  <si>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</si>
  <si>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</si>
  <si>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</si>
  <si>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</si>
  <si>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</si>
  <si>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</si>
  <si>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</si>
  <si>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</si>
  <si>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</si>
  <si>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</si>
  <si>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</si>
  <si>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</si>
  <si>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</si>
  <si>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</si>
  <si>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</si>
  <si>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</si>
  <si>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</si>
  <si>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</si>
  <si>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</si>
  <si>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</si>
  <si>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</si>
  <si>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</si>
  <si>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</si>
  <si>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</si>
  <si>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</si>
  <si>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</si>
  <si>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</si>
  <si>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</si>
  <si>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</si>
  <si>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</si>
  <si>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</si>
  <si>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</si>
  <si>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</si>
  <si>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</si>
  <si>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</si>
  <si>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</si>
  <si>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</si>
  <si>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</si>
  <si>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</si>
  <si>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</si>
  <si>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</si>
  <si>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</si>
  <si>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</si>
  <si>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</si>
  <si>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</si>
  <si>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</si>
  <si>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</si>
  <si>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</si>
  <si>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</si>
  <si>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</si>
  <si>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</si>
  <si>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</si>
  <si>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</si>
  <si>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</si>
  <si>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</si>
  <si>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</si>
  <si>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</si>
  <si>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</si>
  <si>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</si>
  <si>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</si>
  <si>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</si>
  <si>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</si>
  <si>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</si>
  <si>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</si>
  <si>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</si>
  <si>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</si>
  <si>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</si>
  <si>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</si>
  <si>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</si>
  <si>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</si>
  <si>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</si>
  <si>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</si>
  <si>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867 Т</t>
  </si>
  <si>
    <t>868 Т</t>
  </si>
  <si>
    <t>869 Т</t>
  </si>
  <si>
    <t>870 Т</t>
  </si>
  <si>
    <t>871 Т</t>
  </si>
  <si>
    <t>872 Т</t>
  </si>
  <si>
    <t>873 Т</t>
  </si>
  <si>
    <t>1 Р</t>
  </si>
  <si>
    <t>2 Р</t>
  </si>
  <si>
    <t>3 Р</t>
  </si>
  <si>
    <t>5 Р</t>
  </si>
  <si>
    <t>6 Р</t>
  </si>
  <si>
    <t>7 Р</t>
  </si>
  <si>
    <t>8 Р</t>
  </si>
  <si>
    <t>10 Р</t>
  </si>
  <si>
    <t>11 Р</t>
  </si>
  <si>
    <t>12 Р</t>
  </si>
  <si>
    <t>13 Р</t>
  </si>
  <si>
    <t>14 Р</t>
  </si>
  <si>
    <t>15 Р</t>
  </si>
  <si>
    <t>16 Р</t>
  </si>
  <si>
    <t>декабрь-январь</t>
  </si>
  <si>
    <t>декабрь-январь, февраль-март</t>
  </si>
  <si>
    <t>ЭЦПП</t>
  </si>
  <si>
    <t>21.20.24.900.001.00.0006.000000000000</t>
  </si>
  <si>
    <t>Марля</t>
  </si>
  <si>
    <t>медицинская, хлопчатобумажная, нестерильная, отбеленная, расфасованная</t>
  </si>
  <si>
    <t xml:space="preserve">100% хлопок, плотность - 28±2 г/м2. </t>
  </si>
  <si>
    <t>33 У</t>
  </si>
  <si>
    <t>34 У</t>
  </si>
  <si>
    <t>35 У</t>
  </si>
  <si>
    <t>36 У</t>
  </si>
  <si>
    <t>37 У</t>
  </si>
  <si>
    <t>38 У</t>
  </si>
  <si>
    <t>39 У</t>
  </si>
  <si>
    <t>40 У</t>
  </si>
  <si>
    <t>41 У</t>
  </si>
  <si>
    <t>42 У</t>
  </si>
  <si>
    <t>43 У</t>
  </si>
  <si>
    <t>44 У</t>
  </si>
  <si>
    <t>45 У</t>
  </si>
  <si>
    <t>46 У</t>
  </si>
  <si>
    <t>47 У</t>
  </si>
  <si>
    <t>48 У</t>
  </si>
  <si>
    <t>49 У</t>
  </si>
  <si>
    <t>50 У</t>
  </si>
  <si>
    <t>51 У</t>
  </si>
  <si>
    <t>52 У</t>
  </si>
  <si>
    <t>53 У</t>
  </si>
  <si>
    <t>54 У</t>
  </si>
  <si>
    <t>55 У</t>
  </si>
  <si>
    <t>56 У</t>
  </si>
  <si>
    <t>57 У</t>
  </si>
  <si>
    <t>58 У</t>
  </si>
  <si>
    <t>59 У</t>
  </si>
  <si>
    <t>60 У</t>
  </si>
  <si>
    <t>61 У</t>
  </si>
  <si>
    <t>62 У</t>
  </si>
  <si>
    <t>63 У</t>
  </si>
  <si>
    <t>64 У</t>
  </si>
  <si>
    <t>66 У</t>
  </si>
  <si>
    <t>67 У</t>
  </si>
  <si>
    <t>68 У</t>
  </si>
  <si>
    <t>69 У</t>
  </si>
  <si>
    <t>70 У</t>
  </si>
  <si>
    <t>71 У</t>
  </si>
  <si>
    <t>72 У</t>
  </si>
  <si>
    <t>73 У</t>
  </si>
  <si>
    <t>74 У</t>
  </si>
  <si>
    <t>75 У</t>
  </si>
  <si>
    <t>76 У</t>
  </si>
  <si>
    <t>77 У</t>
  </si>
  <si>
    <t>78 У</t>
  </si>
  <si>
    <t>79 У</t>
  </si>
  <si>
    <t>80 У</t>
  </si>
  <si>
    <t>81 У</t>
  </si>
  <si>
    <t>82 У</t>
  </si>
  <si>
    <t>83 У</t>
  </si>
  <si>
    <t>84 У</t>
  </si>
  <si>
    <t>85 У</t>
  </si>
  <si>
    <t>86 У</t>
  </si>
  <si>
    <t>87 У</t>
  </si>
  <si>
    <t>88 У</t>
  </si>
  <si>
    <t>89 У</t>
  </si>
  <si>
    <t>90 У</t>
  </si>
  <si>
    <t>91 У</t>
  </si>
  <si>
    <t>92 У</t>
  </si>
  <si>
    <t>93 У</t>
  </si>
  <si>
    <t>94 У</t>
  </si>
  <si>
    <t>95 У</t>
  </si>
  <si>
    <t>96 У</t>
  </si>
  <si>
    <t>97 У</t>
  </si>
  <si>
    <t>98 У</t>
  </si>
  <si>
    <t>99 У</t>
  </si>
  <si>
    <t>100 У</t>
  </si>
  <si>
    <t>101 У</t>
  </si>
  <si>
    <t>102 У</t>
  </si>
  <si>
    <t>103 У</t>
  </si>
  <si>
    <t>104 У</t>
  </si>
  <si>
    <t>105 У</t>
  </si>
  <si>
    <t>106 У</t>
  </si>
  <si>
    <t>107 У</t>
  </si>
  <si>
    <t>108 У</t>
  </si>
  <si>
    <t>109 У</t>
  </si>
  <si>
    <t>111 У</t>
  </si>
  <si>
    <t>112 У</t>
  </si>
  <si>
    <t>113 У</t>
  </si>
  <si>
    <t>115 У</t>
  </si>
  <si>
    <t>116 У</t>
  </si>
  <si>
    <t>117 У</t>
  </si>
  <si>
    <t>118 У</t>
  </si>
  <si>
    <t>119 У</t>
  </si>
  <si>
    <t>120 У</t>
  </si>
  <si>
    <t>121 У</t>
  </si>
  <si>
    <t>122 У</t>
  </si>
  <si>
    <t>123 У</t>
  </si>
  <si>
    <t>124 У</t>
  </si>
  <si>
    <t>125 У</t>
  </si>
  <si>
    <t>126 У</t>
  </si>
  <si>
    <t>127 У</t>
  </si>
  <si>
    <t>128 У</t>
  </si>
  <si>
    <t>129 У</t>
  </si>
  <si>
    <t>130 У</t>
  </si>
  <si>
    <t>25.94.13.900.001.00.0704.000000000010</t>
  </si>
  <si>
    <t>для сантехника, в наборе не более 25 предметов</t>
  </si>
  <si>
    <t>алюминиевая, 3-секционная</t>
  </si>
  <si>
    <t>20.41.32.590.000.01.0868.000000000000</t>
  </si>
  <si>
    <t>22.29.23.290.001.00.0796.000000000000</t>
  </si>
  <si>
    <t>для полотенец, пластиковый</t>
  </si>
  <si>
    <t>материал металл, покрытый пластиком, двухрядный, деревянные наконечники и кольца, длина 160 см.</t>
  </si>
  <si>
    <t>материал металл, покрытый пластиком, двухрядный, деревянные наконечники и кольца, длина 300 см.</t>
  </si>
  <si>
    <t>пластиковый, круглый, диаметр 10 мм, двойной</t>
  </si>
  <si>
    <t>22.21.30.100.003.00.0796.000000000000</t>
  </si>
  <si>
    <t>для автобуса, для подвески</t>
  </si>
  <si>
    <t>задний, Hyundai Universe</t>
  </si>
  <si>
    <t>передний, Hyundai Universe</t>
  </si>
  <si>
    <t xml:space="preserve"> Передний датчик ABS, Lexus LX570</t>
  </si>
  <si>
    <t>для микроавтобуса. Датчик ABS передний, IVECO 50.13</t>
  </si>
  <si>
    <t>Передний датчик ABS, Toyota Land Cruiser</t>
  </si>
  <si>
    <t>Передний датчик ABS, Toyota Camry</t>
  </si>
  <si>
    <t>Передний датчик ABS, Toyota HiAce</t>
  </si>
  <si>
    <t>мужские, казарменные, резиновые, СТ РК 1592-2006</t>
  </si>
  <si>
    <t>15.12.12.100.004.00.0796.000000000001</t>
  </si>
  <si>
    <t>22.29.25.700.000.00.0796.000000000002</t>
  </si>
  <si>
    <t>тип цоколя G24-d-2, мощность 18 Вт</t>
  </si>
  <si>
    <t>тип цоколя G24d-1, мощность 13 Вт, для светильника DLG-213</t>
  </si>
  <si>
    <t>27.40.15.990.001.00.0796.000000000040</t>
  </si>
  <si>
    <t>тип цоколя G24-d-2, мощность 13 Вт</t>
  </si>
  <si>
    <t>27.40.15.990.001.00.0796.000000000191</t>
  </si>
  <si>
    <t>тип цоколя G5, мощность 28 Вт</t>
  </si>
  <si>
    <t>27.40.15.990.001.00.0796.000000000167</t>
  </si>
  <si>
    <t>тип цоколя G5, мощность 35 Вт</t>
  </si>
  <si>
    <t>27.40.15.990.001.00.0796.000000000158</t>
  </si>
  <si>
    <t>тип цоколя G13, мощность 58 Вт</t>
  </si>
  <si>
    <t>кистевой, кольцо с шипами, материал резина, нагрузкам 20 кг, индивидуальная упаковка</t>
  </si>
  <si>
    <t>Эспандер плечевой</t>
  </si>
  <si>
    <t>для тенниса</t>
  </si>
  <si>
    <t>Этиловый эфир альфа-бромизовалериановой кислоты, фенобарбитал, масло мяты перечной</t>
  </si>
  <si>
    <t>Ментола раствор в изовалерате</t>
  </si>
  <si>
    <t>21.20.13.990.228.00.0778.000000000001</t>
  </si>
  <si>
    <t>Метамизол натрий</t>
  </si>
  <si>
    <t>чаша для турецкой бани, материал медь, диаметр 18 см</t>
  </si>
  <si>
    <t>25.99.12.400.029.00.0796.000000000000</t>
  </si>
  <si>
    <t>Чашка</t>
  </si>
  <si>
    <t>стальная, вместимость менее 5 л</t>
  </si>
  <si>
    <t>ДАОР</t>
  </si>
  <si>
    <t>58.29.50.000.001.00.0777.000000000000</t>
  </si>
  <si>
    <t>Услуги по предоставлению лицензий на право использования программного обеспечения</t>
  </si>
  <si>
    <t>Услуги по продлению лицензии на программу корпоративной антивирусной защиты</t>
  </si>
  <si>
    <t>62.01.11.900.003.00.0777.000000000000</t>
  </si>
  <si>
    <t>Услуги по модификации программного обеспечения</t>
  </si>
  <si>
    <t>Услуги по изменению (модификации) программного обеспечения в соответствии с заказом</t>
  </si>
  <si>
    <t>53.10.11.100.000.00.0777.000000000000</t>
  </si>
  <si>
    <t>Услуги по подписке на печатные периодические издания</t>
  </si>
  <si>
    <t>с фирменным логотипом Заказчика</t>
  </si>
  <si>
    <t>17.21.15.350.001.00.0796.000000000007</t>
  </si>
  <si>
    <t>формат Евро Е65 (110 х 220 мм)</t>
  </si>
  <si>
    <t>17.23.13.500.000.00.0796.000000000002</t>
  </si>
  <si>
    <t>Короб архивный</t>
  </si>
  <si>
    <t>для хранения документов формата А3</t>
  </si>
  <si>
    <t>32.99.16.300.006.00.0796.000000000000</t>
  </si>
  <si>
    <t>Краска штемпельная</t>
  </si>
  <si>
    <t>для печатей и штемпелей</t>
  </si>
  <si>
    <t>Приспособление для стирания написанного (мягкий)</t>
  </si>
  <si>
    <t>17.23.13.500.001.00.0796.000000000002</t>
  </si>
  <si>
    <t>из мелованного картона, формат А4, плотность от 250 до 300 г/м2</t>
  </si>
  <si>
    <t>для переплета, пластиковая, диаметр 8 мм</t>
  </si>
  <si>
    <t>для переплета, пластиковая, диаметр 12 мм</t>
  </si>
  <si>
    <t>стальной с дополнительным механизмом для более легкого нажатия на 60%. Скобы №24/6 . Раскрытие 90мм. Объем скрепления 25 листов. Скобы вставляются сверху.</t>
  </si>
  <si>
    <t>обложка многокрасочная, мелованный картон, блок из офсета, на двойной евроспирали, клетка 170х203, формат А5, 48 листов.</t>
  </si>
  <si>
    <t>26.20.21.300.002.00.0796.000000000394</t>
  </si>
  <si>
    <t>Диск жесткий</t>
  </si>
  <si>
    <t>размер 3,5", интерфейс SATA 6 ГГц/с, объем буфера 64 Мб, количество оборотов шпинделя 7200 об/м, емкость 4 Тб</t>
  </si>
  <si>
    <t>26.20.16.930.001.00.0796.000000000007</t>
  </si>
  <si>
    <t>Манипулятор "мышь"</t>
  </si>
  <si>
    <t>лазерная, тип подключения проводной, интерфейс подключения USB</t>
  </si>
  <si>
    <t>26.20.16.300.007.00.0796.000000000028</t>
  </si>
  <si>
    <t>Принтер струйный</t>
  </si>
  <si>
    <t>26.20.16.300.007.00.0796.000000000024</t>
  </si>
  <si>
    <t>20.59.30.000.000.00.0839.000000000000</t>
  </si>
  <si>
    <t>Чернила</t>
  </si>
  <si>
    <t>для струйной печати, пигментные</t>
  </si>
  <si>
    <t>цветной, формат А3, скорость печати (ч/б) 10-15 стр/м, разрешение 4800*1200 dpi</t>
  </si>
  <si>
    <t>цветной, формат А4, скорость печати (ч/б) свыше 35 стр/м, разрешение 5760*1440 dpi</t>
  </si>
  <si>
    <t>37.00.20.000.000.01.0113.000000000001</t>
  </si>
  <si>
    <t>сточная, бытовая</t>
  </si>
  <si>
    <t>для полива зеленых насаждений</t>
  </si>
  <si>
    <t>Уайт-спирт, в пластиковых канистрах по 5 литров</t>
  </si>
  <si>
    <t>131 У</t>
  </si>
  <si>
    <t>132 У</t>
  </si>
  <si>
    <t>133 У</t>
  </si>
  <si>
    <t>135 У</t>
  </si>
  <si>
    <t>136 У</t>
  </si>
  <si>
    <t>устройство для вытаскивания скоб от степлера. Устройство состоит из двух противостоящих клинов на оси. Подходит для всех видов скоб (пластик, черный)</t>
  </si>
  <si>
    <t>одна пачка</t>
  </si>
  <si>
    <t>упаковка</t>
  </si>
  <si>
    <t>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t>
  </si>
  <si>
    <t xml:space="preserve">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 раствор йода спиртовый 5%, раствор бриллиантовой зелени 1%, сульфацила натрия 30%, лейкопластырь бактерицидный 3,8*3,8 или 2,5*7,2, бинт марлевый стерильный 5*10, бинт марлевый нестерильный 5*10, вата мед. гигроскопическая стерильная, жгуть кровоостанавливающий, вкладыш-лист, футляр </t>
  </si>
  <si>
    <t>15.20.32.920.001.00.0715.000000000002</t>
  </si>
  <si>
    <t>мужские, для защиты от механических воздействий, из кожи юфтевой, утепленные, ГОСТ 28507-99</t>
  </si>
  <si>
    <t>14.12.11.210.001.06.0839.000000000001</t>
  </si>
  <si>
    <t>для защиты от производственных загрязнений, мужской, из хлопчатобумажной ткани, состоит из куртки и брюк, утепленный, ГОСТ 27575-87</t>
  </si>
  <si>
    <t>14.12.21.210.001.00.0839.000000000017</t>
  </si>
  <si>
    <t>женский, для защиты от производственных загрязнений, из хлопчатобумажной ткани, состоит из куртки и брюк, летний, ГОСТ 27574-87</t>
  </si>
  <si>
    <t>14.12.11.290.001.18.0839.000000000000</t>
  </si>
  <si>
    <t>для защиты от искр и брызг расплавленного металла, мужской, из брезентовый ткани, состоит из куртки и полукомбинезона</t>
  </si>
  <si>
    <t>14.12.11.290.001.13.0839.000000000000</t>
  </si>
  <si>
    <t>для защиты от химических факторов (изолирующий), мужской, из прорезиненной ткани, состоит из куртки и брюк, ГОСТ 12.4.064-84</t>
  </si>
  <si>
    <t xml:space="preserve">Летние мужские полуботинки. Универсальная модель. Полностью выполненные 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 </t>
  </si>
  <si>
    <t>32.99.11.300.000.07.0715.000000000000</t>
  </si>
  <si>
    <t>Рукавицы</t>
  </si>
  <si>
    <t>для защиты от пониженных температур, из хлопчатобумажной ткани, тип В, утепленные, ГОСТ 12.4.010-75</t>
  </si>
  <si>
    <t>Белые (беж.) летние туфли, не скользящая, закрытые с переди и сзади. верх: натуральная кожа,подкладка: бесподкладочные, подошва: ПУ, – мелкая перфорация. С предоставлением образца.  Удобная, обеспечивает комфорт при длительной носке.</t>
  </si>
  <si>
    <t>цвет по согласованию с Заказчиком</t>
  </si>
  <si>
    <t>14.19.22.110.000.00.0796.000000000000</t>
  </si>
  <si>
    <t>футболка</t>
  </si>
  <si>
    <t>мужская, спортивная, из хлопчатобумажной ткани, СТ РК 1964-2010</t>
  </si>
  <si>
    <t xml:space="preserve">с короткими рукавами, из хлопчатобумажной ткани 100% </t>
  </si>
  <si>
    <t>20.15.59.000.000.00.0778.000000000000</t>
  </si>
  <si>
    <t>Гумат калия</t>
  </si>
  <si>
    <t>удобрение</t>
  </si>
  <si>
    <t>32.99.59.500.002.00.0796.000000000000</t>
  </si>
  <si>
    <t>Дренаж</t>
  </si>
  <si>
    <t>для посадки комнатных растений</t>
  </si>
  <si>
    <t>08.12.12.119.000.00.0113.000000000001</t>
  </si>
  <si>
    <t>Земля</t>
  </si>
  <si>
    <t>растительная, механизированной заготовки</t>
  </si>
  <si>
    <t>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t>
  </si>
  <si>
    <t>20.20.11.900.003.00.0778.000000000000</t>
  </si>
  <si>
    <t>Инсектициды</t>
  </si>
  <si>
    <t>порошок</t>
  </si>
  <si>
    <t>для хвойных растений, твердое вещество, СТ РК ГОСТ Р 51520-2010</t>
  </si>
  <si>
    <t xml:space="preserve">Удобрение </t>
  </si>
  <si>
    <t>20.20.15.900.001.00.0870.000000000001</t>
  </si>
  <si>
    <t>Фунгицид</t>
  </si>
  <si>
    <t>для борьбы с грибковыми болезнями растений, жидкость</t>
  </si>
  <si>
    <t>27.33.13.100.000.00.0796.000000000000</t>
  </si>
  <si>
    <t>электрическая, прямая, однополюсная, напряжение до 250 В</t>
  </si>
  <si>
    <t>27.12.23.700.009.00.0796.000000000004</t>
  </si>
  <si>
    <t>кнопочный, тип КЕ 081</t>
  </si>
  <si>
    <t>25.73.30.850.000.00.0796.000000000005</t>
  </si>
  <si>
    <t>размер 73 мм, с изоляционным колпачком</t>
  </si>
  <si>
    <t>27.32.13.700.000.00.0006.000000000203</t>
  </si>
  <si>
    <t>марка ВВГ, 3*2,5 мм2</t>
  </si>
  <si>
    <t>22.23.14.500.003.00.0839.000000000000</t>
  </si>
  <si>
    <t>Кабель-канал</t>
  </si>
  <si>
    <t>Комплект для прокладки кабеля (кабельный канал, крепежные материалы)</t>
  </si>
  <si>
    <t>750×750×6 мм</t>
  </si>
  <si>
    <t>27.12.23.700.000.00.0796.000000000000</t>
  </si>
  <si>
    <t>серия КТ, электромагнитный</t>
  </si>
  <si>
    <t>Контактор КТ 6043 400А</t>
  </si>
  <si>
    <t>Контактор КТ 6023Б 220В (160А)</t>
  </si>
  <si>
    <t>22.22.13.000.013.00.0796.000000000000</t>
  </si>
  <si>
    <t>Коробка</t>
  </si>
  <si>
    <t>распределительная, электрическая</t>
  </si>
  <si>
    <t>27.40.15.700.001.00.0796.000000000003</t>
  </si>
  <si>
    <t>ДРЛ-400, ртутная</t>
  </si>
  <si>
    <t>27.40.15.990.001.00.0796.000000000171</t>
  </si>
  <si>
    <t>тип цоколя Е-27, мощность 25 Вт</t>
  </si>
  <si>
    <t>тип цоколя G13, мощность 36 Вт</t>
  </si>
  <si>
    <t>Лампа металлогалогенная</t>
  </si>
  <si>
    <t>27.40.15.990.003.00.0796.000000000001</t>
  </si>
  <si>
    <t>мощность 70 Вт</t>
  </si>
  <si>
    <t>27.40.15.990.003.00.0796.000000000004</t>
  </si>
  <si>
    <t>мощность 400 Вт</t>
  </si>
  <si>
    <t>27.40.39.900.002.00.0796.000000000002</t>
  </si>
  <si>
    <t>тип цоколя Е27, мощность 20 Вт, теплота цвета 6400 К, световой поток 700 лм</t>
  </si>
  <si>
    <t>27.40.39.900.002.00.0796.000000000031</t>
  </si>
  <si>
    <t>тип цоколя E14, мощность 3,5 Вт</t>
  </si>
  <si>
    <t>27.40.39.900.002.00.0796.000000000032</t>
  </si>
  <si>
    <t>тип цоколя Е27, мощность 10 Вт</t>
  </si>
  <si>
    <t>тип цоколя E14, мощность 5 Вт</t>
  </si>
  <si>
    <t>27.40.39.900.002.00.0796.000000000029</t>
  </si>
  <si>
    <t>тип цоколя GU5.3, мощность 1 Вт</t>
  </si>
  <si>
    <t>27.40.42.500.003.00.0796.000000000001</t>
  </si>
  <si>
    <t>Патрон</t>
  </si>
  <si>
    <t>для электрических ламп, керамический, цоколь Е27</t>
  </si>
  <si>
    <t>27.40.42.500.003.00.0796.000000000000</t>
  </si>
  <si>
    <t>для светодиодных ламп</t>
  </si>
  <si>
    <t>27.12.21.700.000.04.0796.000000000000</t>
  </si>
  <si>
    <t>Предохранитель</t>
  </si>
  <si>
    <t>плавкие, напряжение 0,4 кВ, ток до 250 А</t>
  </si>
  <si>
    <t>27.12.31.900.000.00.0796.000000000000</t>
  </si>
  <si>
    <t>Пускатель магнитный</t>
  </si>
  <si>
    <t>серия ПМА, нереверсивный, с тепловым реле, величина пускателя в зависимости от номинального тока 50 А</t>
  </si>
  <si>
    <t>27.12.31.900.000.00.0796.000000000002</t>
  </si>
  <si>
    <t>серия ПМ 12, нереверсивный, с реле, величина пускателя в зависимости от номинального тока 25 А</t>
  </si>
  <si>
    <t>27.12.31.900.000.00.0796.000000000044</t>
  </si>
  <si>
    <t>серия TH-N220, нереверсивный, с тепловым реле, величина пускателя в зависимости от номинального тока 15 А</t>
  </si>
  <si>
    <t>27.12.31.900.000.00.0796.000000000052</t>
  </si>
  <si>
    <t>серия ПМЛ, реверсивный, без реле, величина пускателя в зависимости от номинального тока 10 А</t>
  </si>
  <si>
    <t>24.20.13.900.001.01.0006.000000000010</t>
  </si>
  <si>
    <t>металлический, оцинкованный, герметичный, диаметр 15 мм</t>
  </si>
  <si>
    <t>27.40.25.300.001.03.0796.000000000000</t>
  </si>
  <si>
    <t>комбинированного освещения, подвесной</t>
  </si>
  <si>
    <t>Шар D 350 Opal</t>
  </si>
  <si>
    <t>местного освещения, встраиваемый в мебель</t>
  </si>
  <si>
    <t>27.40.22.900.000.03.0796.000000000004</t>
  </si>
  <si>
    <t>27.12.31.900.004.01.0796.000000000000</t>
  </si>
  <si>
    <t>Щит</t>
  </si>
  <si>
    <t>питания, распределительный модульный</t>
  </si>
  <si>
    <t>Корпус щита пылевлагозащищенный 12 групп</t>
  </si>
  <si>
    <t xml:space="preserve">Корпус щита пылевлагозащищенный 24 групп </t>
  </si>
  <si>
    <t>26.11.40.500.001.00.0796.000000000000</t>
  </si>
  <si>
    <t>Электророзетка</t>
  </si>
  <si>
    <t>штепсельная</t>
  </si>
  <si>
    <t xml:space="preserve">Стиральный порошок для ручной стирки. Упаковка - 320 грамм. Синтетическое моющее средство для использования в стиральных машинах активаторного типа и ручной стирки. Не предназначен для стирки изделий из шерсти и шелка. Состав:5-15% Анионные ПАВ, фосфаты; &lt;5% неионогенные ПАВ, катионные ПАВ, поликарбоксилаты. </t>
  </si>
  <si>
    <t>20.15.80.000.002.00.0168.000000000000</t>
  </si>
  <si>
    <t>Навоз</t>
  </si>
  <si>
    <t>удобрение, ГОСТ 26074-84</t>
  </si>
  <si>
    <t>01.19.39.900.001.00.0166.000000000000</t>
  </si>
  <si>
    <t>Семена трав газонных</t>
  </si>
  <si>
    <t>для посева</t>
  </si>
  <si>
    <t>Тонна (метрическая)</t>
  </si>
  <si>
    <t>13.92.12.530.005.00.0796.000000000034</t>
  </si>
  <si>
    <t>Простыня</t>
  </si>
  <si>
    <t>из хлопка, полуторная, размер 150*210 см, плотность плетения средняя (50-65 нитей/см2)</t>
  </si>
  <si>
    <t>32.99.59.990.013.00.0796.000000000000</t>
  </si>
  <si>
    <t>Игла</t>
  </si>
  <si>
    <t>для насоса надувания спортивных мячей</t>
  </si>
  <si>
    <t>20.42.15.500.007.00.0872.000000000000</t>
  </si>
  <si>
    <t>для ухода за кожей и для массажа</t>
  </si>
  <si>
    <t>21.20.13.990.475.00.0872.000000000000</t>
  </si>
  <si>
    <t>Масло пихтовое</t>
  </si>
  <si>
    <t>масло</t>
  </si>
  <si>
    <t>32.30.15.800.002.00.0796.000000000002</t>
  </si>
  <si>
    <t>для мини-футбола, р-р 4</t>
  </si>
  <si>
    <t>надувной, кожаный</t>
  </si>
  <si>
    <t>футбольный, р-р 5</t>
  </si>
  <si>
    <t>32.30.15.800.002.00.0796.000000000000</t>
  </si>
  <si>
    <t>для волейбола</t>
  </si>
  <si>
    <t>28.13.22.000.000.02.0796.000000000000</t>
  </si>
  <si>
    <t>для мячей и игрушек, с иглой, ручной</t>
  </si>
  <si>
    <t>26.52.28.500.003.00.0796.000000000000</t>
  </si>
  <si>
    <t>Секундомер</t>
  </si>
  <si>
    <t>электронный</t>
  </si>
  <si>
    <t xml:space="preserve"> электронный, пластмассовый, профессиональный, с памятью на 100 отрезков</t>
  </si>
  <si>
    <t>32.99.59.900.101.00.0796.000000000000</t>
  </si>
  <si>
    <t>Сертификат</t>
  </si>
  <si>
    <t>подарочный, на получение товаров</t>
  </si>
  <si>
    <t>32.30.15.900.029.00.0796.000000000008</t>
  </si>
  <si>
    <t>для мини-футбольных ворот, шестиугольная, площадь 100 см2</t>
  </si>
  <si>
    <t>20.59.41.990.002.24.0796.000000000000</t>
  </si>
  <si>
    <t>Смазка</t>
  </si>
  <si>
    <t>синтетическая, на основе силиконов</t>
  </si>
  <si>
    <t>27.51.23.300.001.00.0796.000000000000</t>
  </si>
  <si>
    <t>Фен</t>
  </si>
  <si>
    <t>для волос, концетратор</t>
  </si>
  <si>
    <t>08.12.11.900.000.00.0168.000000000002</t>
  </si>
  <si>
    <t>Песок</t>
  </si>
  <si>
    <t>природный, 1 класс, крупный, ГОСТ 8736-2014</t>
  </si>
  <si>
    <t>речной, для посыпки дорог</t>
  </si>
  <si>
    <t>08.93.10.900.005.00.0166.000000000001</t>
  </si>
  <si>
    <t>Соль техническая</t>
  </si>
  <si>
    <t>кристаллическая, ГОСТ 2713-74</t>
  </si>
  <si>
    <t>для посыпки дорог</t>
  </si>
  <si>
    <t>08.93.10.100.000.00.0166.000000000002</t>
  </si>
  <si>
    <t>Хлорид натрия</t>
  </si>
  <si>
    <t>чистый, ГОСТ 4233-77</t>
  </si>
  <si>
    <t>Твердый многокомпонентный реагент на основе спрессованно-компактированной композиции хлористых кальция и натрия. Массовая доля хлористого кальция (СaCl2) - от 15-50%, массовая доля хлористого натрия (NaCl) - от 50-85%. t° до −25 °C</t>
  </si>
  <si>
    <t>Смесь твердых реагентов на основе хлористых кальция и натрия. Противогололедный материал содержит 5% хлористого кальция (СaCl2) и 95% хлористого натрия (соль техническая, NaCl). t° до −15 °C</t>
  </si>
  <si>
    <t>противогололедные</t>
  </si>
  <si>
    <t>26.30.60.000.012.00.0796.000000000000</t>
  </si>
  <si>
    <t>Кран пожарный</t>
  </si>
  <si>
    <t>внутренний, муфтовый</t>
  </si>
  <si>
    <t>13.96.16.300.001.00.0839.000000000003</t>
  </si>
  <si>
    <t>пожарный, внутренний диаметр 66   , ГОСТ 7877-75</t>
  </si>
  <si>
    <t>электропривод клапана 230В. Частота тока, Гц  50/60 Потребляемая мощность, ВА-4,5, Ход штока, макс., мм-20, Время перемещения штока на 1 мм, с-7,5,  Тип управления-трехпозиционное, Приводное усилие, H-400, Температура теплоносителя, макс., °С-130. Рабочая температура окружающей среды, °С-от 0 до + 55. Температура хранения и транспортировки, °С- от - 40 до + 70. Класс защиты-IP 54типа danfoss AMV 30</t>
  </si>
  <si>
    <t>тэн для сауны, электронный, пластмассовый, профессиональный, с памятью на 100 отрезков</t>
  </si>
  <si>
    <t>25.94.11.310.000.00.0796.000000000000</t>
  </si>
  <si>
    <t>Болт фундаментный</t>
  </si>
  <si>
    <t>тип 1, диаметр резьбы 12-48 мм, ГОСТ 24379.1-2012</t>
  </si>
  <si>
    <t>болт анкерный ф12</t>
  </si>
  <si>
    <t xml:space="preserve">меховой, длина 250мм, с металлической ручкой </t>
  </si>
  <si>
    <t>25.11.23.900.004.00.0796.000000000000</t>
  </si>
  <si>
    <t>Воздуховод</t>
  </si>
  <si>
    <t>из алюминиевой фольги</t>
  </si>
  <si>
    <t xml:space="preserve">Воздуховод из алюминиевой фольги для соединения приборов системы вентиляции с воздуховодом  ф 150 мм </t>
  </si>
  <si>
    <t>20.52.10.900.011.00.0796.000000000003</t>
  </si>
  <si>
    <t>на основе ацетокси</t>
  </si>
  <si>
    <t>16.23.11.500.003.00.0839.000000000000</t>
  </si>
  <si>
    <t>Дверь</t>
  </si>
  <si>
    <t>деревянная, внутренняя  , ГОСТ 6629-88</t>
  </si>
  <si>
    <t>22.21.29.700.010.00.0796.000000000000</t>
  </si>
  <si>
    <t>Дюбель</t>
  </si>
  <si>
    <t>из полипропилена</t>
  </si>
  <si>
    <t>22.23.14.700.006.00.0796.000000000002</t>
  </si>
  <si>
    <t>Заглушка</t>
  </si>
  <si>
    <t>для пластикового плинтуса, с кабель-каналом, с резиновым уплотнителем</t>
  </si>
  <si>
    <t>08.11.20.300.000.00.0166.000000000000</t>
  </si>
  <si>
    <t>Затирка</t>
  </si>
  <si>
    <t>строительная, для межплиточных швов, фасовка 5 кг</t>
  </si>
  <si>
    <t>23.52.10.330.000.00.0166.000000000003</t>
  </si>
  <si>
    <t>Известь</t>
  </si>
  <si>
    <t>негашеная, 1 сорт, комовая, магнезиальная и доломитовая, быстрогасящаяся, ГОСТ 9179-77</t>
  </si>
  <si>
    <t>23.99.11.500.001.00.0166.000000000008</t>
  </si>
  <si>
    <t>Картон</t>
  </si>
  <si>
    <t>асбестовый, марка КАОН-2, общего назначения, толщина 5,0 мм, ГОСТ 2850-95</t>
  </si>
  <si>
    <t>20.52.10.900.005.00.0778.000000000017</t>
  </si>
  <si>
    <t>20.52.10.900.005.00.0778.000000000001</t>
  </si>
  <si>
    <t>обойный, на основе высококачественной хлопковой целлюлозы, для наклеевания всех видов обоев на бумажной основе</t>
  </si>
  <si>
    <t>20.52.10.900.005.00.0796.000000000017</t>
  </si>
  <si>
    <t>ПВА, марка Д 50Н, ГОСТ 18992-97</t>
  </si>
  <si>
    <t>20.52.10.900.005.00.0778.000000000002</t>
  </si>
  <si>
    <t>бустилат, для линолеума</t>
  </si>
  <si>
    <t>25.94.11.850.000.00.0796.000000000000</t>
  </si>
  <si>
    <t>Контргайка</t>
  </si>
  <si>
    <t>стальная, условный проход 8-80 мм, ГОСТ 8961-75</t>
  </si>
  <si>
    <t>КонтргайкаØ25</t>
  </si>
  <si>
    <t>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t>
  </si>
  <si>
    <t>20.30.12.500.001.00.0166.000000000000</t>
  </si>
  <si>
    <t>акриловый, декоративно-защитный, бесцветный</t>
  </si>
  <si>
    <t>16.21.14.100.002.00.0055.000000000000</t>
  </si>
  <si>
    <t>Ламинат</t>
  </si>
  <si>
    <t>напольное покрытие</t>
  </si>
  <si>
    <t>22.29.21.900.000.00.0796.000000000000</t>
  </si>
  <si>
    <t>сетчатая (серпянка), самоклеющаяся</t>
  </si>
  <si>
    <t>24.42.24.590.001.00.0796.000000000001</t>
  </si>
  <si>
    <t>на основе алюминиевой фольги, липкая (клейкая)</t>
  </si>
  <si>
    <t xml:space="preserve"> Лента ФУМ предназначена для уплотнения резьбовых соединений технологических трубопроводов, по которым транспортируются агрессивные жидкости и газы в диапазоне температур от минус 60°С до плюс 200°С. В рул или шт. ТУ 6–05–1388–86 </t>
  </si>
  <si>
    <t>23.62.10.510.000.00.0625.000000000929</t>
  </si>
  <si>
    <t>Лист гипсокартонный</t>
  </si>
  <si>
    <t>марка ГКЛВ, влагостойкий, размер 2500*1200*9,5 мм, ГОСТ 6266-97</t>
  </si>
  <si>
    <t>влагостойкий (ГКЛВ), размер 2500х1200х9,5 мм, ГОСТ 6266-97</t>
  </si>
  <si>
    <t>20.59.59.730.000.00.5108.000000000002</t>
  </si>
  <si>
    <t>всесезонная, бытовая (с трубкой-адаптером), в аэрозольной упаковке, однокомпонентная</t>
  </si>
  <si>
    <t>25.72.14.430.000.00.0796.000000000000</t>
  </si>
  <si>
    <t>Навес</t>
  </si>
  <si>
    <t>дверной, стальной</t>
  </si>
  <si>
    <t>17.24.11.990.004.00.0055.000000000009</t>
  </si>
  <si>
    <t>Обои виниловые и текстильные на бумажной основе</t>
  </si>
  <si>
    <t>марка М-2, рельефные, ГОСТ 6810-2002</t>
  </si>
  <si>
    <t>20.30.22.200.000.00.0112.000000000001</t>
  </si>
  <si>
    <t>Олифа</t>
  </si>
  <si>
    <t>оксоль, марка ПВ, ГОСТ 190-78</t>
  </si>
  <si>
    <t>23.99.11.990.000.00.0166.000000000073</t>
  </si>
  <si>
    <t>Паронит</t>
  </si>
  <si>
    <t>марка ПОН, общего назначения, толщина 5,0 мм, ГОСТ 481-80</t>
  </si>
  <si>
    <t>22.19.20.700.010.00.0166.000000000013</t>
  </si>
  <si>
    <t>Пластина</t>
  </si>
  <si>
    <t>тип ТМКЩ, размер 3*1000*1000 мм, ГОСТ 7338-90</t>
  </si>
  <si>
    <t>22.19.20.700.010.00.0166.000000000023</t>
  </si>
  <si>
    <t>тип ТМКЩ, размер 5*1000*1000 мм, ГОСТ 7338-90</t>
  </si>
  <si>
    <t>22.23.14.700.017.00.0006.000000000000</t>
  </si>
  <si>
    <t>Плинтус</t>
  </si>
  <si>
    <t>пластиковый, ламинированный, с кабель-каналом, с защелкой, с резиновым уплотнителем</t>
  </si>
  <si>
    <t>23.31.10.790.002.00.0055.000000000112</t>
  </si>
  <si>
    <t>керамогранитная, фасадная, размер 600*600 мм</t>
  </si>
  <si>
    <t>23.31.10.790.002.00.0055.000000000083</t>
  </si>
  <si>
    <t>керамогранитная, напольная, размер 300*300 мм</t>
  </si>
  <si>
    <t>23.31.10.790.002.00.0055.000000000006</t>
  </si>
  <si>
    <t>керамическая, основная, прямоугольная, размер 400*300 мм</t>
  </si>
  <si>
    <t>Керамическая глянцевая настенная плитка облицовочная, цвет:  бежевый, размер 25*45 (цвет и рисунок по согласованию с Заказчиком)</t>
  </si>
  <si>
    <t>22.23.11.900.000.00.0055.000000000063</t>
  </si>
  <si>
    <t>потолочная, гигиеническая, размер 600*1200*19 мм</t>
  </si>
  <si>
    <t>22.23.11.900.002.00.0055.000000000006</t>
  </si>
  <si>
    <t>Подстил под ламинат</t>
  </si>
  <si>
    <t>из вспененного полиэтилена, толщина 3 мм, ширина листа 100 см</t>
  </si>
  <si>
    <t>24.10.31.100.002.00.0018.000000000004</t>
  </si>
  <si>
    <t>25.12.10.300.002.01.0796.000000000000</t>
  </si>
  <si>
    <t>Порог</t>
  </si>
  <si>
    <t>для дверей, металлический</t>
  </si>
  <si>
    <t>23.51.12.300.000.01.0166.000000000000</t>
  </si>
  <si>
    <t>Портландцемент</t>
  </si>
  <si>
    <t>без минеральных добавок, марка ПЦ 400-Д0 (М 400-Д0), ГОСТ 10178-85</t>
  </si>
  <si>
    <t>23.99.11.700.000.00.0798.000000000004</t>
  </si>
  <si>
    <t>паронитовая, марка ПОН, исполнение А, условный проход 20 мм, давление 1-6,3 кгс/см2, ГОСТ 15180-86</t>
  </si>
  <si>
    <t>25.11.10.300.007.01.0006.000000000007</t>
  </si>
  <si>
    <t>Профиль</t>
  </si>
  <si>
    <t>металлический, стоечный, размер 75*50*0,6 мм, марка ПС-4</t>
  </si>
  <si>
    <t>25.93.16.900.000.02.0796.000000000000</t>
  </si>
  <si>
    <t>из стальной проволоки, спиральная</t>
  </si>
  <si>
    <t>Пара пружин торсионнхе, стальных, оцинкованных, правой и левой свивки, для компенсации  веса полотна ворот, для  ворот CAME, Doorhan, в комплекте</t>
  </si>
  <si>
    <t>20.30.22.700.000.00.0112.000000000000</t>
  </si>
  <si>
    <t>для лакокрасочных материалов, марка 645, ГОСТ 18188-72</t>
  </si>
  <si>
    <t xml:space="preserve">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Растворитель для лакокрасочных материалов, марка 645, ГОСТ 18188-72 </t>
  </si>
  <si>
    <t>22.23.14.700.014.01.0796.000000000000</t>
  </si>
  <si>
    <t>пластиковая, для пластиковых дверей, односторонняя</t>
  </si>
  <si>
    <t>Ручка для пластиковых окон витражных</t>
  </si>
  <si>
    <t>25.99.29.490.087.00.0796.000000000000</t>
  </si>
  <si>
    <t>металлическая, дверная</t>
  </si>
  <si>
    <t>25.94.11.900.000.01.0796.000000000002</t>
  </si>
  <si>
    <t>оцинкованный, с полукруглой головкой</t>
  </si>
  <si>
    <t>32.99.59.900.084.00.0796.000000000000</t>
  </si>
  <si>
    <t>армированный, ширина свыше 3 см, широкий</t>
  </si>
  <si>
    <t>20.59.41.990.002.07.0166.000000000000</t>
  </si>
  <si>
    <t>низкотемпературная, марка Циатим-203</t>
  </si>
  <si>
    <t>23.64.10.100.000.01.0796.000000000000</t>
  </si>
  <si>
    <t>Смесь</t>
  </si>
  <si>
    <t>строительная, сухая, гипсовая, кладочная, СТ РК 1168-2006</t>
  </si>
  <si>
    <t>23.64.10.100.000.01.0778.000000000000</t>
  </si>
  <si>
    <t>строительная, сухая</t>
  </si>
  <si>
    <t>22.23.14.700.016.01.0796.000000000002</t>
  </si>
  <si>
    <t>Соединитель</t>
  </si>
  <si>
    <t>для пластикового плинтуса, с резиновым уплотнителем, с кабель-каналом</t>
  </si>
  <si>
    <t>24.20.13.900.000.00.0006.000000000040</t>
  </si>
  <si>
    <t>водогазопроводная, сварная, наружный диаметр 60,0 мм, толщина стенки 4,5 мм, усиленная, условный проход 50 мм, ГОСТ 3262-75</t>
  </si>
  <si>
    <t>Труба металл "черный"Ø50 (м)</t>
  </si>
  <si>
    <t>24.20.13.900.000.00.0006.000000000042</t>
  </si>
  <si>
    <t>Труба металл оцинкованная Ø80</t>
  </si>
  <si>
    <t>22.19.73.100.000.00.0006.000000000013</t>
  </si>
  <si>
    <t>Трубчатая изоляция</t>
  </si>
  <si>
    <t>гибкая из вспененного каучука, толщина стенки 6 мм, диаметр 42 мм, ГОСТ 16381-77</t>
  </si>
  <si>
    <t>22.23.14.700.005.00.0796.000000000003</t>
  </si>
  <si>
    <t>Угол</t>
  </si>
  <si>
    <t>для пластикового плинтуса, наружный, с кабель-каналом, с резиновым уплотнителем</t>
  </si>
  <si>
    <t>25.11.23.600.007.00.0796.000000000004</t>
  </si>
  <si>
    <t>Уголок</t>
  </si>
  <si>
    <t>металлический, размер 25*25 мм</t>
  </si>
  <si>
    <t>уголок мебельный</t>
  </si>
  <si>
    <t>24.33.11.100.000.00.0166.000000000006</t>
  </si>
  <si>
    <t>26.51.66.400.008.00.0796.000000000002</t>
  </si>
  <si>
    <t>Уровень</t>
  </si>
  <si>
    <t>строительный, длина 1 м</t>
  </si>
  <si>
    <t>строительный</t>
  </si>
  <si>
    <t>28.99.39.850.000.00.0796.000000000000</t>
  </si>
  <si>
    <t>Устройство затяжки кабеля</t>
  </si>
  <si>
    <t>для закладки каблея, длина до 150 м, толщина до 11 мм</t>
  </si>
  <si>
    <t>Тайсы-хомуты пластмассовые стяжки 150*2,5мм.</t>
  </si>
  <si>
    <t>23.14.12.900.015.00.0736.000000000000</t>
  </si>
  <si>
    <t>Утеплитель</t>
  </si>
  <si>
    <t>на основе стекловолокна</t>
  </si>
  <si>
    <t>25.72.14.690.001.00.0796.000000000000</t>
  </si>
  <si>
    <t>Фиксатор</t>
  </si>
  <si>
    <t>дверной, дверной, металлический</t>
  </si>
  <si>
    <t>магнитный держатель двери</t>
  </si>
  <si>
    <t>25.72.13.300.000.00.0796.000000000002</t>
  </si>
  <si>
    <t>Шпингалет</t>
  </si>
  <si>
    <t>мебельный, тип закрытый</t>
  </si>
  <si>
    <t>Шпингалеты дверные</t>
  </si>
  <si>
    <t>20.30.12.700.000.00.0881.000000000062</t>
  </si>
  <si>
    <t>ПФ-188, 2 сорт, ГОСТ 24784-81</t>
  </si>
  <si>
    <t>флакон</t>
  </si>
  <si>
    <t>Лист</t>
  </si>
  <si>
    <t>банка условная</t>
  </si>
  <si>
    <t>22.21.29.700.034.00.0796.000000000002</t>
  </si>
  <si>
    <t>Адаптер</t>
  </si>
  <si>
    <t>из полипропилена, с накидной гайкой</t>
  </si>
  <si>
    <t>Адаптер наружняя резьба 25*3/4"</t>
  </si>
  <si>
    <t>28.14.12.300.000.00.0796.000000000000</t>
  </si>
  <si>
    <t>с боковым подводом</t>
  </si>
  <si>
    <t>Напряжение1,5 В. Типоразмер  бочонок С, Тип электролита Блистер.C 1.5V - LR14</t>
  </si>
  <si>
    <t>Напряжение1,5 В. Типоразмер АА (пальчиковый)Тип электролита Алкалин.1.5V - R6/AA</t>
  </si>
  <si>
    <t>26.20.30.100.028.00.0796.000000000000</t>
  </si>
  <si>
    <t>Бесконтактная карта</t>
  </si>
  <si>
    <t>проксимити, пластиковая, с чипом</t>
  </si>
  <si>
    <t>25.94.11.310.002.01.0166.000000000021</t>
  </si>
  <si>
    <t>Болт</t>
  </si>
  <si>
    <t>с гайкой, с шестигранной головкой, диаметр резьбы 16 мм, длина 120 мм</t>
  </si>
  <si>
    <t>25.73.60.100.002.00.0796.000000000000</t>
  </si>
  <si>
    <t>Бур</t>
  </si>
  <si>
    <t>БД1, диаметр 18 мм, длина 160 мм, ГОСТ 17016-71</t>
  </si>
  <si>
    <t>25.73.40.300.000.00.0796.000000000006</t>
  </si>
  <si>
    <t>25.73.40.300.001.00.0704.000000000000</t>
  </si>
  <si>
    <t>Набор буров</t>
  </si>
  <si>
    <t>для перфоратора, в наборе 7 предметов</t>
  </si>
  <si>
    <t>22.23.12.900.009.00.0796.000000000000</t>
  </si>
  <si>
    <t>Вантуз</t>
  </si>
  <si>
    <t>полипропиленовый, с пластиковой ручкой</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</si>
  <si>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</si>
  <si>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22.21.29.700.006.00.0796.000000000000</t>
  </si>
  <si>
    <t>полипропиленовый, диаметр 20 мм</t>
  </si>
  <si>
    <t>22.21.29.700.006.00.0796.000000000001</t>
  </si>
  <si>
    <t>полипропиленовый, диаметр 25 мм</t>
  </si>
  <si>
    <t>16.29.14.900.004.00.0796.000000000000</t>
  </si>
  <si>
    <t>Вешалка-плечики</t>
  </si>
  <si>
    <t>цвет:бук</t>
  </si>
  <si>
    <t>20.13.25.213.000.00.0166.000000000000</t>
  </si>
  <si>
    <t>Гидроксид натрия</t>
  </si>
  <si>
    <t>марка ТР, ГОСТ 2263-79</t>
  </si>
  <si>
    <t>Сода каустическая</t>
  </si>
  <si>
    <t>23.49.11.000.001.00.0796.000000000000</t>
  </si>
  <si>
    <t>Горшок</t>
  </si>
  <si>
    <t>для цветов</t>
  </si>
  <si>
    <t>28.30.52.350.000.00.0796.000000000000</t>
  </si>
  <si>
    <t>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t>
  </si>
  <si>
    <t>инструмент из заточенной стальной пластины треугольной формы, насаженной на деревянную рукоятку.</t>
  </si>
  <si>
    <t>22.21.29.700.025.00.0796.000000000017</t>
  </si>
  <si>
    <t>из полипропилена, диаметр 32 мм</t>
  </si>
  <si>
    <t>23.91.11.800.000.00.0796.000000000000</t>
  </si>
  <si>
    <t>по бетону, алмазный, диаметр 230 мм, содержание алмаза 35%</t>
  </si>
  <si>
    <t>22.29.23.900.002.00.0796.000000000008</t>
  </si>
  <si>
    <t>Диспенсер</t>
  </si>
  <si>
    <t>для жидкого мыла</t>
  </si>
  <si>
    <t>22.29.23.900.002.00.0796.000000000007</t>
  </si>
  <si>
    <t>для туалетной бумаги</t>
  </si>
  <si>
    <t>22.29.23.900.002.00.0796.000000000006</t>
  </si>
  <si>
    <t>для бумажных полотенец</t>
  </si>
  <si>
    <t>22.29.23.900.002.00.0796.000000000000</t>
  </si>
  <si>
    <t>для освежителя воздуха</t>
  </si>
  <si>
    <t>25.72.14.690.006.00.0796.000000000001</t>
  </si>
  <si>
    <t>Доводчик дверной</t>
  </si>
  <si>
    <t>до 100 кг</t>
  </si>
  <si>
    <t>28.94.21.300.005.00.0796.000000000000</t>
  </si>
  <si>
    <t>Доска</t>
  </si>
  <si>
    <t>гладильная</t>
  </si>
  <si>
    <t>28.23.23.900.004.01.0796.000000000000</t>
  </si>
  <si>
    <t>промышленный, механический</t>
  </si>
  <si>
    <t>28.14.13.330.000.00.0796.000000000000</t>
  </si>
  <si>
    <t>Задвижка</t>
  </si>
  <si>
    <t>25.72.12.990.000.00.0796.000000000002</t>
  </si>
  <si>
    <t>врезной</t>
  </si>
  <si>
    <t>Замок врезной из нержавеющей стали, с защёлками и фалевыми ручками,не менее 2х оборотов,комплект из 3х-5ти ключей.</t>
  </si>
  <si>
    <t>замок с ключами для шкафчиков, 19 мм, круглые, железные</t>
  </si>
  <si>
    <t>28.14.13.750.001.00.0796.000000000086</t>
  </si>
  <si>
    <t>25.73.30.500.003.00.0796.000000000000</t>
  </si>
  <si>
    <t>Зубило</t>
  </si>
  <si>
    <t>тип 1, плоскоовального сечения, ГОСТ 7211-86</t>
  </si>
  <si>
    <t>из черной стали</t>
  </si>
  <si>
    <t>25.99.29.490.055.00.0796.000000000001</t>
  </si>
  <si>
    <t>Карабин</t>
  </si>
  <si>
    <t>винтовой, М4</t>
  </si>
  <si>
    <t>Карабин с муфтой 4 мм, применяется для присоединения оцинкованной цепи к парковочному столбику</t>
  </si>
  <si>
    <t>23.42.10.500.005.00.0796.000000000000</t>
  </si>
  <si>
    <t>Картридж</t>
  </si>
  <si>
    <t>для смесителя</t>
  </si>
  <si>
    <t>27.12.23.700.007.02.0796.000000000000</t>
  </si>
  <si>
    <t>распределительная</t>
  </si>
  <si>
    <t>20.11.11.700.000.01.5108.000000000001</t>
  </si>
  <si>
    <t>Кислород</t>
  </si>
  <si>
    <t>технический, сорт 1, ГОСТ 5583-78</t>
  </si>
  <si>
    <t xml:space="preserve"> Газ для производства газосварочных и газорезочных работ технический, первый сорт (99,7%), ГОСТ 5583-79</t>
  </si>
  <si>
    <t>22.23.12.900.002.02.0796.000000000000</t>
  </si>
  <si>
    <t>сливной, унитазный</t>
  </si>
  <si>
    <t>28.14.13.900.011.00.0796.000000000005</t>
  </si>
  <si>
    <t>ручной, запорно-измерительный, внутренняя резьба, встроеный шаровой кран, условный проход 50 мм</t>
  </si>
  <si>
    <t>28.14.13.900.014.00.0796.000000000241</t>
  </si>
  <si>
    <t>латунный, муфтовый для воды и пара, давление условное 1,6 Мпа, проход условный 25 мм</t>
  </si>
  <si>
    <t>28.14.11.390.000.00.0796.000000000046</t>
  </si>
  <si>
    <t>Клапан регулирующий</t>
  </si>
  <si>
    <t>угловой, односедельный, запорный</t>
  </si>
  <si>
    <t>Кран угловой радиаторный ф 20</t>
  </si>
  <si>
    <t>25.73.30.300.000.02.0796.000000000002</t>
  </si>
  <si>
    <t>Ключ</t>
  </si>
  <si>
    <t>25.73.30.300.000.03.0796.000000000106</t>
  </si>
  <si>
    <t>гаечный, разводной, размер зева 41 мм</t>
  </si>
  <si>
    <t>22.19.72.000.006.00.0055.000000000000</t>
  </si>
  <si>
    <t>Ковролан</t>
  </si>
  <si>
    <t>резиновый</t>
  </si>
  <si>
    <t>28.22.19.300.011.00.0796.000000000001</t>
  </si>
  <si>
    <t>Колесо</t>
  </si>
  <si>
    <t>для грузовой тележки, диаметр 20 см</t>
  </si>
  <si>
    <t>25.94.13.500.000.00.0839.000000000000</t>
  </si>
  <si>
    <t>Комплект ключей и головок</t>
  </si>
  <si>
    <t>шестигранные, размер 10-36 мм</t>
  </si>
  <si>
    <t>25.73.30.500.002.00.0839.000000000000</t>
  </si>
  <si>
    <t>Комплект резцов</t>
  </si>
  <si>
    <t>для снятия двухсторонней кромки трубы, левый резец, правый резец, отрезной резец</t>
  </si>
  <si>
    <t>22.29.25.900.007.00.0796.000000000000</t>
  </si>
  <si>
    <t>Корзина</t>
  </si>
  <si>
    <t>для бумаг, объем 10 л</t>
  </si>
  <si>
    <t>Корзина для бумаг пластиковая (полипропилен), решетчатая. Объем: 10 л. Цвет: серый, черный.  Изготовлена из высококачественного материала. Долговечность в самых тяжелых эксплуатациях. Без посторонних запахов.</t>
  </si>
  <si>
    <t>28.14.13.730.002.00.0796.000000001007</t>
  </si>
  <si>
    <t>шаровой, из коррозионно-стойкой стали, муфтовый, давление 1,6 Мпа, диаметр 15 мм, ГОСТ 21345-2005</t>
  </si>
  <si>
    <t>28.14.13.730.002.00.0796.000000001014</t>
  </si>
  <si>
    <t>шаровой, бронзовый, муфтовый, давление 1,6 Мпа, наминальный диаметр 20 мм  , ГОСТ 21345-2005</t>
  </si>
  <si>
    <t>Кран шаровой, бронзовый, муфтовый, давление 1,6 Мпа, наминальный диаметр 20 мм, ГОСТ 21345-2005, не порошковый, Pn=25 бар, для горячей воды</t>
  </si>
  <si>
    <t>28.14.13.730.002.00.0796.000000001008</t>
  </si>
  <si>
    <t>шаровой, из коррозионно-стойкой стали, муфтовый, давление 1,6 Мпа, диаметр 25 мм, ГОСТ 21345-2005</t>
  </si>
  <si>
    <t>Кран шаровой, из коррозионно-стойкой стали, муфтовый, давление 1,6 Мпа, диаметр 25 мм, ГОСТ 21345-2005, не порошковый, Pn=25 бар, для горячей воды</t>
  </si>
  <si>
    <t>28.14.13.730.002.00.0796.000000001009</t>
  </si>
  <si>
    <t>шаровой, из коррозионно-стойкой стали, муфтовый, давление 1,6 Мпа, диаметр 32 мм, ГОСТ 21345-2005</t>
  </si>
  <si>
    <t>Кран шаровой, из коррозионно-стойкой стали, муфтовый, давление 1,6 Мпа, диаметр 32 мм, ГОСТ 21345-2005, не порошковый, Pn=25 бар, для горячей воды</t>
  </si>
  <si>
    <t>28.14.13.730.002.00.0796.000000001010</t>
  </si>
  <si>
    <t>шаровой, из коррозионно-стойкой стали, муфтовый, давление 1,6 Мпа, диаметр 40 мм, ГОСТ 21345-2005</t>
  </si>
  <si>
    <t>Кран шаровой, из коррозионно-стойкой стали, муфтовый, давление 1,6 Мпа, диаметр 40 мм, ГОСТ 21345-2005, не порошковый, Pn=25 бар, для горячей воды</t>
  </si>
  <si>
    <t>28.14.13.730.002.00.0796.000000001011</t>
  </si>
  <si>
    <t>шаровой, из коррозионно-стойкой стали, муфтовый, давление 1,6 Мпа, диаметр 50 мм, ГОСТ 21345-2005</t>
  </si>
  <si>
    <t>Кран шаровой, из коррозионно-стойкой стали, муфтовый, давление 1,6 Мпа, диаметр 50 мм, ГОСТ 21345-2005, не порошковый, Pn=25 бар, для горячей воды\</t>
  </si>
  <si>
    <t>23.91.11.700.000.00.0796.000000000015</t>
  </si>
  <si>
    <t>Круг</t>
  </si>
  <si>
    <t>Диск отрезной Ø125*1,6*2223</t>
  </si>
  <si>
    <t>22.23.12.700.001.00.0796.000000000000</t>
  </si>
  <si>
    <t>Крышка-сиденье</t>
  </si>
  <si>
    <t>пластиковая, с шарнирами из нелегированной стали</t>
  </si>
  <si>
    <t>25.73.30.230.000.00.0796.000000000000</t>
  </si>
  <si>
    <t>Кусачки</t>
  </si>
  <si>
    <t>тип боковые, с изолирующей рукояткой</t>
  </si>
  <si>
    <t>Бокорезы до 1000ВТ, Для эксплуатации в электрических сетях напряжением до 1000В</t>
  </si>
  <si>
    <t>13.10.29.100.000.00.0166.000000000001</t>
  </si>
  <si>
    <t>Лен</t>
  </si>
  <si>
    <t>растительное волокно, трепаный, ГОСТ 10330-76</t>
  </si>
  <si>
    <t>22.21.30.200.000.00.0796.000000000000</t>
  </si>
  <si>
    <t>оградительная, сигнальная, полипропилен</t>
  </si>
  <si>
    <t>25.99.29.530.001.00.0796.000000000000</t>
  </si>
  <si>
    <t>Лестница</t>
  </si>
  <si>
    <t>техническая, из алюминиевого сплава</t>
  </si>
  <si>
    <t>Лопата снеговая . Ударопрочный морозостойкий пластик, алюминиевый кант,эргономичный стальной черенок, алюминиевыц кант, эргономичный стальной черенок, пластиковая рукоятка, 550*385*1440 м.</t>
  </si>
  <si>
    <t xml:space="preserve">Лопата совковая , черенок из ясеня. Инструмент покрыт порошковой краской и имеет длительный срок эксплуатации. Размер: 270*230*1440 мм. </t>
  </si>
  <si>
    <t>22.19.20.700.003.00.0796.000000000406</t>
  </si>
  <si>
    <t>Манжета</t>
  </si>
  <si>
    <t>уплотнительная, тип 1, для пневматических устройств, резиновая, для уплонения целиндра диаметром 50 мм, ГОСТ 6678-72</t>
  </si>
  <si>
    <t>адаптер канализационный резиновый ф50</t>
  </si>
  <si>
    <t>26.51.52.700.002.00.0796.000000000048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</si>
  <si>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-1-1,5, ГОСТ 2405-88</t>
  </si>
  <si>
    <t>32.99.11.900.009.00.0796.000000000002</t>
  </si>
  <si>
    <t>Маска</t>
  </si>
  <si>
    <t>сварочная</t>
  </si>
  <si>
    <t>19.20.29.530.000.00.0112.000000000003</t>
  </si>
  <si>
    <t>индустриальное, марка И-8А, ГОСТ 20799-88</t>
  </si>
  <si>
    <t>28.24.11.900.007.00.0796.000000000004</t>
  </si>
  <si>
    <t>Машина шлифовальная</t>
  </si>
  <si>
    <t>угловая, с резьбовым креплением, мощность 810-2600 Вт, частота вращения 2000-11000 об/мин</t>
  </si>
  <si>
    <t>Угловая. Потребляемая мощность:2200 Вт. Напряжение сети: 220 В. Частота сети: 50 Гц. Частота вращения: 6500 об./мин. Максимальный диаметр диска: 230 мм. Резьба шпинделя: M14. Вес: 5,5 кг.</t>
  </si>
  <si>
    <t>Полиэтиленовые мешки для мусора с завязками обычной прочности. Объем: 60 л. Размер: 55см х 60 см, 50шт/рул.</t>
  </si>
  <si>
    <t>25.73.30.550.000.00.0796.000000000000</t>
  </si>
  <si>
    <t>Молоток</t>
  </si>
  <si>
    <t>слесарный</t>
  </si>
  <si>
    <t>24.20.40.300.001.01.0796.000000000002</t>
  </si>
  <si>
    <t>прямая, стальная, с контргайкой, условный проход 32 мм</t>
  </si>
  <si>
    <t>Муфта канализационная ф 110</t>
  </si>
  <si>
    <t>32.99.59.900.108.00.0704.000000000000</t>
  </si>
  <si>
    <t>Набор знаков безопасности</t>
  </si>
  <si>
    <t>информационный/предупреждающий</t>
  </si>
  <si>
    <t>Знак "220В" 35*100мм (самоклеющийся) (А31)</t>
  </si>
  <si>
    <t>25.73.30.300.002.00.0704.000000000021</t>
  </si>
  <si>
    <t>Набор ключей</t>
  </si>
  <si>
    <t>рожковые, в наборе не более 25 предметов, 8-41 мм</t>
  </si>
  <si>
    <t>Набор рожковых ключей, покрытие зеленый цинк, размер , мм 6*7, 8*10, 9*11, 10*12, 12*13, 13*14, 14*15, 14*17, 17*19, 19*22, 22*24, 7*30, 30*32, 32*36</t>
  </si>
  <si>
    <t>25.73.30.300.002.00.0704.000000000000</t>
  </si>
  <si>
    <t>для винтов с внутренним шестигранником, ГОСТ 11737-93</t>
  </si>
  <si>
    <t>Набор маляра</t>
  </si>
  <si>
    <t>малярные инструменты и материалы в наборе</t>
  </si>
  <si>
    <t>Набор отверток</t>
  </si>
  <si>
    <t>25.94.13.900.010.00.0704.000000000008</t>
  </si>
  <si>
    <t>диэлектрические, в наборе до 10 предметов</t>
  </si>
  <si>
    <t>специальный</t>
  </si>
  <si>
    <t>25.71.11.390.000.00.0796.000000000005</t>
  </si>
  <si>
    <t>Длина, мм: 190, Ручка: пластик, Ширина лезвия, мм: 18</t>
  </si>
  <si>
    <t>Газонные ножницы. Механические поворотные ножницы для стрижки травы</t>
  </si>
  <si>
    <t>25.71.11.920.001.00.0796.000000000006</t>
  </si>
  <si>
    <t>для резки металла</t>
  </si>
  <si>
    <t>25.73.20.100.001.00.0796.000000000001</t>
  </si>
  <si>
    <t>Ножовка</t>
  </si>
  <si>
    <t>по дереву, ручная, пластиковая рукоятка</t>
  </si>
  <si>
    <t>15584-475мм/4мм, Т144D, EU -хвост</t>
  </si>
  <si>
    <t>25.73.20.100.001.00.0796.000000000000</t>
  </si>
  <si>
    <t>по металлу, ручная, пластиковая рукоятка</t>
  </si>
  <si>
    <t>32.99.59.900.058.00.0796.000000000001</t>
  </si>
  <si>
    <t>Носилки</t>
  </si>
  <si>
    <t>пластиковый кузов</t>
  </si>
  <si>
    <t>Носилки строительные пластиковые без ручек</t>
  </si>
  <si>
    <t>Опора моховая пластмассовая, обернутая натуральным мхом, длина от 1-2,5м</t>
  </si>
  <si>
    <t>28.29.22.200.005.00.0796.000000000000</t>
  </si>
  <si>
    <t>Опрыскиватель</t>
  </si>
  <si>
    <t>ранцевый, помповый, с телескопической штангой и изогнутой под углом 45 ˚С турбо-насадкой, объем не менее 12 л</t>
  </si>
  <si>
    <t>Опрыскиватель ручной садовый</t>
  </si>
  <si>
    <t>32.50.42.900.000.00.0796.000000000003</t>
  </si>
  <si>
    <t xml:space="preserve">Очки </t>
  </si>
  <si>
    <t>защитные, из пластмассы</t>
  </si>
  <si>
    <t>Очки защитные (кроме солнцезащитных) и аналогичные оптические приборы из пластмасс</t>
  </si>
  <si>
    <t>в рулоне  200 шт.25*45</t>
  </si>
  <si>
    <t>25.73.30.100.009.00.0796.000000000000</t>
  </si>
  <si>
    <t>Пассатижи</t>
  </si>
  <si>
    <t>диэлектрические</t>
  </si>
  <si>
    <t>28.29.70.300.007.00.0796.000000000002</t>
  </si>
  <si>
    <t>Паяльник</t>
  </si>
  <si>
    <t>бытовой, для сварки полипропиленовых труб и фитингов, ручной</t>
  </si>
  <si>
    <t>аппарат для пайки труб ППР</t>
  </si>
  <si>
    <t>28.24.11.900.010.00.0796.000000000000</t>
  </si>
  <si>
    <t>Перфоратор</t>
  </si>
  <si>
    <t>электрический, сетевой</t>
  </si>
  <si>
    <t>Макс. число оборотов холостого хода - 1050 об/мин;Макс. частота ударов - 5100 уд/мин, Макс. энергия удара - 3.3 Дж, Питание - от сети</t>
  </si>
  <si>
    <t>22.19.60.500.000.00.0715.000000000001</t>
  </si>
  <si>
    <t>для защиты рук технические, пропитанные резиной (латексом), из смесового волокна</t>
  </si>
  <si>
    <t xml:space="preserve">Перчатки резиновые -гелевые толщиной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что способствует более надёжному захвату и позволяет надежно удерживать в руках сухие и влажные предметы. Предназначены для защиты рук от вредного воздействия агрессивных моющих и чистящих веществ во время уборки, стирки, мытья автомобиля, садовых работ. Увеличенная плотность латекса. 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t>
  </si>
  <si>
    <t>14.12.30.100.000.00.0715.000000000009</t>
  </si>
  <si>
    <t>для защиты рук технические, спилковые</t>
  </si>
  <si>
    <t>Перчатки брезентовые сварочные, комбинированные, спилковые с х/б</t>
  </si>
  <si>
    <t>14.12.30.100.000.00.0715.000000000017</t>
  </si>
  <si>
    <t xml:space="preserve">Перчатки </t>
  </si>
  <si>
    <t xml:space="preserve">водонепроницаемые, верх и подошва из поливинилхлорида, кислото-, щелоче-, масло- и бензостойкие, высота 38 см. </t>
  </si>
  <si>
    <t>28.24.11.900.005.00.0796.000000000001</t>
  </si>
  <si>
    <t>Пила электрическая</t>
  </si>
  <si>
    <t>дисковая, со встроенным электрическим двигателем</t>
  </si>
  <si>
    <t>Пила дисковая , 1400Вт, 70мм, ф 190х30мм, Z16, 5500\мин, +упор, 4,2кгПитание: 220 В, Мощность: 1400 Вт, Количество скоростей: 1, Скорость вращения: 5500 об/мин, Диаметр диска: 190мм, Диаметр посадочного отверстия: 30 мм, Высота пропила: 70 мм, Угол наклона: 56º, Вес: 4,2 кг</t>
  </si>
  <si>
    <t>22.21.30.200.001.00.5111.000000000000</t>
  </si>
  <si>
    <t>полиэстеровая, прозрачная, монтажная</t>
  </si>
  <si>
    <t>25.73.30.930.026.00.0796.000000000000</t>
  </si>
  <si>
    <t>Плиткорез</t>
  </si>
  <si>
    <t>ручной</t>
  </si>
  <si>
    <t>25.73.30.100.007.00.0796.000000000000</t>
  </si>
  <si>
    <t>Плоскогубцы</t>
  </si>
  <si>
    <t>комбинированные</t>
  </si>
  <si>
    <t>Плоскогубцы из стали</t>
  </si>
  <si>
    <t>28.15.10.300.000.00.0796.000000000010</t>
  </si>
  <si>
    <t>Подшипник шариковый</t>
  </si>
  <si>
    <t xml:space="preserve">Подшипник 6305 2RS </t>
  </si>
  <si>
    <t>13.92.14.300.006.01.0796.000000000008</t>
  </si>
  <si>
    <t>туалетное, из махровой ткани, размер 50*100 см, ГОСТ 11027-80</t>
  </si>
  <si>
    <t>25.73.20.100.002.00.0796.000000000000</t>
  </si>
  <si>
    <t>Полотно</t>
  </si>
  <si>
    <t>для ножовки по металлу, металлическое, ГОСТ 6645-86</t>
  </si>
  <si>
    <t xml:space="preserve">Полотно для ножовки по металлу, 300 мм, </t>
  </si>
  <si>
    <t>25.11.23.677.000.00.0018.000000000000</t>
  </si>
  <si>
    <t>металлический, для напольных покрытий</t>
  </si>
  <si>
    <t>22.19.73.230.001.00.0796.000000000000</t>
  </si>
  <si>
    <t>резиновая, уплотнительная</t>
  </si>
  <si>
    <t xml:space="preserve">Прокладка уплотнительная резиновая, ГОСТ 15180-86 прокладки плоские эластичные, для уплотнения фланцевых соединений трубопроводов и оборудования </t>
  </si>
  <si>
    <t>19.20.31.300.000.00.5108.000000000000</t>
  </si>
  <si>
    <t>28.30.60.900.000.00.0796.000000000000</t>
  </si>
  <si>
    <t>Распылитель</t>
  </si>
  <si>
    <t>для опрыскивания растений, объем 0,5 литра</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</si>
  <si>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зеленый, для разделения зон работ. Расчитан на долгий срок службы.</t>
  </si>
  <si>
    <t>28.13.31.000.057.00.0796.000000000000</t>
  </si>
  <si>
    <t>Регулятор уровня жидкости</t>
  </si>
  <si>
    <t>поплавковый регулятор уровня жидкости к насосу</t>
  </si>
  <si>
    <t>22.19.40.300.000.00.0796.000000000092</t>
  </si>
  <si>
    <t>клиновый, приводный, с сечением В(Б)-2240, ГОСТ 1284.2-89</t>
  </si>
  <si>
    <t>22.19.40.300.000.00.0796.000000000053</t>
  </si>
  <si>
    <t>клиновый, приводный, с сечением А-2120, ГОСТ 1284.2-89</t>
  </si>
  <si>
    <t>32.99.11.900.017.05.0796.000000000000</t>
  </si>
  <si>
    <t>Респиратор</t>
  </si>
  <si>
    <t>пыле-газозащитный</t>
  </si>
  <si>
    <t xml:space="preserve">Респиратор применяется в различных климатических зонах при концентрации аэрозоли не более 200 мг/куб.м. Состоит из фильтрующего слоя, наружного слоя из пенополиуретана или нетканого материала, внутреннего слоя из полиэтиленовой пленки, клапанов вдоха и выдоха, оголовья и носового зажима. </t>
  </si>
  <si>
    <t>14.19.23.700.000.02.0715.000000000000</t>
  </si>
  <si>
    <t>с кожаными наладонниками, брезентовые</t>
  </si>
  <si>
    <t>25.73.40.190.002.00.0796.000000000000</t>
  </si>
  <si>
    <t>Рулетка</t>
  </si>
  <si>
    <t>длина 5 м</t>
  </si>
  <si>
    <t>Салфетки микрофайзерные  для мониторы, экраны 38*40см, вес 21 г, толщина 0,7 мм. В упаковке 5 шт.</t>
  </si>
  <si>
    <t>15.20.11.200.005.01.0715.000000000000</t>
  </si>
  <si>
    <t>Сапоги</t>
  </si>
  <si>
    <t>общего назначения, мужские, резиновые, ГОСТ 5375-79</t>
  </si>
  <si>
    <t>водонепроницаемые, материал: резина, высота: 38 см</t>
  </si>
  <si>
    <t>25.73.10.500.000.00.0796.000000000000</t>
  </si>
  <si>
    <t>Секатор</t>
  </si>
  <si>
    <t>садово-огородный, двухстороннего резания, пластиковая рукоятка</t>
  </si>
  <si>
    <t>Ручной секатор предназначен для обрезки крон дерева, ягодных и декоративных кустарников, виноградной лозы, нарезки черенков, укорачивания корней</t>
  </si>
  <si>
    <t>32.99.59.900.084.00.0796.000000000004</t>
  </si>
  <si>
    <t>бумажный, ширина свыше 3 см, широкий</t>
  </si>
  <si>
    <t>25.73.30.650.016.00.0796.000000000000</t>
  </si>
  <si>
    <t>Скребок</t>
  </si>
  <si>
    <t>для уборки снега, металлический</t>
  </si>
  <si>
    <t xml:space="preserve">Скрепер для убоки снега ударопрочный морозостойкий пластик, алюминиевый кант, эргономичный стальной черенок, 820*440*1270 мм. </t>
  </si>
  <si>
    <t>28.14.12.330.000.00.0796.000000000003</t>
  </si>
  <si>
    <t>для моек, однорукояточный, набортный, размер 240*130 мм, ГОСТ 25809-96</t>
  </si>
  <si>
    <t>25.73.30.970.003.00.0796.000000000000</t>
  </si>
  <si>
    <t>Совок</t>
  </si>
  <si>
    <t>металлический</t>
  </si>
  <si>
    <t>Совок для мусора. Длина ручки 220мм, материал: металл.</t>
  </si>
  <si>
    <t>08.93.10.900.005.00.0166.000000000002</t>
  </si>
  <si>
    <t>таблетированная</t>
  </si>
  <si>
    <t>20.59.55.900.002.00.0868.000000000000</t>
  </si>
  <si>
    <t>Средство</t>
  </si>
  <si>
    <t>по уходу за изделиями из кожи, для очистки и обработки изделий из кожи</t>
  </si>
  <si>
    <t xml:space="preserve">Средство для отбеливания салфеток, тряпок. В платиковой упаковке, объемом 1 л.Является сильным окислителем с содержанием активного хлора 95,2 % и обладает хорошими дезинфицирующими и антисептическими свойствами. </t>
  </si>
  <si>
    <t>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в1</t>
  </si>
  <si>
    <t xml:space="preserve"> вода, растворитель, н-ПАВ&lt;5%, органическая соль, а-ПАВ&lt;5%, гидроксид аммония, красители, отдушка.Объемом: 500 мл. Средство с нашатырным спиртом в пластмассовой бутылке с распылителем, не оставляет разводов.</t>
  </si>
  <si>
    <t>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500 мл.</t>
  </si>
  <si>
    <t>пятновыводитель для всех видов тканей, отбеливатель, содержащий кислород – 30 процентов, анионные и неионогенные ПАВ – 5 процентов, цеолиты, энзимы, ароматизатор, в пластиковой упаковке , объем 1 л</t>
  </si>
  <si>
    <t>Состав: 5-15% анионные ПАВ, &lt;5% неионогенные ПАВ. Дополнительно: консерванты, отдушка, гераниол, лимонен. В пластиковой упаковке объем 0,5 л.</t>
  </si>
  <si>
    <t>20.41.32.590.000.25.0166.000000000000</t>
  </si>
  <si>
    <t>для очистки стальных и чугунных промышленных котлов, жидкость</t>
  </si>
  <si>
    <t>Состав: &lt;5% анионные ПАВ, хлоросодержащие отбеливатели; отдушка, дезинфектанты., объем 475 гр.</t>
  </si>
  <si>
    <t>20.41.32.790.000.00.0796.000000000000</t>
  </si>
  <si>
    <t>для моющего пылесоса, порошкообразное, концентрированное</t>
  </si>
  <si>
    <t>Порошок RM 760 ASF - классическое слабощелочное средство для общей чистки текстильных покрытий и мягкой мебели моющим пылесосом. В моющих пылесосах растворить порошок в баке для чистой воды (концентрация 1%, 100 г в 10 л воды), наносить с одновременным вс</t>
  </si>
  <si>
    <t>20.41.44.000.000.00.0796.000000000002</t>
  </si>
  <si>
    <t>для моющего пылесоса, жидкость, СТ РК ГОСТ Р 51696-2003</t>
  </si>
  <si>
    <t>удаляет с поверхностей, устойчивых к действиям растворителей, масляные пятна, смолу, чернила, нарисованное ручкой. В пластиковой бутылке с распылителем, объемом 500 мл.</t>
  </si>
  <si>
    <t>RM 751 – это кислотное средство для общей чистки с использованием поломойных машин. Эффективно удаляет цементные разводы, известковый налет, ржавчину, пивной и молочный камень. Объем 10 л.</t>
  </si>
  <si>
    <t>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Концентрат pH: 12. Дозировка: поддерживающая чистка 0,5-1 %, общая чистка 10-25%. Объем 20 л.</t>
  </si>
  <si>
    <t>22.29.23.200.007.00.0778.000000000000</t>
  </si>
  <si>
    <t>Стакан</t>
  </si>
  <si>
    <t>пластиковый, одноразовый, объем 200 мл</t>
  </si>
  <si>
    <t>5-15% анионные ПАВ, &lt;5% неионогенные ПАВ. Дополнительно: консерванты, отдушка, гераниол, лимонен.</t>
  </si>
  <si>
    <t>25.73.30.500.001.00.0839.000000000000</t>
  </si>
  <si>
    <t>Стамеска</t>
  </si>
  <si>
    <t>Набор стамесок 12-18-25мм</t>
  </si>
  <si>
    <t>28.23.23.900.005.01.0796.000000000001</t>
  </si>
  <si>
    <t>промышленный, пневматический</t>
  </si>
  <si>
    <t>22.29.23.700.000.01.0796.000000000000</t>
  </si>
  <si>
    <t>Стяжка-резинка</t>
  </si>
  <si>
    <t>насадка для швабры, с губкой</t>
  </si>
  <si>
    <t>Шубка для мойки окон, тонковористая для держателя,  длина: 35 см.</t>
  </si>
  <si>
    <t>15.12.12.900.000.11.0796.000000000001</t>
  </si>
  <si>
    <t>Сумка</t>
  </si>
  <si>
    <t>для рабочего инструмента, из пластмассы</t>
  </si>
  <si>
    <t>Сумка для рабочего инструмента с лицевой поверхностью из пластмассы</t>
  </si>
  <si>
    <t>32.99.59.900.005.00.0796.000000000000</t>
  </si>
  <si>
    <t>Сушилка</t>
  </si>
  <si>
    <t>напольная, металлическая, для белья</t>
  </si>
  <si>
    <t>22.29.29.900.075.00.0796.000000000000</t>
  </si>
  <si>
    <t>Табличка</t>
  </si>
  <si>
    <t>информационная, пластиковая</t>
  </si>
  <si>
    <t>30.99.10.000.002.00.0796.000000000009</t>
  </si>
  <si>
    <t>ручная, для помещения грузов, четырехколесная, грузоподъемность 200-250 кг</t>
  </si>
  <si>
    <t xml:space="preserve">Тележка платформенная ТП-1, 800х1000, 350 кг. Каркас - сочетание круглой и профильной трубы. Настил - металлический лист. Площадки для крепления колес универсальные и расчитаны на установку от 125 до 250 диаметра. В комплекте полный набор метизов для сборки </t>
  </si>
  <si>
    <t>26.51.51.100.001.00.0796.000000000136</t>
  </si>
  <si>
    <t>Термометр</t>
  </si>
  <si>
    <t>ТН-4, диапазон измерения температуры 0-150 ⁰С</t>
  </si>
  <si>
    <t>24.51.30.500.001.01.0796.000000000000</t>
  </si>
  <si>
    <t>Тройник</t>
  </si>
  <si>
    <t>чугунный</t>
  </si>
  <si>
    <t>22.21.29.900.000.00.0796.000000000000</t>
  </si>
  <si>
    <t>переходной, из полипропилена, размер 32*32*32</t>
  </si>
  <si>
    <t>22.21.29.700.000.04.0796.000000000001</t>
  </si>
  <si>
    <t>пластиковый из поливинилхлорида, переходной, размер 110*110/ 90º</t>
  </si>
  <si>
    <t>22.21.21.530.000.00.0006.000000000282</t>
  </si>
  <si>
    <t>для водоснабжения, полипропиленовая, диаметр 32 мм, толщина 4,5 мм, PN16</t>
  </si>
  <si>
    <t>Гофра ф 100</t>
  </si>
  <si>
    <t>22.21.21.500.001.02.0796.000000000005</t>
  </si>
  <si>
    <t>гофрированная, сливная, для раковины, размер 32*40</t>
  </si>
  <si>
    <t>Гофра ф 32</t>
  </si>
  <si>
    <t>22.21.21.500.001.02.0796.000000000006</t>
  </si>
  <si>
    <t>гофрированная, сливная, для раковины, размер 40*40</t>
  </si>
  <si>
    <t>Гофра ф 40</t>
  </si>
  <si>
    <t>22.21.21.500.001.04.0796.000000000000</t>
  </si>
  <si>
    <t>для внутренней канализации, из поливинилхлорида, диаметр 110, толщина 3,2 мм, длина 2000</t>
  </si>
  <si>
    <t>гофрированная, диаметр 25 мм, электромонтажная, из поливинилхлорида</t>
  </si>
  <si>
    <t>25.99.12.400.009.00.0796.000000000000</t>
  </si>
  <si>
    <t>Тяпка</t>
  </si>
  <si>
    <t>из нержавеющей стали</t>
  </si>
  <si>
    <t>26.51.45.500.002.00.0796.000000000002</t>
  </si>
  <si>
    <t>Указатель</t>
  </si>
  <si>
    <t>напряжения, однополюсный свыше 1000 В</t>
  </si>
  <si>
    <t>Указатель высокого напряжения для проверки напряжения в сетях 10кВ</t>
  </si>
  <si>
    <t>27.40.24.000.001.00.0839.000000000000</t>
  </si>
  <si>
    <t>для обозначения мест эвакуации, световой</t>
  </si>
  <si>
    <t>23.42.10.300.004.00.0796.000000000006</t>
  </si>
  <si>
    <t>Умывальник</t>
  </si>
  <si>
    <t>фарфоровый, овальный, без спинки , ГОСТ 30493-96</t>
  </si>
  <si>
    <t>23.42.10.300.003.00.0839.000000000014</t>
  </si>
  <si>
    <t>Унитаз</t>
  </si>
  <si>
    <t>фарфоровый, воронкообразный, с косым выпуском, без цельноотлитой полочки с бачком, ГОСТ 30493-96</t>
  </si>
  <si>
    <t>25.99.29.490.015.00.0796.000000000000</t>
  </si>
  <si>
    <t>Урна</t>
  </si>
  <si>
    <t>стальная, педальная</t>
  </si>
  <si>
    <t>22.22.13.000.006.00.0796.000000000011</t>
  </si>
  <si>
    <t>пластиковая, мусорная, на колесиках</t>
  </si>
  <si>
    <t>Тележка для мусора пластмассовая на колесиках, объем 120-200 л.</t>
  </si>
  <si>
    <t>25.99.29.900.002.00.0839.000000000000</t>
  </si>
  <si>
    <t>Устройство опечатывающее</t>
  </si>
  <si>
    <t>флажковый, в комплекте с пломбиром</t>
  </si>
  <si>
    <t>шток откидной, пластилин, металические печати</t>
  </si>
  <si>
    <t>24.20.40.100.010.01.0796.000000000007</t>
  </si>
  <si>
    <t>Фланец</t>
  </si>
  <si>
    <t>стальной, согласующий, условное давление 1,6-6,3 МПа, условный диаметр 100 -200 мм</t>
  </si>
  <si>
    <t>Фланец Ø100</t>
  </si>
  <si>
    <t>27.40.21.000.001.00.0796.000000000001</t>
  </si>
  <si>
    <t>Фонарь</t>
  </si>
  <si>
    <t>светодиодный, переносной</t>
  </si>
  <si>
    <t>аккумулятор 6 вт, зарядное устройство</t>
  </si>
  <si>
    <t>22.21.29.700.001.00.0796.000000000000</t>
  </si>
  <si>
    <t>стяжка пластиковая, крепежная, длина 80 мм, ширина 3 мм</t>
  </si>
  <si>
    <t>Хомут пластмассовый с резьбой на 18мм</t>
  </si>
  <si>
    <t>16.29.11.100.005.00.0796.000000000000</t>
  </si>
  <si>
    <t>Черенок</t>
  </si>
  <si>
    <t>для лопаты, деревянный</t>
  </si>
  <si>
    <t>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t>
  </si>
  <si>
    <t>Резиновый поливочный шланг, d 20 мм. ТУ 38.106578-89, 50 м.</t>
  </si>
  <si>
    <t>22.19.30.500.002.13.0006.000000000007</t>
  </si>
  <si>
    <t>поливочный, резиновый, усиленный, диаметр 20 мм</t>
  </si>
  <si>
    <t xml:space="preserve"> Рукав поливочный усиленный , d 20 мм.    
</t>
  </si>
  <si>
    <t>13.99.19.900.003.00.0616.000000000000</t>
  </si>
  <si>
    <t>Шпагат</t>
  </si>
  <si>
    <t>из полипропиленовых волокон, крученый, однониточный, ГОСТ 17308-88</t>
  </si>
  <si>
    <t>шпагат для подшивки документов</t>
  </si>
  <si>
    <t>25.73.30.930.007.00.0796.000000000007</t>
  </si>
  <si>
    <t>металлический, ширина 100 мм</t>
  </si>
  <si>
    <t>13.92.15.500.004.00.0796.000000000042</t>
  </si>
  <si>
    <t>Шторы</t>
  </si>
  <si>
    <t>из смешанной ткани, классические на петлях</t>
  </si>
  <si>
    <t>шторка для душа, тканевая</t>
  </si>
  <si>
    <t xml:space="preserve">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t>
  </si>
  <si>
    <t>щетина 10 см, шириной 20 см, толщиной 4,5-6 см</t>
  </si>
  <si>
    <t>32.91.19.900.000.00.0796.000000000003</t>
  </si>
  <si>
    <t>металлическая, трехрядная</t>
  </si>
  <si>
    <t xml:space="preserve">Метла комнатная 40 см , с ручкой 140 см. Материал: высококачественный пластик. Имеет удобную литую ручку и пластиковую щетку. </t>
  </si>
  <si>
    <t>27.90.13.900.001.00.0166.000000000075</t>
  </si>
  <si>
    <t>марка ОК, диаметр 3 мм, ГОСТ 9466-75</t>
  </si>
  <si>
    <t>27.51.23.730.000.00.0796.000000000000</t>
  </si>
  <si>
    <t>Электроутюг</t>
  </si>
  <si>
    <t>с пароувлажнением, подошва из титана</t>
  </si>
  <si>
    <t>мощность 2400Вт, вертикальное отпаривание,защита от накипи,объём резервуара 350 мл</t>
  </si>
  <si>
    <t>27.51.24.300.000.00.0796.000000000003</t>
  </si>
  <si>
    <t>Электрочайник</t>
  </si>
  <si>
    <t>скрытый, объем не менее 2 л</t>
  </si>
  <si>
    <t>Объем:1.7 л, Нагреватель: 2400 Вт, скрытый, Корпус: пластик</t>
  </si>
  <si>
    <t>бутылка</t>
  </si>
  <si>
    <t>Бобина</t>
  </si>
  <si>
    <t xml:space="preserve"> Марка - ОК 53.70, диаметр - 3 мм., предназначен для сварки трубопроводов и других ответственных конструкций из малоуглеродистых и низколегированных сталей.</t>
  </si>
  <si>
    <t>Полироль для мебели с антистатиком. Состав: Вода, бутан, пропан,полидиметилсилоксан, этоксилат олеиновой кислоты, циклометикон, ПАВ, отдушка, консервант, ингибитор коррозии. Масса нетто: 300 мл</t>
  </si>
  <si>
    <t>досуг</t>
  </si>
  <si>
    <t>подарки</t>
  </si>
  <si>
    <t>20.11.11.600.000.00.5108.000000000002</t>
  </si>
  <si>
    <t>Азот</t>
  </si>
  <si>
    <t>26.11.40.500.002.00.0796.000000000000</t>
  </si>
  <si>
    <t>Датчик-реле</t>
  </si>
  <si>
    <t>диапазон измеряемого давления 0,1-1,0 МПа</t>
  </si>
  <si>
    <t>19.20.29.560.000.00.0112.000000000022</t>
  </si>
  <si>
    <t>компрессорное, вязкость кинематическая при 40°C 65 мм2/с, при 100°C 9,5мм2/с, плотность при 15°C 0,860 кг/л</t>
  </si>
  <si>
    <t>24.45.30.279.001.00.0778.000000000000</t>
  </si>
  <si>
    <t>Порошок наплавочный</t>
  </si>
  <si>
    <t>на кобальтовой основе с другими компонентами, самофлюсующийся</t>
  </si>
  <si>
    <t>28.13.32.000.070.00.0796.000000000003</t>
  </si>
  <si>
    <t>Реле давления</t>
  </si>
  <si>
    <t>для компрессора</t>
  </si>
  <si>
    <t>30.20.40.300.055.00.0796.000000000000</t>
  </si>
  <si>
    <t>Решетка вентиляционная</t>
  </si>
  <si>
    <t>для системы кондиционирования пассажирского вагона</t>
  </si>
  <si>
    <t>24.41.10.500.000.00.0778.000000000000</t>
  </si>
  <si>
    <t>Серебро</t>
  </si>
  <si>
    <t>припой</t>
  </si>
  <si>
    <t>26.51.70.150.000.00.0796.000000000000</t>
  </si>
  <si>
    <t>Термостат</t>
  </si>
  <si>
    <t>28.25.30.100.004.00.0839.000000000000</t>
  </si>
  <si>
    <t>воздушный, для приточно-вытяжной вентиляционной установки, фильтрующий материал- химволокно (полиэстер) грубой очистки, панельный</t>
  </si>
  <si>
    <t>Фильтр рамочный на фанкойл, размер1200*250, воздушный, фильтрующий материал- химволокно (полиэстер) грубой очистки, класс очистки G-2</t>
  </si>
  <si>
    <t>Фильтр рамочный на ЦК, 592*592*48, воздушный, для приточно-вытяжной вентиляционной установки, фильтрующий материал - полиэстер, кассетный, материал рамки оцинкованная сталь., класс очистки G-4</t>
  </si>
  <si>
    <t>28.25.30.900.005.00.0796.000000000000</t>
  </si>
  <si>
    <t>осушитель, для удаления влаги из хладагента, к холодильному оборудованию</t>
  </si>
  <si>
    <t>Типа  Castel 4332/6</t>
  </si>
  <si>
    <t>20.59.43.900.005.00.0166.000000000004</t>
  </si>
  <si>
    <t>Хладагент</t>
  </si>
  <si>
    <t>R-22 (Фреон R-22), газ</t>
  </si>
  <si>
    <t>20.59.43.900.005.00.5108.000000000000</t>
  </si>
  <si>
    <t>R-407С (Фреон R-407С), холодный газ</t>
  </si>
  <si>
    <t>20.59.43.900.005.00.5108.000000000002</t>
  </si>
  <si>
    <t>R-410А (Фреон R-410А), смесь</t>
  </si>
  <si>
    <t>22.21.29.300.001.00.0796.000000000003</t>
  </si>
  <si>
    <t>армированный, полиэтиленовый, полимерной нитью усиленной конструкции, длина 10 м</t>
  </si>
  <si>
    <t>27.11.22.300.000.00.0796.000000000470</t>
  </si>
  <si>
    <t>Электродвигатель</t>
  </si>
  <si>
    <t>переменного тока, асинхронный, однофазный, с номинальной частотой сети на 50 Гц, с синхронной частотой вращения 1500 мин, номинальная мощность 0,18 кВт</t>
  </si>
  <si>
    <t>28.29.82.500.004.00.0796.000000000000</t>
  </si>
  <si>
    <t>Элемент фильтра</t>
  </si>
  <si>
    <t>для масляного фильтра</t>
  </si>
  <si>
    <t>запчасти/кондиционирования</t>
  </si>
  <si>
    <t xml:space="preserve">Швабра для мытья окон  с телескопическим черенком. С одной стороны оснащена мягкой насадкой для мытья гладкой стеклянной поверхности , с  другой стороны - скребком для сбора воды. Телескопический черенок с длиной 150 см </t>
  </si>
  <si>
    <t>13.20.20.150.000.01.0006.000000000005</t>
  </si>
  <si>
    <t>хлопчатобумажная, полотенечная, плотность 101-200 г/м2, ширина 35-85 см, ГОСТ 29298-2005</t>
  </si>
  <si>
    <t>Ткань  вафельная  для уборки</t>
  </si>
  <si>
    <t>27.40.15.990.001.00.0796.000000000153</t>
  </si>
  <si>
    <t>для ЛСП01 2х36-021Polar , тип лампы Т8,  мощность 36 Вт</t>
  </si>
  <si>
    <t xml:space="preserve">для светильника MIZAR 4023-3 LED SP, тип цоколя G5,  мощность 3,6 Вт </t>
  </si>
  <si>
    <t>для светильника LYRA6521-4 LED, тип цоколя LED G5, мощность 3,6 Вт</t>
  </si>
  <si>
    <t xml:space="preserve"> DLT LED 15 4000K,  мощность 14 Вт</t>
  </si>
  <si>
    <t>LED STEIN Q3.3W, мощность 3 Вт</t>
  </si>
  <si>
    <t>тип цоколя 2G10, мощность 36 Вт</t>
  </si>
  <si>
    <t>герметичная</t>
  </si>
  <si>
    <t>Шнур питания</t>
  </si>
  <si>
    <t>27.40.15.990.001.00.0796.000000000175</t>
  </si>
  <si>
    <t>тип цоколя Е27, мощность 70 Вт</t>
  </si>
  <si>
    <t>ДЭАЗ, ИК</t>
  </si>
  <si>
    <t>СГИ</t>
  </si>
  <si>
    <t>32.99.59.900.100.00.0704.000000000000</t>
  </si>
  <si>
    <t>для перфоратора, диаметр 16</t>
  </si>
  <si>
    <t>чугунная, тип присоединения к трубопроводу - фланцевое, давление - 0,16 Мпа, ГОСТ 9698-86</t>
  </si>
  <si>
    <t>Затвор</t>
  </si>
  <si>
    <t>дисковый, чугунный, поворотный, запорно-регулирующий, с рукояткой, номинальное давление 6 Мпа, номинальный диаметр 100 мм</t>
  </si>
  <si>
    <t>газовый, №2</t>
  </si>
  <si>
    <t>отрезной, на бакелитовой связке, шлифматериал карбид кремния, диаметр 125 мм</t>
  </si>
  <si>
    <t>для защиты рук технические, из латекса, бесшовные, диэлектрические</t>
  </si>
  <si>
    <t>радиальный, наружный диаметр 30-55 мм, однорядный, качения, со штампованным сепаратором</t>
  </si>
  <si>
    <t>Пропан</t>
  </si>
  <si>
    <t>технический, массовая доля сероводорода и меркаптановой серы не более 0,013%, интенсивность запаха не менее 3 баллов</t>
  </si>
  <si>
    <t>22.21.21.500.001.02.0006.000000000028</t>
  </si>
  <si>
    <t>22.19.73.900.009.00.0796.000000000000</t>
  </si>
  <si>
    <t>резиновый, 20 мм, ГОСТ 10778-83</t>
  </si>
  <si>
    <t>Электрод</t>
  </si>
  <si>
    <t>системы охлаждения, для грузового автомобиля</t>
  </si>
  <si>
    <t>пневмобаллон подвески автобуса Hyundai Universe</t>
  </si>
  <si>
    <t>для прицепа</t>
  </si>
  <si>
    <t>13.92.14.300.006.01.0796.000000000013</t>
  </si>
  <si>
    <t>туалетное, из махровой ткани, размер 90*150 см, ГОСТ 11027-80</t>
  </si>
  <si>
    <t>27.40.39.900.002.00.0796.000000000028</t>
  </si>
  <si>
    <t>27.40.39.900.002.00.0796.000000000009</t>
  </si>
  <si>
    <t>тип цоколя E27, мощность 11 Вт</t>
  </si>
  <si>
    <t>корректировка</t>
  </si>
  <si>
    <t>Услуги погрузки отходов на мусоровоз и разгрузки в специально отведенные места с объектов, расположенных в п.Зеренда</t>
  </si>
  <si>
    <t>7,11</t>
  </si>
  <si>
    <t>7,11,20,21</t>
  </si>
  <si>
    <t>6,7,11,20,21</t>
  </si>
  <si>
    <t>ТОО МерТай</t>
  </si>
  <si>
    <t>ЦП</t>
  </si>
  <si>
    <t>ноябрь-декабрь, февраль-март</t>
  </si>
  <si>
    <t>В пластмассовой бутылке с дозатором, объемом 300 мл.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t>
  </si>
  <si>
    <t>Состав: менее 5% неионогенные ПАВ, щавелевая кислота, ароматизатор. Для удаления известкового налета и ржавчины. В пластиковой упаковке,  пулевизатор, объем 750 мл.</t>
  </si>
  <si>
    <t>28.14.20.000.019.00.0796.000000000002</t>
  </si>
  <si>
    <t>Привод</t>
  </si>
  <si>
    <t>электрический, возвратно-поступательный</t>
  </si>
  <si>
    <t>90 см</t>
  </si>
  <si>
    <t>2 м</t>
  </si>
  <si>
    <t>размер 75*50*0,6 мм</t>
  </si>
  <si>
    <t>диаметр 80 мм (внутренний)</t>
  </si>
  <si>
    <t>диаметр 50 мм (внутренний)</t>
  </si>
  <si>
    <t>диаметр 63 мм (внутренний)</t>
  </si>
  <si>
    <t>S-10</t>
  </si>
  <si>
    <t>S-2</t>
  </si>
  <si>
    <t>Тысяча штук</t>
  </si>
  <si>
    <t>Полоса</t>
  </si>
  <si>
    <t>стальная, размер 40*3, ГОСТ 4405-75</t>
  </si>
  <si>
    <t xml:space="preserve"> Лампа для торшера ЖТУ 01-70-001, мощность 70 Вт</t>
  </si>
  <si>
    <t>Сигнализатор потока жидкости. Адресное управление (RS-485, протокол MODBUS-RTU), Три управляемых релейных выхода: (100 мА, 150 В и 3А, 250 В), ∙ Калиброванная чувствительность 0,63дм3/с, Возможность установки на трубы диаметром от 25 до 200 мм, Защита от гидравлических ударов путем установки задержки срабатывания, Любое пространственное положение на трубе вне зависимости от направления потока жидкости, Питание 9 - 30 В., Средняя потребляемая мощность - не более 0,6 Вт.</t>
  </si>
  <si>
    <t>27.40.25.300.001.01.0796.000000000003</t>
  </si>
  <si>
    <t>общего освещения, светодиодный, встраиваемый</t>
  </si>
  <si>
    <t>DLT LED 10D24 4000K, мощность 10 Вт</t>
  </si>
  <si>
    <t>водогазопроводная, сварная, наружный диаметр 88,5 мм, толщина стенки 4,5 мм, усиленная, условный проход 80 мм, ГОСТ 3262-75</t>
  </si>
  <si>
    <t>стальной, равнополочный, номер 4, ширина полок 40*40 мм, ГОСТ 8509-93</t>
  </si>
  <si>
    <t>26.51.66.400.008.00.0796.000000000004</t>
  </si>
  <si>
    <t>строительный, длина 2 м, ГОСТ 9416-83</t>
  </si>
  <si>
    <t>газзобразный, повышенной чистоты, сорт 1, ГОСТ 9293-74</t>
  </si>
  <si>
    <t>20.15.79.900.000.00.0166.000000000001</t>
  </si>
  <si>
    <t>Ампула</t>
  </si>
  <si>
    <t>г.Атырау, ул.Гумарова, 94, блок Б</t>
  </si>
  <si>
    <t>номинал 10000 тг</t>
  </si>
  <si>
    <t>номинал 30000 тг</t>
  </si>
  <si>
    <t>7,11,14,18,20,21</t>
  </si>
  <si>
    <t>7,11,14</t>
  </si>
  <si>
    <t>7,11,14,20,21</t>
  </si>
  <si>
    <t>18.12.19.900.002.00.0777.000000000000</t>
  </si>
  <si>
    <t>Услуги полиграфические по изготовлению/печатанию полиграфической продукции (кроме книг, фото, периодических изданий)</t>
  </si>
  <si>
    <t>74.30.11.000.000.00.0777.000000000000</t>
  </si>
  <si>
    <t>Услуги по устному и письменному переводу</t>
  </si>
  <si>
    <t>Услуги по предоставлению оборудования для синхронного перевода, записи, предоставление услуг переводчиков</t>
  </si>
  <si>
    <t>г.Астана, пр.Республики, 62</t>
  </si>
  <si>
    <t>цоколь Е40</t>
  </si>
  <si>
    <t>27.40.15.100.000.00.0796.000000000001</t>
  </si>
  <si>
    <t>тип цоколя E-27, мощность 18 Вт</t>
  </si>
  <si>
    <t>27.40.15.990.001.00.0796.000000000203</t>
  </si>
  <si>
    <t>тип цоколя Е14, мощность 15 Вт</t>
  </si>
  <si>
    <t>27.40.15.100.000.00.0796.000000000003</t>
  </si>
  <si>
    <t>тип цоколя E-27, мощность 23 Вт</t>
  </si>
  <si>
    <t>27.40.15.990.001.00.0796.000000000178</t>
  </si>
  <si>
    <t>тип цоколя Е-27, мощность 11 Вт</t>
  </si>
  <si>
    <t>27.40.15.990.001.00.0796.000000000201</t>
  </si>
  <si>
    <t>тип цоколя Е14, мощность 8 Вт</t>
  </si>
  <si>
    <t>27.40.15.990.003.00.0796.000000000002</t>
  </si>
  <si>
    <t>мощность 150 Вт</t>
  </si>
  <si>
    <t xml:space="preserve"> MR16  1W 2700K 220LM 12V AC/DC</t>
  </si>
  <si>
    <t xml:space="preserve">двухклавишный, белый </t>
  </si>
  <si>
    <t xml:space="preserve"> 36 Вт, степень защиты IP20 (индукционный)</t>
  </si>
  <si>
    <t>18 Вт, степень защиты IP20 (индукционный)</t>
  </si>
  <si>
    <t>400 Вт, степень защиты IP20 (индукционный)</t>
  </si>
  <si>
    <t>27.40.42.500.004.00.0796.000000000000</t>
  </si>
  <si>
    <t>Драйвер</t>
  </si>
  <si>
    <t>для светодиодного светильника</t>
  </si>
  <si>
    <t>блок питания, 220вольт на 24 вольта (электронный)</t>
  </si>
  <si>
    <t>250Вт степень защиты IP20 (индукционный)</t>
  </si>
  <si>
    <t>1*18 Вт степень защиты IP20 (электронный)</t>
  </si>
  <si>
    <t>2*36 Вт степень защиты IP20 (электронный)</t>
  </si>
  <si>
    <t>1*36 Вт степень защиты IP20 (электронный)</t>
  </si>
  <si>
    <t>2*18 Вт степень защиты IP20 (индукционный)</t>
  </si>
  <si>
    <t>27.32.13.700.000.00.0006.000000000233</t>
  </si>
  <si>
    <t>марка ВВГ, 5*2,5 мм2</t>
  </si>
  <si>
    <t xml:space="preserve">  </t>
  </si>
  <si>
    <t>27.32.13.700.000.00.0006.000000000957</t>
  </si>
  <si>
    <t>марка ВВГ, сечение жил 5*16 мм2</t>
  </si>
  <si>
    <t>27.32.13.700.000.00.0006.000000000232</t>
  </si>
  <si>
    <t>марка ВВГ, 5*1,5 мм2</t>
  </si>
  <si>
    <t>27.32.13.700.000.00.0006.000000000202</t>
  </si>
  <si>
    <t>марка ВВГ, 3*1,5 мм2</t>
  </si>
  <si>
    <t>для открытого монтажа 100*55 KSC 11-307</t>
  </si>
  <si>
    <t>для открытого монтажа 65*65*40 KSC 12</t>
  </si>
  <si>
    <t>под гипс, ALS/KASA H-60  KSC 11-102</t>
  </si>
  <si>
    <t>220В</t>
  </si>
  <si>
    <t>цоколь - GU10, 220В</t>
  </si>
  <si>
    <t>ПН2-250 250А УЗ ОТК</t>
  </si>
  <si>
    <t>ПН-2 (100А)</t>
  </si>
  <si>
    <t>15А 220В IP65</t>
  </si>
  <si>
    <t>10А 220В IP66</t>
  </si>
  <si>
    <t>25А 220В IP66</t>
  </si>
  <si>
    <t>50А 220В IP66</t>
  </si>
  <si>
    <t>26.11.22.900.002.01.0796.000000000000</t>
  </si>
  <si>
    <t>для трубчатых люминесцентных ламп, тип 20С-127, ГОСТ 8799-90</t>
  </si>
  <si>
    <t>25.73.30.600.000.00.0796.000000000000</t>
  </si>
  <si>
    <t>электромонтажный, универсальный, в наборе 10 предметов</t>
  </si>
  <si>
    <t xml:space="preserve">Набор электрика до 1000В, включающий в себя 9 предметов: набор отверток из трех крестовых и трех плоских с изолированной рукояткой разного диаметра, индикатор, пассатижи, бокарез </t>
  </si>
  <si>
    <t>50 м, 16А, 220В, провод ПВС3*2,5, с 4-х местной розеткой на корпусе</t>
  </si>
  <si>
    <t>MH-TS 150W, 6000K</t>
  </si>
  <si>
    <t>G12, 6000К</t>
  </si>
  <si>
    <t>энергосберегающая, G24d, 26Вт, 2PIN</t>
  </si>
  <si>
    <t>энергосберегающая, PL-C 18W/840, 2PIN</t>
  </si>
  <si>
    <t>Предназначен для мытья полов. Держатель для швабры МОП 47*12*2см с ручкой. Пластиковый. Изготовлен из высококачественного пластика. Высопрочная ручка. Долговечность в самых тяжелых эксплуатациях.</t>
  </si>
  <si>
    <t>Набор отверток электрика до 1000В, отвертки диэлектрические с изолирующей рукояткой</t>
  </si>
  <si>
    <t>32.99.59.900.084.00.0796.000000000013</t>
  </si>
  <si>
    <t>полипропиленовый, ширина 48 мм, канцелярский</t>
  </si>
  <si>
    <t>прозрачный, размер 19мм/33м</t>
  </si>
  <si>
    <t>32.99.59.900.084.00.0796.000000000007</t>
  </si>
  <si>
    <t>двухсторонний, ширина свыше 3 см, широкий</t>
  </si>
  <si>
    <t xml:space="preserve">Профессиональная нетканная микроволоконная салфетка для протирки зеркальных поверхностей, размер 40х38 см. Материал: 70% полиэстер, 30% полиамид. Цвет желтый, для разделения зон работ. </t>
  </si>
  <si>
    <t xml:space="preserve">Реагенты для чистки теплообменников. Сулфаминовая кислота, кристаллический продукт от белого до светло-серого цвета с характерным запахом </t>
  </si>
  <si>
    <t>столярный</t>
  </si>
  <si>
    <t xml:space="preserve">Рабочая длина для сушки белья 10 м. Высота 96 см. Ширина 105 см. Максимальный вес нагрузки 10 кг. </t>
  </si>
  <si>
    <t>Ведро для мусора выполненно из нержавеющей стали и пластика с крышкой и педалью для открывания. Внутренняя часть- пластмасовое ведро с металической ручкой для переноса. Объём 10 л.</t>
  </si>
  <si>
    <t>Услуги по предоставлению доступа к информационным ресурсам, находящимся в сети Интернет (юридическая база)</t>
  </si>
  <si>
    <t>62.09.20.000.012.00.0777.000000000000</t>
  </si>
  <si>
    <t>Услуги по предоставлению доступа к информационным ресурсам, находящимся в сети Интернет</t>
  </si>
  <si>
    <t>Услуги по предоставлению доступа к информационным ресурсам, находящимся в сети Интернет (сертификация пользователей, получение доступа и др.)</t>
  </si>
  <si>
    <t>цвет белый, 25% - хлопок, 75% - бамбук, плотность 500 гр</t>
  </si>
  <si>
    <t>100% хлопок, цвет белый</t>
  </si>
  <si>
    <t>Ключ разводной КР-30, Ключ трубный КТР №1, Ключ трубный КТР №2, Ключ гаечный рожковый 8х10, Ключ гаечный рожковый 12х13, Ключ гаечный рожковый 14х17, Плоскогубцы комбинированные L=160 мм, Плоскогубцы комбинированные L=200 мм, Круглогубцы L=160 мм, Отвертка шлицевая 160х0,6х4,0, Отвертка шлицевая 190х1,0х6,5, Отвертка комбинированная, Напильник круглый L=200 мм, Напильник трехгранный L=200 мм, Надфиль квадратный L=160 мм, Надфиль круглый L=160 мм, Надфиль плоский L=160 мм, Надфиль трехгранный L=160 мм, Молоток 0,4 кг, Зубило слесарное L=160 мм, Лента ФУМ 12 мм L=10 м, Сумка.</t>
  </si>
  <si>
    <t>1.Пресс-клещи для снятия изоляции  Ø0,75-6 мм, 2. Нож прямой изолированый до 1000В, 3. Нож кабельный изолированный до 1000В, 4.Отвертка крестовая № 1х100 изолированная до 1000В, 5.Отвертка крестовая № 2х125 изолированная до 1000В, 6.Отвертка шлицевая 4,0х100 изолированная до 1000В, 7.Отвертка шлицевая 5,5х125 изолированная до 1000В, 8.Отвертка индикаторная 100-250V, 9.Длинногубцы L=160 мм изолированные до 1000В, 10.Плоскогубцы L=160 мм изолированные до 1000В, 11.Кусачки L=160 мм изолированные до 1000В, 12.Индикатор напряжения   до 1000В, 13. Мультиметр цифровой, 14. Кабелерез L=250 мм Ø до 25 мм изолированный до 1000В.
15. Сумка.</t>
  </si>
  <si>
    <t>Система с тройным лезвием, со сменными кассетами 2 шт</t>
  </si>
  <si>
    <t xml:space="preserve"> размер 51 мм х 120 м, прозрачный, упаковочный</t>
  </si>
  <si>
    <t>размер 48 мм/200 м, прозрачный</t>
  </si>
  <si>
    <t>22.19.20.700.006.00.0796.000000000000</t>
  </si>
  <si>
    <t>17.22.11.200.000.00.0796.000000000000</t>
  </si>
  <si>
    <t>140 У</t>
  </si>
  <si>
    <t>141 У</t>
  </si>
  <si>
    <t>142 У</t>
  </si>
  <si>
    <t>143 У</t>
  </si>
  <si>
    <t>поставка по заявке Заказчика в течение 5 рабочих дней</t>
  </si>
  <si>
    <t>со дня заключения договора по 31 декабря 2017 г., поставка по заявке Заказчика</t>
  </si>
  <si>
    <t>со дня заключения договора по 31 декабря 2017 г., поставка по заявке Заказчика в течение 5 рабочих дней</t>
  </si>
  <si>
    <t>22.29.25.700.007.00.5111.000000000004</t>
  </si>
  <si>
    <t>22.29.25.700.007.00.5111.000000000006</t>
  </si>
  <si>
    <t>по заявке Заказчика в течение 10 календарных дней</t>
  </si>
  <si>
    <t>по заявке Заказчика в течение 5 календарных дней</t>
  </si>
  <si>
    <t>по заявке Заказчика в течение 14 календарных дней</t>
  </si>
  <si>
    <t>по заявке Заказчика в течение 16 календарных дней</t>
  </si>
  <si>
    <t>по заявке Заказчика в течение 30 календарных дней</t>
  </si>
  <si>
    <t>С изменениями от 17.01.2017 года №8</t>
  </si>
  <si>
    <t>С дополнениями от 26.01.2017 года №24</t>
  </si>
  <si>
    <t>Приказ от 30.12.2016 года №548</t>
  </si>
  <si>
    <t>Услуги по оценке бизнес-центра в г. Ташкент ул. А. Тимура, 99 а, общей площадью - 2105м2</t>
  </si>
  <si>
    <t>Услуги по оценке автотранспорта (легковой, грузовой, автобус) в количестве - 23 ед.</t>
  </si>
  <si>
    <t>Услуги по оценке ремонта помещений БЦ "Изумрудный квартал" блок Б, г.Астана, ул. Кунаева, 8 (помещения № каб. 42,43,57,58,59,60,61)</t>
  </si>
  <si>
    <t>Услуги по оценке ОК "Сункар", Акмолинская обл., п. Зеренда</t>
  </si>
  <si>
    <t>Услуги по оценке доли участия в ООО "КМГ-Сервис Грузия", Грузия, г.Тбилиси, Мтацминский переулок, д. 9/11</t>
  </si>
  <si>
    <t>Услуги по оценке доли участия в АК "Айсир", Турция, г.Стамбул, район Шишли, квартал Меджидиекёй ул., Шакайык Нишанташи Плаза, №38, 2-ой этаж, каб.8</t>
  </si>
  <si>
    <t>Услуги по оценке доли участия в ОсОО "Алтын Толкын", Кыргызская Республика, Иссык-кульская обл., Иссыккульский район, с.Байет</t>
  </si>
  <si>
    <t>Услуги по оценке доли участия в ТОО «КазмунайГаз Сервис-COMPASS» Республика Казахстан, г.Атырау, Старый Аэропорт 64</t>
  </si>
  <si>
    <t>было 800 000</t>
  </si>
  <si>
    <t>было 450 000</t>
  </si>
  <si>
    <t>было 230 000</t>
  </si>
  <si>
    <t>было 500 000</t>
  </si>
  <si>
    <t>С изменениями и дополнениями от 03.02.2017 года №39</t>
  </si>
  <si>
    <t>9-1 У</t>
  </si>
  <si>
    <t>20,21</t>
  </si>
  <si>
    <t>было 16 319 286</t>
  </si>
  <si>
    <t>144 У</t>
  </si>
  <si>
    <t>288695
297443</t>
  </si>
  <si>
    <t>27.90.70..30.000.00.0796.000000000000</t>
  </si>
  <si>
    <t>Сигнализатор потока жидкости</t>
  </si>
  <si>
    <t>для системы водяного пожаротушения</t>
  </si>
  <si>
    <t>прямое заключение</t>
  </si>
  <si>
    <t>Работы по наружной облицовке фасада административного здания по пр.Кабанбай батыра, 19</t>
  </si>
  <si>
    <t>Работы по разработке Карты мониторинга местного содержания</t>
  </si>
  <si>
    <t>Работы по ремонту кондиционеров</t>
  </si>
  <si>
    <t>Работы по перемотке электродвигателей</t>
  </si>
  <si>
    <t>Работы по текущему ремонту катера</t>
  </si>
  <si>
    <t>Услуги по обслуживание программы 1С: Бухгалтерия</t>
  </si>
  <si>
    <t>Услуги по страхованию гражданско-правовой ответственности работадателя за причинение вреда жизни и здоровью работникам при исполнении ими трудовых (служебных) обязанностей</t>
  </si>
  <si>
    <t>Услуги по техническому надзору за ходом строительно-монтажных работ на объекте "Дворец единоборств на 5000 мест в г.Астана"</t>
  </si>
  <si>
    <t>Услуги по техническому надзору за ходом строительно-монтажных работ по подключению к центральному теплоснабжению здания по адресу: г.Астана, пр.Республики, 32</t>
  </si>
  <si>
    <t>Услуги по авторскому надзору за ходом строительно-монтажных работ по подключению к центральному теплоснабжению здания по адресу: г.Астана, пр.Республики, 32</t>
  </si>
  <si>
    <t>Услуги по отправке служебной корреспонденции</t>
  </si>
  <si>
    <t>Услуги по проведению инспекционного аудита системы энергетического менеджмента на соответствие требованиям международного стандарта МС ИСО 50001-2011</t>
  </si>
  <si>
    <t>Услуги по проведению ресертификационного аудита системы менеджмента качества на соответствие требованиям государственного стандарта СТ РК ИСО 9001-2009 и инспекционного аудита системы экологического менеджмента на соответствие требованиям государственного стандарта СТ РК ИСО 14001-2006, системы менеджмента в области профессиональной безопасности и здоровья на соответствие требованиям государственного стандарта СТ РК OHSAS 18001-2008</t>
  </si>
  <si>
    <t>Услуги по проведению ресертификационного аудита системы менеджмента качества на соответствие требованиям международного стандарта МС ИСО 9001:2015 и инспекционного аудита системы экологического менеджмента на соответствие требованиям международного стандарта МС ИСО 14001:2015, системы менеджмента в области профессиональной безопасности и здоровья на соответствие требованиям международного стандарта МС OHSAS 18001-2007</t>
  </si>
  <si>
    <t>Услуги по проведению обязательного технического осмотра автотранспортных средств</t>
  </si>
  <si>
    <t>Услуги по утилизации люминесцентных ламп</t>
  </si>
  <si>
    <t>Услуги по утилизации мебели, бытовой техники</t>
  </si>
  <si>
    <t xml:space="preserve">Услуги по замеру выбросов загрязняющих веществ </t>
  </si>
  <si>
    <t xml:space="preserve">Услуги по периодическому медицинскому осмотру водителей и производственного персонала </t>
  </si>
  <si>
    <t>Услуги по чистке жироуловителя</t>
  </si>
  <si>
    <t>Услуги по техническому обслуживанию ворот</t>
  </si>
  <si>
    <t>Услуги по обновлению программного комплекса ABC-4, дополнение (передача всех текущих редакций и модификаций в течение года) на два рабочих места</t>
  </si>
  <si>
    <t>Услуги по техническому обслуживанию и сопровождению программы электронного документооборота</t>
  </si>
  <si>
    <t>Услуги кабельного телевидения</t>
  </si>
  <si>
    <t>Услуги по эстетическому оформлению здания</t>
  </si>
  <si>
    <t>Услуги по техническому обслуживанию газопроводов</t>
  </si>
  <si>
    <t>Услуги по поверке противогазов</t>
  </si>
  <si>
    <t>Услуги по энергетической экспертизе технического состояния котельных установок</t>
  </si>
  <si>
    <t>Услуги по ежегодному плановому медицинскому осмотру персонала с выдачей заключения для санитарных книжек</t>
  </si>
  <si>
    <t>Услуги по чистке вентиляционной системы</t>
  </si>
  <si>
    <t>Услуги по аренде складских помещений на территории ТОО "Павлодарский нефтехимический завод"</t>
  </si>
  <si>
    <t>Услуги по аренде мебели на территории ТОО "Павлодарский нефтехимический завод"</t>
  </si>
  <si>
    <t>Услуги автомобильного транспорта по перевозкам грузов на территории ТОО "Павлодарский нефтехимический завод"</t>
  </si>
  <si>
    <t>Услуги сотовой связи (актив карты)</t>
  </si>
  <si>
    <t>Услуги цифрового телевидения</t>
  </si>
  <si>
    <t>Услуги по поверке приборов для определения паров алкоголя в выдыхаемом воздухе Алкотест-203 (3 прибора по 2 поверки в год)</t>
  </si>
  <si>
    <t>Услуги по сервисному и техническому обслуживанию контрольных устройств регистрации режимов труда и отдыха (тахограф) с выдачей свидетельства о инспекции и сертификата поверки</t>
  </si>
  <si>
    <t>Услуги по осуществлению тестирования на обесценение активов/инвестиций ТОО "КазМунайГаз-Сервис"</t>
  </si>
  <si>
    <t>Услуги по техническому обслуживанию спасательных рукавов</t>
  </si>
  <si>
    <t>Услуги по аттестации рабочих мест по условиям труда в г. Астана (46 рабочих мест)</t>
  </si>
  <si>
    <t>Услуги по обучению (Техминимум по программе водитель автотранспорта)</t>
  </si>
  <si>
    <t>Услуги по поверке манометров</t>
  </si>
  <si>
    <t xml:space="preserve">Услуги по дезинфекции, дезинсекции и дератизации </t>
  </si>
  <si>
    <t>Услуги по заправке картриджей</t>
  </si>
  <si>
    <t xml:space="preserve">Услуги по аренде легковых автомобилей без водителя, не ранее 2011 г.в., объем двигателя  не менее 5660 куб.см. - 1 ед. </t>
  </si>
  <si>
    <t>Услуги по гидравлическим испытаниям магистральных трубопрводов системы отопления</t>
  </si>
  <si>
    <t xml:space="preserve">Услуги по ежегодной переаттестации рабочего персонала, КЦН (курсы целевого назначения) руководителей и специалистов,  КЦН (курсы целевого назначения) по пожарно-техническому минимуму </t>
  </si>
  <si>
    <t>Услуги по мойке фасада административных зданий</t>
  </si>
  <si>
    <t>Работы по вскрытию сейфов и замков</t>
  </si>
  <si>
    <t>со дня заключения договора по 31 декабря 2017 г., по заявке Заказчика в течение 30 календарных дней</t>
  </si>
  <si>
    <t>со дня заключения договора по 31 декабря 2017 г., по заявке Заказчика в течение 5 рабочих дней</t>
  </si>
  <si>
    <t>со дня заключения договора по 31 декабря 2017 г., по заявке Заказчика в течение 3 рабочих дней</t>
  </si>
  <si>
    <t>со дня заключения договора по 31 декабря 2017 г., по заявке Заказчика в течение 20 календарных дней</t>
  </si>
  <si>
    <t>со дня заключения договора по 31 декабря 2017 г., по заявке Заказчика в течение 10 рабочих дней</t>
  </si>
  <si>
    <t xml:space="preserve">Работы по изготовлению знаков по БиОТ, знаков безопасности С (150), знаков безопасности (К) СТРК ГОСТ Р, знаков самоклеющихся (80 мм), знаков безопасности (F), плакатов по БиОТ неламинированных </t>
  </si>
  <si>
    <t xml:space="preserve">Услуги по жилищно-эксплуатационному обслуживанию жилых помещений  АО НК "КазМунайГаз" в жилом комплексе "Нурлы Дала",  расположенном по адресу: г. Астана, пр.Кабанбай батыра, д.19 , квартиры №1, №2 </t>
  </si>
  <si>
    <t>Работы по изготовлению информационных табличек из пластика и оргстекла</t>
  </si>
  <si>
    <t>Услуги по обучению (Пожарно-технический минимум, Охрана труда и безопасность на предприятиях)</t>
  </si>
  <si>
    <t>110 У</t>
  </si>
  <si>
    <t>114 У</t>
  </si>
  <si>
    <t>февраль-декабрь</t>
  </si>
  <si>
    <t>34-1 У</t>
  </si>
  <si>
    <t>январь-декабрь</t>
  </si>
  <si>
    <t>14</t>
  </si>
  <si>
    <t>со дня заключения договора по 31 декабря 2017 г., по заявке Заказчика в течение 1 рабочего дня</t>
  </si>
  <si>
    <t>со дня заключения договора по 31 декабря 2017 г., по заявке Заказчика в течение 90 календарных дней</t>
  </si>
  <si>
    <t>со дня заключения договора по 31 декабря 2017 г., по заявке Заказчика в течение 10 календарных дней</t>
  </si>
  <si>
    <t>со дня заключения договора по 31 декабря 2017 г., по заявке Заказчика в течение 60 календарных дней</t>
  </si>
  <si>
    <t>26.12.2016
15.02.2017</t>
  </si>
  <si>
    <t>май-сентябрь</t>
  </si>
  <si>
    <t>150 календарных дней со дня заключения договора</t>
  </si>
  <si>
    <t>365 календарных дней со дня заключения договора</t>
  </si>
  <si>
    <t>17.23.12.700.012.00.5111.000000000007</t>
  </si>
  <si>
    <t>графитовый, черный</t>
  </si>
  <si>
    <t>ручка-корректор с металлическим наконечником, 8 мл</t>
  </si>
  <si>
    <t>малярная лента, на основе натурального каучука, длина 50 м, ширина 50 мм</t>
  </si>
  <si>
    <t>основа полиэтиленовая, вспененная, тип адгезива каучуковый, средней жесткости, толщина 0.8 мм, ширина 4 см, длина 30 м</t>
  </si>
  <si>
    <t>пластиковая, 25 см</t>
  </si>
  <si>
    <t>С изменениями и дополнениями от 10.02.2017 года №50</t>
  </si>
  <si>
    <t>вязальная</t>
  </si>
  <si>
    <t>с пластиковой ручкой, длина 210 мм.</t>
  </si>
  <si>
    <t>4,2*15 мм</t>
  </si>
  <si>
    <t>гипс-металл 3,5*25 мм</t>
  </si>
  <si>
    <t>Устройство для вытаскивания скоб от степлера. Устройство состоит из двух противостоящих клинов на оси.</t>
  </si>
  <si>
    <t>Модель: 1201/6. Цвет: белый. Материал: пластик. Вес: 195. Габариты: 390x120x120 мм. для уборки чистки унитаза</t>
  </si>
  <si>
    <t>состав: Вода, лауретсульфат натрия ПАВ, САРВ 35%, пищевой краситель, пищевой ароматизатор, рН 5.5 - 6.5. Жидкое, гелеобразное в пластиковой канистре, объем 5 л.</t>
  </si>
  <si>
    <t>20.41.31.950.000.00.0796.000000000002</t>
  </si>
  <si>
    <t>хозяйственное, твердое, 3 группа 65%, ГОСТ 30266-95</t>
  </si>
  <si>
    <t>Белая, однослойная, 100 % целюлоза, спаббонд, спанлейс. в полипропиленовом пакете, 100 листов, размер 24 см-24 см, плотность 1 м.2 *20г</t>
  </si>
  <si>
    <t xml:space="preserve"> Услуги по обучению (Подготовка персонала профессиональной уборки офисного здания)</t>
  </si>
  <si>
    <t>пластиковый, объем 7 л</t>
  </si>
  <si>
    <t>пластиковый, объем 13 л</t>
  </si>
  <si>
    <t>настольный, компактный, 14 разрядный</t>
  </si>
  <si>
    <t>чистого питания</t>
  </si>
  <si>
    <t>с одним отверстием, в форме куба</t>
  </si>
  <si>
    <t>с контейнером</t>
  </si>
  <si>
    <t>металлическая, с контейнером</t>
  </si>
  <si>
    <t>Ерш напольный для санузла на подставке, со стаканчиком, пластиковый, длина ручки 14 см с жесткой щетиной.</t>
  </si>
  <si>
    <t>6-1 Т</t>
  </si>
  <si>
    <t>11,18,19,20,21</t>
  </si>
  <si>
    <t>7-1 Т</t>
  </si>
  <si>
    <t>11-1 Т</t>
  </si>
  <si>
    <t>12-1 Т</t>
  </si>
  <si>
    <t>4 Р</t>
  </si>
  <si>
    <t>9 Р</t>
  </si>
  <si>
    <t xml:space="preserve"> PL-C 18W/2P/840</t>
  </si>
  <si>
    <t xml:space="preserve">двухцокольная Т8/FL-18W/765 </t>
  </si>
  <si>
    <t>27.40.15.990.001.00.0796.000000000076</t>
  </si>
  <si>
    <t>27.40.15.990.001.00.0796.000000000209</t>
  </si>
  <si>
    <t>тип цоколя G10q, мощность 32 Вт</t>
  </si>
  <si>
    <t>27.40.42.500.007.01.0796.000000000003</t>
  </si>
  <si>
    <t>люминесцентной лампы , мощность 18 Вт</t>
  </si>
  <si>
    <t xml:space="preserve">двухцокольная Т8/FL-36W/765 </t>
  </si>
  <si>
    <t>27.40.42.500.007.01.0796.000000000006</t>
  </si>
  <si>
    <t>люминесцентной лампы , мощность 36 Вт</t>
  </si>
  <si>
    <t>27.40.39.900.002.00.0796.000000000039</t>
  </si>
  <si>
    <t>тип цоколя Е27, мощность 6,5 Вт</t>
  </si>
  <si>
    <t>27.33.11.100.004.00.0796.000000000003</t>
  </si>
  <si>
    <t>двухместная, двухполюсная, боковые заземляющие контакты, тип открытый, номинальный ток 16А, напряжение 250В, ГОСТ 7396.1-89</t>
  </si>
  <si>
    <t>с боковыми заземл.контак.16А,250В</t>
  </si>
  <si>
    <t>27.33.11.100.004.00.0796.000000000001</t>
  </si>
  <si>
    <t>четырехместная, двухполюсная, боковые заземляющие контакты, тип закрытый, номинальный ток 16А, напряжение 250В, ГОСТ 7396.1-89</t>
  </si>
  <si>
    <t>внутренняя 3 электрических розеток, 1 информ.</t>
  </si>
  <si>
    <t>27.32.13.700.000.00.0006.000000000257</t>
  </si>
  <si>
    <t>марка ВВГнг, 3*2,5 мм2</t>
  </si>
  <si>
    <t>ВВГ нг LS 3х2,5мм2</t>
  </si>
  <si>
    <t>25.73.60.900.000.00.0796.000000000002</t>
  </si>
  <si>
    <t>кабельный, медно-алюминиевый</t>
  </si>
  <si>
    <t>луженные д300</t>
  </si>
  <si>
    <t>22.23.14.700.002.00.0006.000000000040</t>
  </si>
  <si>
    <t>с одним замком, размер 20*10 мм</t>
  </si>
  <si>
    <t>22.23.14.700.002.00.0006.000000000045</t>
  </si>
  <si>
    <t>тип цоколя 2G10, мощность 18 Вт</t>
  </si>
  <si>
    <t>27.40.39.900.002.00.0796.000000000013</t>
  </si>
  <si>
    <t>тип цоколя G13, мощность 9 Вт</t>
  </si>
  <si>
    <t>Светильник встраиваемый 600*1200 мм, для трубчатых люминисцентных ламп, ЛВО 4х36Вт IP20</t>
  </si>
  <si>
    <t>Светильник встраиваемый 300*1200 мм, для трубчатых люминисцентных ламп, ЛВО 2х36Вт,IP20. Наружный, с плафоном</t>
  </si>
  <si>
    <t>27.40.22.900.000.01.0796.000000000000</t>
  </si>
  <si>
    <t>люминесцентный, пылевлагозащищенный</t>
  </si>
  <si>
    <t>27.20.11.990.000.00.0796.000000000000</t>
  </si>
  <si>
    <t>Элемент питания</t>
  </si>
  <si>
    <t>напряжение 3,6 В</t>
  </si>
  <si>
    <t>батарея литиевая, 8500 мА/ч; 3,6V; типоразмер С; диаметр 26,2 мм; высота 50,5 мм; масса 52 гр</t>
  </si>
  <si>
    <t>220В, с заземляющим контактом, однофазная</t>
  </si>
  <si>
    <t>с одним замком, размер 10*10 мм</t>
  </si>
  <si>
    <t>65 У</t>
  </si>
  <si>
    <t>134 У</t>
  </si>
  <si>
    <t>PL-L 18W/840/4P 2G11, 18 Вт, 4000К</t>
  </si>
  <si>
    <t xml:space="preserve">двухцокольная Т5 G5, 21 Вт, 850мм, 4000К </t>
  </si>
  <si>
    <t xml:space="preserve">двухцокольная Т5 G5, 28 Вт, 1149мм, 4000К </t>
  </si>
  <si>
    <t>S2 4-22 Вт, 220-240 В</t>
  </si>
  <si>
    <t>S10 4-65 Вт, 220-240 В</t>
  </si>
  <si>
    <t>мощность 32 Вт лампа люминесцентная световой поток 6000К. Кольцевидные.</t>
  </si>
  <si>
    <t>с липким краем, для заметок, 45х12, в виде стрелки, 5 цветов</t>
  </si>
  <si>
    <t>ширина лезвия 18 мм</t>
  </si>
  <si>
    <t>Концентрированный, кислотный моющий препарат; эффективно удаляет известковый камень, грязь, остатки мыла, ржавчину, натеки мочи; хорошо прилегает к вертикальным поверхностям; оставляет характерный, антисептический запах; придает блеск; не повреждает поверхность; можно применять для повседневного мытья любых устойчивых к кислотам поверхностей и материалов. Рекомендуется для быстро и часто загрязняющихся санузлов. Состав: 10 % неорганические кислоты, 5% неионогенные и катионные поверхностно-активные вещества, 5% фосфонаты, ароматизатор (linalool), вспомогательные вещества. Объем 10 л.</t>
  </si>
  <si>
    <t>Концентрированный нейтральный препарат с моюще-ухаживающими свойствами и приятным апельсиновым запахом; благодаря содержанию алкоголей быстро испаряется и не оставляет полос; поддерживает блеск; безопасен для материала; не раздражает кожу; не оставляет защитных слоев; поддерживает натуральные свойства моемых поверхностей. Особо рекомендуется для всех блестящих поверхностей со стекловидной структурой и очень низким уровнем абсорбции. Состав: спирты до 10 %, 5% анионные поверхностно - активные вещества, ароматизатор, вспомогательные вещества. Объем 10 л.</t>
  </si>
  <si>
    <t>состав: Вода, лауретсульфат натрия ПАВ, САРВ 35%, пищевой краситель, пищевой ароматизатор, рН 5.5 - 6.5. Жидкое, гелеобразное в пластиковой канистре, объем 5 л.,</t>
  </si>
  <si>
    <t>20.59.41.990.005.01.0112.000000000001</t>
  </si>
  <si>
    <t>синтетическое, на основе полиалкиленгликоля</t>
  </si>
  <si>
    <t>28.13.32.000.126.01.0796.000000000000</t>
  </si>
  <si>
    <t>для компрессора, масляный</t>
  </si>
  <si>
    <t>28.13.32.000.145.06.0796.000000000000</t>
  </si>
  <si>
    <t>масляный, для поршневого компрессора</t>
  </si>
  <si>
    <t>фильтр масляный части оборудования холодильного небытового, включая испарители и конденсаторы, фильтр маслянного насоса чиллера, соответствует маркировке CARRIER 30 GX-417-132-EE</t>
  </si>
  <si>
    <t>Услуги по чистке трассы канализации (пролет ф 150) спец техникой, до 300 мм</t>
  </si>
  <si>
    <t>Работы по ремонту кондиционеров (замена, очистка контура)</t>
  </si>
  <si>
    <t>17 Р</t>
  </si>
  <si>
    <t>137 У</t>
  </si>
  <si>
    <t>138 У</t>
  </si>
  <si>
    <t>20*10 мм, пластиковый, цвет белый</t>
  </si>
  <si>
    <t>10*5 мм, пластиковый, цвет белый</t>
  </si>
  <si>
    <t>27.20.11.900.002.00.0796.000000000000</t>
  </si>
  <si>
    <t>Батарейка Крона</t>
  </si>
  <si>
    <t>щелочного типа</t>
  </si>
  <si>
    <t>9V, типа крона</t>
  </si>
  <si>
    <t>С изменениями и дополнениями от 14.02.2017 года №54</t>
  </si>
  <si>
    <t>Спринклерный ороситель общего назначения водяной розеткой вниз, резьба ½, К – фактор =80, t-68°C, белый, стандартного реагирования (колба 5 мм)</t>
  </si>
  <si>
    <t>Спринклерный ороситель общего назначения водяной розеткой вверх, резьба ½, К – фактор =80, t-68°C, белый, стандартного реагирования</t>
  </si>
  <si>
    <t>Спринклерный ороситель общего назначения, водяной, скрытой установки розеткой вниз, резьба ½, К – фактор =80, t-68°C, белый, стандартного реагирования</t>
  </si>
  <si>
    <t>ширина полотна 100 см</t>
  </si>
  <si>
    <t>Кафелерезка механическая. Горизонтальный рез, диаметр 22мм, толщина ролика 2мм. Подвижная линейка. Предназначен для резки настенной и напольной плитки. Материал сталь, пластик, ролик из твердосплавной инструментальной стали.</t>
  </si>
  <si>
    <t>шубка для мойки окон, тонковористая для держателя,  длина: 35 см.</t>
  </si>
  <si>
    <t>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 Рулон 100 м.</t>
  </si>
  <si>
    <t>Состав: 5-15% катионный ПАВ, &lt;5% неионогенные ПАВ, консерванты, ароматизирующие добавки, альфа-изометилионон, бензилсалицилат, цитронеллол, кумарин, гексилкоричный альдегид, линалоол. Средство предназначено для полосканья белья, в пластиковой упаковке, объем 1000 мл</t>
  </si>
  <si>
    <t>20.41.20.900.001.00.0796.000000000000</t>
  </si>
  <si>
    <t>вес 90 гр, в ассортименте (экопак 4 шт). В составе мыла увлажняющий крем и природные экстракты</t>
  </si>
  <si>
    <t xml:space="preserve"> 90 гр, глянцевая упаковка. обладает мягким очищающим эффектом. рН средства 5,5. состав: вода, глицерин, ПЭГ-175, с ароматом парфюма.</t>
  </si>
  <si>
    <t>дистиарат, сэтримониум хлорид, лаурамин оксид, лорамид Дей, акрилаты/ПЭГ-10,малеат/стерен кополимер, ЭДТА, ароматизатор, бензофенон-4, лимоной кислоты моно гидрат, бензалкония, хлорид, алкоксилированный диэфир миристинового спирта и адипиновой кислоты, пропилен гликоль, экстрат цветков ромашки, масло семян хлопчатника травянистого, метилл хлороизотиазола-нометилизотиазолинон. упаковка 300 мл</t>
  </si>
  <si>
    <t>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t>
  </si>
  <si>
    <t>от 5% до 15% - гипохлорит натрия[1]; менее 5% АПАВ и НПАВ (ПАВ[2]);щёлочь;двузамещающая соль ЭДТА; ароматизирующая добавка.
Плоская пластиковая бутылка с длинным изогнутым носиком ;колпачок-дозатор завинчивается, а при щелчке надёжно закрывает бутылку; объем 900 мл.</t>
  </si>
  <si>
    <t>Состав: вода, алифатические угловодороды &gt; 5 % но &lt; 15%, жидкий силекон, отдушка, органический растворитель. Объем 250 мл.</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</si>
  <si>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t>
  </si>
  <si>
    <t>Ножницы по металлу. Толщина разрезаемого металла: холоднокатная сталь 1,5 мм, нержавеющая сталь 0,9 мм. Размер 260 мм</t>
  </si>
  <si>
    <t xml:space="preserve">Состав: ароматизирующие добавки, консерванты, бутилфенил метилпропиональ, гексилкоричный альдегид, лимонен, линалоол.Средство для глухих туалетных комнат, 269 мл на аппарат "GLADE". </t>
  </si>
  <si>
    <t>Полиэтилен. Бухта 100 м. Толщина 100 микрон</t>
  </si>
  <si>
    <t>трикотажные,класс вязки -7,5</t>
  </si>
  <si>
    <t>22.22.11.300.000.00.0736.000000000020</t>
  </si>
  <si>
    <t>мусорный, полиэтиленовый, объем 65л, 20шт в рулоне</t>
  </si>
  <si>
    <t>22.22.11.300.000.00.0736.000000000018</t>
  </si>
  <si>
    <t>мусорный, полиэтиленовый, объем 60л, 30шт в рулоне</t>
  </si>
  <si>
    <t>Полиэтиленовые мешки для мусора с завязками обычной прочности. Объем: 60 л. Размер: 55 см х 60 см, 30 шт/рул.</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</si>
  <si>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 С фирменным логотипом Заказчика. Утеплитель: синтепон, в куртке пл.360 г/м2; в п/к – пл.240 г/м2. Ткань смесовая ( 65 % полиэфир, 35% хлопок). Цвет: темно-синий с черным. С предоставлением образца.</t>
  </si>
  <si>
    <t>22.22.11.300.000.00.0736.000000000000</t>
  </si>
  <si>
    <t>мусорный, полиэтиленовый, объем 20л, 30шт в рулоне</t>
  </si>
  <si>
    <t xml:space="preserve">Состав: композиция на основе дихлоризоцианурата натрия. содержание активного хлора 44±2%. Таблетка весом 3,4±0,25 г (содержит 1,50 г активного хлора) 300 таблеток </t>
  </si>
  <si>
    <t xml:space="preserve">Материал: пластик. Цвет: голубой, полупрозрачный. Размеры: 33,5 х 33,3 х 24. Диспенсер автоматический сенсорный </t>
  </si>
  <si>
    <t>Смеситель душевой, без гусака</t>
  </si>
  <si>
    <t>Щетка для уборки брусчатки, с жесткой щетиной, для дворников для подметания  больших поверхностей. Щетка отличается жестким длинным ворсом. Ворс устойчив к истиранию, плотно и крепко посажен.  Крепление для рукоятки - металлическое, расположено под углом.</t>
  </si>
  <si>
    <t xml:space="preserve">ерш напольный для санузла,бронза </t>
  </si>
  <si>
    <t>Порошок автомат с активнами гранулами с жидкого пятно выводителя справится самыми сложными пятнами.  5-15% анионные ПАВ, кислородсодержащие отбеливатели, 5-% неионогенные ПАВ, фосфонаты, поликарбоксилаты,мыло,цеолиты, энзимы оптические отбеливатели, ароматизирующие добавки. Пачка: 6 кг. 6кг хватает на 40 загрузок.</t>
  </si>
  <si>
    <t>Состав: вода, алифатические углеводороды более 5%, но менее 15%, жидкий силикон, пропеллент-сжатый воздух, н-ПАВ менее 5%, отдушка, органический растворитель, консервант, 2-(4-третбутилбензил)пропиональдегид, гидроксиметилпентил-циклогексенкарбоксиа­льдегид, гексилкоричный альдегид. объем 250 мл.</t>
  </si>
  <si>
    <t>Вафельное полотно, шириной 80 (+-2) см, плотность 155+-10 гр/м2</t>
  </si>
  <si>
    <t>Универсальные кухонные губки с абразивной поверхностью предназначены для мытья посуды, раковин и кухонной мебели. Размер: 90х64х30мм 10 штук</t>
  </si>
  <si>
    <t>Веник из стеблей сорго высота 70-85 см с шириной рабочей зоны от 25 до 40 см</t>
  </si>
  <si>
    <t>Веник из стеблей сорго, высота 70-85 см, с шириной рабочей зоны от 25 до 40 см</t>
  </si>
  <si>
    <t>Губка профильная с абразивом, 130х65х44 мм, из микрофибры, для уборки туалетных комнат, раковин, кафелей</t>
  </si>
  <si>
    <t>поливочный шланг: материал шланга - латекс и тканное полиэфирное полотно, материал арматуры - АБС пластик, цвет синий или зеленый, в бухте по 60 метров</t>
  </si>
  <si>
    <t xml:space="preserve"> трикотажные, хлопчатобумажные, порошковое покрытие изнутри, стойкие к воздействию кислот,оснований, спиртов, плотные желтые</t>
  </si>
  <si>
    <t>накидные головки 5,6,7,8,9,10,11,13мм, реверсивный ключ-трещетка, отвертка с прорезиненной рукояткой и адаптером на магнитной основе, набор сверл по бетону 4,5,6,8,10мм, набор сверл по дереву 4,5,6,8,10мм,уровень 35см, ключ-трещетка ½”, рубанок 170х20х4,5мм, набор торцовых головок 10,11,13,15,17,19мм, удлинитель ½”х 125мм, набор плоских стамесок 6,12,16,20,26мм, отвертки шлиц 6х100, 5х75мм, отвертки РН1х75, РН2х100мм, напильник плоский 175мм, плотницкие клещи 200мм, шпатель 40мм 46-48 HRC, набор комбинированных ключей 8,10,11,12,13,14,17,19мм, рожковый ключ 12х13мм, разводной ключ на 250мм Cr-v, угольник столярный на 250мм, рулетка 5мх19мм, набор имбусовых ключей 1.5, 2 2.5, 3 4 5 6 8 10мм, молоток рихтовочный 35мм, молоток слесарный 300грм, ножовка по металлу, шило 250мм</t>
  </si>
  <si>
    <t>139 У</t>
  </si>
  <si>
    <t xml:space="preserve">Услуги по аренде легковых автомобилей с водителем, объем двигателя не менее 2490 куб.см. - 6 ед. </t>
  </si>
  <si>
    <t xml:space="preserve">Услуги по аренде легковых автомобилей с водителем, объем двигателя не менее 3498 куб.см. - 2 ед. </t>
  </si>
  <si>
    <t xml:space="preserve">Услуги по аренде легковых автомобилей с водителем, объем двигателя не менее 5496 куб.см. - 1 ед. </t>
  </si>
  <si>
    <t xml:space="preserve">Услуги по аренде микроавтобусов с водителем, объем двигателя не менее 2400 куб.см. - 2 ед. </t>
  </si>
  <si>
    <t xml:space="preserve">Услуги по аренде микроавтобусов с водителем, объем двигателя не менее 2148 куб.см. - 2 ед. </t>
  </si>
  <si>
    <t>68-1 У</t>
  </si>
  <si>
    <t>с даты подписания договора со сроком действия в течение всего периода строительно-монтажных работ на объекте, до даты утверждения Акта приемки объекта в эксплуатацию</t>
  </si>
  <si>
    <t>17-1 Т</t>
  </si>
  <si>
    <t>18,20,21</t>
  </si>
  <si>
    <t>номинал 15000 тг</t>
  </si>
  <si>
    <t>номинал 25000 тг</t>
  </si>
  <si>
    <t>69-1 У</t>
  </si>
  <si>
    <t>70-1 У</t>
  </si>
  <si>
    <t>01.19.21.900.001.00.0796.000000000000</t>
  </si>
  <si>
    <t>Букет</t>
  </si>
  <si>
    <t>Из живых срезанных цветов</t>
  </si>
  <si>
    <t>56.10.19.000.000.00.0777.000000000000</t>
  </si>
  <si>
    <t>Услуги по выездному обслуживанию (кейтеринг)</t>
  </si>
  <si>
    <t>6-7 марта 2017 года</t>
  </si>
  <si>
    <t xml:space="preserve">Услуги по изготовлению полиграфической, печатной и имиджевой продукции </t>
  </si>
  <si>
    <t>Тюльпаны французкие, букет из 3 штук, бокал не менее 7 см., длина не менее 60 см., расцветки в ассортименте, оформление по согласованию с Заказчиком</t>
  </si>
  <si>
    <t>43-1 У</t>
  </si>
  <si>
    <t>по заявке Заказчика в течении 14 календарных дней</t>
  </si>
  <si>
    <t>145 У</t>
  </si>
  <si>
    <t>запчасти/чиллер</t>
  </si>
  <si>
    <t>со дня заключения договора по 31 декабря 2017 г., по заявке Заказчика</t>
  </si>
  <si>
    <t>146 У</t>
  </si>
  <si>
    <t>Услуги по изготовлению баннеров: размеры- 4*1 м-16 шт, 5*2,5 м-16 шт, 4,5*2,3 м -4 шт. Материал поливинил (эскиз по согласованию с Заказчиком)</t>
  </si>
  <si>
    <t>Услуги по организации фуршета для праздничного мероприятия "8 марта"</t>
  </si>
  <si>
    <t>30-1 У</t>
  </si>
  <si>
    <t>Услуги по оценке недвижимого имущества оздоровительного комплекса "Сункар" Акмолинская область, поселок Зеренда</t>
  </si>
  <si>
    <t>446 Т</t>
  </si>
  <si>
    <t>480 Т</t>
  </si>
  <si>
    <t>482 Т</t>
  </si>
  <si>
    <t>522 Т</t>
  </si>
  <si>
    <t>534 Т</t>
  </si>
  <si>
    <t>рукав металлический, оцинкованный, герметичный, диаметр 15 мм</t>
  </si>
  <si>
    <t>рукав, марка ПВС, 3*2,5 мм2</t>
  </si>
  <si>
    <t>лампа дуговая, ДРЛ-250, ртутная</t>
  </si>
  <si>
    <t>лампа дуговая, ДРЛ-125, ртутная</t>
  </si>
  <si>
    <t>трехполюсный, 63А</t>
  </si>
  <si>
    <t>трехполюсный, 630А</t>
  </si>
  <si>
    <t>трехполюсный, 50А</t>
  </si>
  <si>
    <t>трехполюсный, 40А</t>
  </si>
  <si>
    <t>трехполюсный, 32А</t>
  </si>
  <si>
    <t>трехполюсный, 25А</t>
  </si>
  <si>
    <t>трехполюсный, 250А</t>
  </si>
  <si>
    <t>трехполюсный, 16А</t>
  </si>
  <si>
    <t>трехполюсный, 160А</t>
  </si>
  <si>
    <t>трехполюсный, 100А</t>
  </si>
  <si>
    <t>однополюсный, 40А</t>
  </si>
  <si>
    <t>однополюсный,32А</t>
  </si>
  <si>
    <t>однополюсный, 16А</t>
  </si>
  <si>
    <t>однополюсный, 25А</t>
  </si>
  <si>
    <t>трехполюсный, 32A</t>
  </si>
  <si>
    <t>трехполюсный,  25A</t>
  </si>
  <si>
    <t>трехполюсный, 80A</t>
  </si>
  <si>
    <t>трехполюсный, 100A</t>
  </si>
  <si>
    <t>однополюсный, 32A</t>
  </si>
  <si>
    <t>трёхполюсный, 25А</t>
  </si>
  <si>
    <t>трёхполюсный, 100А</t>
  </si>
  <si>
    <t>Дроссель для люминецентных ламп 36 Вт, электронный</t>
  </si>
  <si>
    <t>Дроссель для люминецентных ламп 36 Вт</t>
  </si>
  <si>
    <t>СИЗы, 72 мм</t>
  </si>
  <si>
    <t>Розетка четырёхполюсная, заземляющие контакты, тип закрытый, номинальный ток 36А, напряжение 380В, ГОСТ 7396.1-89</t>
  </si>
  <si>
    <t>пластиковый, размер 30*10 мм</t>
  </si>
  <si>
    <t>пластиковый, размер 20*20 мм</t>
  </si>
  <si>
    <t>пластиковый, размер 20*10 мм</t>
  </si>
  <si>
    <t>пластиковый, размер 100*60 мм</t>
  </si>
  <si>
    <t>тип цоколя G24-d-2, мощность 18 Вт, энергосберегающая</t>
  </si>
  <si>
    <t>тип цоколя Е-27, мощность 25 Вт, 220В, теплый свет</t>
  </si>
  <si>
    <t>тип цоколя E-27, мощность 18 Вт, 220В, холодный свет</t>
  </si>
  <si>
    <t>тип цоколя Е14, мощность 15 Вт, 220В, теплый свет</t>
  </si>
  <si>
    <t xml:space="preserve">зеркальная, Saving R63, тип цоколя Е27, мощность 11W, 827K </t>
  </si>
  <si>
    <t>зеркальная, Saving R50, тип цоколя Е14, мощность 8W, 827K</t>
  </si>
  <si>
    <t>Лампа PLC, мощность 13W, 840 (2 PIN)</t>
  </si>
  <si>
    <t xml:space="preserve">мощность 36Вт, 840 (2pin) </t>
  </si>
  <si>
    <t>тип цоколя E14, мощность 40 Вт, Soft</t>
  </si>
  <si>
    <t>MR16, мощность 50Вт</t>
  </si>
  <si>
    <t>тип цоколя G4, мощность 20 Вт, галогенная, JC  12V</t>
  </si>
  <si>
    <t>капсульная, JCDR 12V, мощность 50W</t>
  </si>
  <si>
    <t>галогенная, GU10/220V/мощность 50W</t>
  </si>
  <si>
    <t>тип цоколя Е27, мощность 7 Вт, 5000К, 230/50</t>
  </si>
  <si>
    <t>тип цоколя Е14, мощность 5,3 Вт, 3000К, 230/50</t>
  </si>
  <si>
    <t>тип цоколя GU10, мощность 5 Вт, 3000K</t>
  </si>
  <si>
    <t>тип цоколя G4, мощность 3Вт, 220В, 3000К</t>
  </si>
  <si>
    <t>тип цоколя E14, мощность 3,5 Вт (свечеобразная светодиодная)</t>
  </si>
  <si>
    <t xml:space="preserve">тип цоколя GU10, 1W, 4000K, 220V </t>
  </si>
  <si>
    <t>LED тип цоколя GU10, мощность 6 Вт, 6500К</t>
  </si>
  <si>
    <t>тип цоколя GU-10, мощность 5 Вт</t>
  </si>
  <si>
    <t>тип цоколя Е27, мощность 10 Вт, 220В, 3000К</t>
  </si>
  <si>
    <t>тип цоколя Е14, мощности 3,5 Вт, 220В, 3000К</t>
  </si>
  <si>
    <t>зеркальная, R63, тип цококля Е27, мощность 11Вт</t>
  </si>
  <si>
    <t>Светильник светодиодный, для уличного освещения наружный, 220В, тип цоколя Е-27, мощность 20 Вт, 5000К.</t>
  </si>
  <si>
    <t>С35, тип цоколя Е27, 220В, мощность 6 Вт, 5000К</t>
  </si>
  <si>
    <t>тип цоколя G13, мощность 18 Вт, LED T8 F18W/DL</t>
  </si>
  <si>
    <t>тип цоколя E27, мощность 15 Вт, SPIRAL-МINI 860K</t>
  </si>
  <si>
    <t>66-1 У</t>
  </si>
  <si>
    <t>147 У</t>
  </si>
  <si>
    <t>148 У</t>
  </si>
  <si>
    <t>однофазная с/з F-01016А, 250V</t>
  </si>
  <si>
    <t>круглая тип Т-5, мощность 32 Вт</t>
  </si>
  <si>
    <t>SPIRAL, тип цоколя Е27, мощность 22W</t>
  </si>
  <si>
    <t xml:space="preserve">SPIRAL, тип цоколя Е27, мощность 15W </t>
  </si>
  <si>
    <t>22.21.29.700.005.00.0796.000000000065</t>
  </si>
  <si>
    <t>поливинилхлоридная</t>
  </si>
  <si>
    <t>тип цоколя G13, мощность 58 Вт, для светильника RIVAL 258</t>
  </si>
  <si>
    <t>тип цоколя G5, мощность 28 Вт, для светильника LINER/R D228S</t>
  </si>
  <si>
    <t>тип цоколя G5, мощность 35 Вт, для светилника LINER/R D235S</t>
  </si>
  <si>
    <t xml:space="preserve">тип цоколя G5, мощность 35 Вт, для светильника LINER/R DR235S </t>
  </si>
  <si>
    <t>тип цоколя G5, мощность 28 Вт, для светилника LINER/R DR 228S</t>
  </si>
  <si>
    <t>тип цоколя Е-27, мощность 60 Вт, для светильника НПП03-60-003</t>
  </si>
  <si>
    <t>тип цоколя G13, мощность 18 Вт, для светильника OPL/S</t>
  </si>
  <si>
    <t>тип цоколя G24d-3, мощность 26 Вт, для светильника DLD232</t>
  </si>
  <si>
    <t>тип цоколя Е40, мощность 400W, Mеttal Halide BT</t>
  </si>
  <si>
    <t>тип цоколя E 27, мощность 7 Вт, светодиодная лампа led,  цвет светодиода белый, форма - груша</t>
  </si>
  <si>
    <t>Мощность 100 Вт, Материал светильника металл, стекло, тип цоколя Е27, степень защиты от пыли и влаги IP 44, цвет арматуры белый, д.100, шир. 270 мм, выс. 450 мм.</t>
  </si>
  <si>
    <t>материал металл, дерево, плафон белое матовое стело, выс. 29 см, глубина 9 см, тип цоколя Е27</t>
  </si>
  <si>
    <t>С изменениями и дополнениями от 20.02.2017 года №64</t>
  </si>
  <si>
    <t>30-2 У</t>
  </si>
  <si>
    <t>папка формат А4,  плотный картон, темно синий цвет, с фирменным логотипом Заказчика</t>
  </si>
  <si>
    <t>7,20,21</t>
  </si>
  <si>
    <t>14-1 У</t>
  </si>
  <si>
    <t>ТТР 3*2,5 количество жил 3, сечение 2,5мм,рабочее напряжение 450/660, рабочая температура -50с до +70с</t>
  </si>
  <si>
    <t>размер 64/90 см</t>
  </si>
  <si>
    <t>ССУ-с-70, 70Вт 85-265В 8000 Лм размер 375*306*80</t>
  </si>
  <si>
    <t>для сауны, материал плафона термостойкое стекло, тип цоколя Е27, цвет белый, материал корпуса керамика, мощность лампы 60Вт</t>
  </si>
  <si>
    <t>Тэн для водонагревателя "Аристон" 2,5 Квт(оригинал), электронагреватель состоит из изогнутой медной или нержав.стали трубки, в которой проходит нихромовая нить, заизолированая теплопроводимым изолятором, модель RMF TT 200 (тэн фланец,прокладка) номинальная мощность 2500, номинальное напряжение 220, в комплекте терморегулятор</t>
  </si>
  <si>
    <t>розетки двойные , евро</t>
  </si>
  <si>
    <t>145-1 У</t>
  </si>
  <si>
    <t>ДЭАЗ, ДОАР</t>
  </si>
  <si>
    <t>Услуги по изготовлению баннеров: размеры- 4*1 м-16 шт, 5*2,5 м-16 шт, 4,5*2,3 м -4 шт, 2*3 м-1 шт. Материал поливинил (эскиз по согласованию с Заказчиком)</t>
  </si>
  <si>
    <t>6,12,20,21</t>
  </si>
  <si>
    <t>63 от 20.02.2017</t>
  </si>
  <si>
    <t>АО Казахтелеком</t>
  </si>
  <si>
    <t>ТОО Алма-ТВ</t>
  </si>
  <si>
    <t>ТОО SVC GROUP</t>
  </si>
  <si>
    <t>53 от 14.02.2017</t>
  </si>
  <si>
    <t>ТОО КазТрансГаз Онимдери</t>
  </si>
  <si>
    <t>46 от 07.02.2017</t>
  </si>
  <si>
    <t>ТОО Центр Оценки Активов</t>
  </si>
  <si>
    <t>42 от 03.02.2017</t>
  </si>
  <si>
    <t>АО Международный аэропорт Астана</t>
  </si>
  <si>
    <t>35 от 01.02.2017</t>
  </si>
  <si>
    <t>АО КазМунайГаз Онимдери</t>
  </si>
  <si>
    <t>34 от 01.02.2017</t>
  </si>
  <si>
    <t>301406</t>
  </si>
  <si>
    <t>28.02.2017</t>
  </si>
  <si>
    <t>284942
301449</t>
  </si>
  <si>
    <t>14.12.2016
20.02.2017</t>
  </si>
  <si>
    <t>было 2 459 790</t>
  </si>
  <si>
    <t>было 120 000</t>
  </si>
  <si>
    <t>ноябрь-декабрь; февраль-март</t>
  </si>
  <si>
    <t xml:space="preserve">интегральный на чиллер Carrier HXC 30  соответствует маркировке CARRIER 06NA 660 028  </t>
  </si>
  <si>
    <t xml:space="preserve"> масло синтетическое для чиллера Carrier HXC 30, вязкость CST: 40C - 220 100C - 19,3, плотность г/см3 0,961, температура: вспышка 288С, застывание -22С</t>
  </si>
  <si>
    <t xml:space="preserve"> насос масляный предпусковой для чиллера Carrier HXC 30  соответствует маркировке CARRIER 30HX 410 332 ЕЕ10</t>
  </si>
  <si>
    <t>со дня заключения договора по 31 декабря 2017 г., поставка по заявке Заказчика в течение 10 рабочих дней</t>
  </si>
  <si>
    <t>0,5г №10</t>
  </si>
  <si>
    <t>раствор, рр 1%, 10 мл</t>
  </si>
  <si>
    <t>5% , 10 мл</t>
  </si>
  <si>
    <t xml:space="preserve">25 мл. </t>
  </si>
  <si>
    <t>№ 144, рр L</t>
  </si>
  <si>
    <t xml:space="preserve">0,25%, 10 г </t>
  </si>
  <si>
    <t>50 мг., № 10</t>
  </si>
  <si>
    <t xml:space="preserve"> 3%, 40 мл</t>
  </si>
  <si>
    <t>250 мг, №10</t>
  </si>
  <si>
    <t>стерильный размер 5см.*5 м.</t>
  </si>
  <si>
    <t>нестерильный размер 14 см. х 7 м.</t>
  </si>
  <si>
    <t xml:space="preserve">Лейкопластырь гипоаллергенный, на тканевой основе размер 4*500 </t>
  </si>
  <si>
    <t>№100</t>
  </si>
  <si>
    <t xml:space="preserve"> 0,5, №10</t>
  </si>
  <si>
    <t>5%, 10 мл</t>
  </si>
  <si>
    <t>60 мл., №10</t>
  </si>
  <si>
    <t xml:space="preserve">500 мг., №20  </t>
  </si>
  <si>
    <t xml:space="preserve"> Лейкопластырь гипоаллергенный, на тканевой основе размер 4*500 </t>
  </si>
  <si>
    <t xml:space="preserve">№100 </t>
  </si>
  <si>
    <t xml:space="preserve">для защиты от искр и брызг расплавленного металла, мужской, из брезентовый ткани, состоит из куртки и полукомбинезона  
</t>
  </si>
  <si>
    <t>для защиты от химических факторов (изолирующий), мужской, из прорезиненной ткани, состоит из куртки и брюк</t>
  </si>
  <si>
    <t xml:space="preserve">хлопчатобумажная ткань, утеплитель-ватин,  двухпалые </t>
  </si>
  <si>
    <t xml:space="preserve">мужские, цвет и размер по согласованию с заказчиком  </t>
  </si>
  <si>
    <t>комбинированные с боковыми принто-ванными вставками, состав нейлон 80%, спандекс 20%, цвет черный</t>
  </si>
  <si>
    <t>44x27.5x39 см</t>
  </si>
  <si>
    <t>для хранения документов формата А3340х450х275</t>
  </si>
  <si>
    <t>регистратор, пластиковая, формат А4, 50 мм,цвет - синий</t>
  </si>
  <si>
    <t>размер 48 мм/200 мм, прозрачный</t>
  </si>
  <si>
    <t>прозрачный, размер 19 мм/33 мм</t>
  </si>
  <si>
    <t>для бумаг, в упаковке по 12 шт</t>
  </si>
  <si>
    <t xml:space="preserve">Пробивная способность до 45 листов </t>
  </si>
  <si>
    <t>Недатированный, А4 синий</t>
  </si>
  <si>
    <t>Полудатированный, синий</t>
  </si>
  <si>
    <t>мягкий, 2В</t>
  </si>
  <si>
    <t>Книга регистрации "Входящей",  "Исходящей" , 64 стр.</t>
  </si>
  <si>
    <t>ручка-корректор с металлическим наконечником, 20 мл</t>
  </si>
  <si>
    <t>9 предметов</t>
  </si>
  <si>
    <t>Твердо-мягкий</t>
  </si>
  <si>
    <t xml:space="preserve">Цветная, с клейким краем </t>
  </si>
  <si>
    <t>не менее 500 листов в упаковке</t>
  </si>
  <si>
    <t>Журнал по нарядам и распоряжениям, твердый переплет, не менее 50 листов</t>
  </si>
  <si>
    <t>набор маркеров текстовых, не менее 4 цвета</t>
  </si>
  <si>
    <t>не менее 100 штук в упаковке</t>
  </si>
  <si>
    <t xml:space="preserve">№24/6, не менее 1000 шт в упаковке, для степлера </t>
  </si>
  <si>
    <t xml:space="preserve">№10,  не менее 1000 шт в упаковке, для степлера </t>
  </si>
  <si>
    <t>не менее 100 шт в упаковке</t>
  </si>
  <si>
    <t>стальной с дополнительным механизмом для более легкого нажатия на 60%. Скобы №24/6 . Раскрытиене менее 90мм. Объем скрепления 25 листов. Скобы вставляются сверху.</t>
  </si>
  <si>
    <t>с липким краем, для заметок, 45х12, в виде стрелки, не менее 5 цветов</t>
  </si>
  <si>
    <t xml:space="preserve"> №24/6, не менее 1000 шт в упаковке, для степлера</t>
  </si>
  <si>
    <t>№10,  не менее 1000 шт в упаковке</t>
  </si>
  <si>
    <t>не менее 100 л, неоновая желтая , с клейким краем</t>
  </si>
  <si>
    <t>для степлера №24/6, 26/6 , не менее 1000 шт в упаковке</t>
  </si>
  <si>
    <t>31 мм., не менее 100 шт, оцинкованные</t>
  </si>
  <si>
    <t>имиджевая</t>
  </si>
  <si>
    <t xml:space="preserve">300 мг, №10 </t>
  </si>
  <si>
    <t>не менее 10 шт.</t>
  </si>
  <si>
    <t>67-1 У</t>
  </si>
  <si>
    <t>7</t>
  </si>
  <si>
    <t>цвет белый, хлопок 100%, р-р 150-215 см</t>
  </si>
  <si>
    <t>Костюм мужской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Ткань: смесовая (65% хлопок, 35% полиэфир) плотность 300 г/м2.. Цвет: темно-синий. С предоставлением образца.</t>
  </si>
  <si>
    <t>Костюм женский. Удлиненный блузон и классические прямые брюки. 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Пояс брюк  на резиновой основе. Ткань: смесовая (65% хлопок, 35% полиэфир) плотность 250 г/кв.м. Цвет: Блузон  василькового цвета с  голубой отделкой. Брюки темно-синего цвета. Индивидуальный пошив. С предоставлением образца.</t>
  </si>
  <si>
    <t>ГОСТ 26167-2005, цвет белый, верх: натуральная кожа, подкладка подкладочная кожа, подошва ПХВ</t>
  </si>
  <si>
    <t>Канцелярская в клетку, 96 листов</t>
  </si>
  <si>
    <t>обложка многокрасочная, мелованный картон, блок из офсета, на двойной евроспирали, клетка 170х203, формат А5, 48 листов</t>
  </si>
  <si>
    <t>В клетку, 48 листов</t>
  </si>
  <si>
    <t>не менее 25 мл</t>
  </si>
  <si>
    <t>карандаш, не менее 21 гр</t>
  </si>
  <si>
    <t>не менее 30 гр</t>
  </si>
  <si>
    <t>карандаш, не менее 8 гр</t>
  </si>
  <si>
    <t>карандаш, не менее 30 гр</t>
  </si>
  <si>
    <t>40 мг. 2 блистера по 12 табл. картонная пачка.</t>
  </si>
  <si>
    <t>корпус пластиковый прозрачный, металлизированный наконечник, резиновый грип, стержень - синий</t>
  </si>
  <si>
    <t>корпус пластиковый прозрачный, металлизированный наконечник, резиновый грип, стержень - красный</t>
  </si>
  <si>
    <t>корпус пластиковый прозрачный, металлизированный наконечник, резиновый грип, стержень - черный</t>
  </si>
  <si>
    <t>автоматическая, корпус пластиковый, металлизированный наконечник, резиновый грип, стержень - синий</t>
  </si>
  <si>
    <t>149 У</t>
  </si>
  <si>
    <t xml:space="preserve"> Услуги по обучению (Фитнес программа)</t>
  </si>
  <si>
    <t>301874</t>
  </si>
  <si>
    <t>Сураншиева</t>
  </si>
  <si>
    <t>было 1 128 960</t>
  </si>
  <si>
    <t>тип цоколя G24d-3, мощность 26 Вт, для светильника DLG-226</t>
  </si>
  <si>
    <t>тип цоколя G24-d-2, мощность 18 Вт, для светильника DLG-218</t>
  </si>
  <si>
    <t>тип цоколя G24d-3, мощность 26 Вт, для светильника Granda L NBT 17 F226 silver</t>
  </si>
  <si>
    <t>32.99.59.900.026.00.0796.000000000000</t>
  </si>
  <si>
    <t>поливинилхлоридная, с липким слоем, электроизоляционная</t>
  </si>
  <si>
    <t>изолента ПВХ, 15 мм х 20 м х 0,15 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</si>
  <si>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изолента х/б, 15 мм х 20 м х 0,15 мм</t>
  </si>
  <si>
    <t>изолента ПВХ 15 мм х 20м х 0,15 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</si>
  <si>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 xml:space="preserve"> тип цоколя 2G11, мощность 55 Вт, для светильника ОТМ 255/595</t>
  </si>
  <si>
    <t>тип цоколя G5, мощность 28 Вт, для светильника LEGO SNC228/270</t>
  </si>
  <si>
    <t>тип цоколя G13, мощность 18 Вт, для светильника AOT.OPL418HF</t>
  </si>
  <si>
    <t>тип цоколя G13, мощность 11 Вт, для светильника OD 111</t>
  </si>
  <si>
    <t>тип цоколя G13, мощность 18 Вт, для светильника DR.ORL418/595/SET</t>
  </si>
  <si>
    <t>тип цоколя G13, мощность 18 Вт, T8/F18W/DL</t>
  </si>
  <si>
    <t>тип цоколя 2G7, мощность 18 Вт, T8/F18W/DL</t>
  </si>
  <si>
    <t>60-1 У</t>
  </si>
  <si>
    <t>номинал 20000 тг</t>
  </si>
  <si>
    <t xml:space="preserve"> Белый, бесцветный. Для наружных и внутренних работ. Санитарный (содержит антигрибковые добавки против образования черноты и плесени) объем не менее 310 мл.</t>
  </si>
  <si>
    <t>Состав демонстрирует силу схватывания до 90 кг/м2.  Объем не менее 310 мл.</t>
  </si>
  <si>
    <t>дверь в комплекте (дверное полотно+наличники, доборная планка, ручки, замок, коробка), размер по согласованию с Заказчиком</t>
  </si>
  <si>
    <t>Дюбель по гипсокартону, диаметр 12 мм</t>
  </si>
  <si>
    <t>размер 6 мм</t>
  </si>
  <si>
    <t>не менее 5 кг</t>
  </si>
  <si>
    <t>не менее 25 кг</t>
  </si>
  <si>
    <t xml:space="preserve">прядь льняного волокна, пропитанная специальным составом Е-1,  массовая доля пропитки не менее 40%, плотность — 1,09 г/куб. см. диаметр от 6 до 50 мм, разрывная нагрузка, не менее 27 кг. </t>
  </si>
  <si>
    <t>Асбестовый картон марки КАОН-2 по ГОСТ 2850-95 и марки КАОН-3 по ТУ 2576-05778230-3-99  огнезащитного теплоизоляционного материала, а также для уплотнения соединений приборов и коммуникаций. Температура применения до +500 °C</t>
  </si>
  <si>
    <t>50 мм</t>
  </si>
  <si>
    <t>70,5 мм</t>
  </si>
  <si>
    <t>100 мм</t>
  </si>
  <si>
    <t>Влагостойкий, морозостойкий, эластичный клеевой состав на основе цемента, фракционного песка и комплекса химических добавок. Мешок не менне 25 кг.</t>
  </si>
  <si>
    <t>клей обойный не менне 500 гр.</t>
  </si>
  <si>
    <t>В пластиковых банках; не менее 1 кг</t>
  </si>
  <si>
    <t>клей монтажный, особопрочный, не менне 400 гр</t>
  </si>
  <si>
    <t>Супер клей. Прозрачный жидкий клей мгновенного действия. Цвет:прозрачный. Время схватывания: 6 сек., объем не менее 3 гр.</t>
  </si>
  <si>
    <t>Клей для мрамора и гранитаю двухкомпонентный на основе полиэфирной смолы для мрамора и гранита. Устойчик к воздействю УФ лучей.В банках. Мешок не менне 25 кг</t>
  </si>
  <si>
    <t>Клей (суперклей), вес не менее 3 гр.</t>
  </si>
  <si>
    <t>Колер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t>
  </si>
  <si>
    <t>в стеклянной бутылке, объем не менее 0,5 л.</t>
  </si>
  <si>
    <t>не менее 31 класс</t>
  </si>
  <si>
    <t>Серпянка не менее 50 м. Ширина не менее 5м.</t>
  </si>
  <si>
    <t>алюминиевая фольга, клеевой слой выполнен на основе акрила.ширина - 50 мм, длина - 50 м, рабочая температура ленты от -20 до +120 °С. </t>
  </si>
  <si>
    <t xml:space="preserve">  профессиональная полиуретановая , объем 750 мл. двухкомпонентная, всесезонная, в аэрозольной упаковке, бытовая.</t>
  </si>
  <si>
    <t>петля-бабочка, стальные, в парах, цвет по согласованию с Заказчиком</t>
  </si>
  <si>
    <t>виниловые рельефные тисненные обои на флезилиновой основе,  размер рулона: длина не менее 10,05 м, ширина не менее 1 м (рисунок по согласованию с Заказчиком)</t>
  </si>
  <si>
    <t xml:space="preserve"> в стеклянной бутылке, объем не менее 0,5 л.</t>
  </si>
  <si>
    <t>Листовой паронит (ГОСТ 481-80) представляет из себя продукт вулканизации смеси асбестовых волокон (60-70%), растворителя, каучука (12-15%), минеральных наполнителей (15-18%) и серы (1.2-8.0%) и последующего вальцевания под большим давлением.</t>
  </si>
  <si>
    <t>Пистолет для силикона усиленный не менне 300мл, вес не менее 955 г.</t>
  </si>
  <si>
    <t>Техпластина ТМКЩ  тепломорозокислотощелочестойкая.  +80°С до +10°С  давлении 0,05- 10,0 МПа,толщина от 1 до 6 мм размеры от 250 до 1000 мм в длину и ширину,средней твердости (С),</t>
  </si>
  <si>
    <t>размер 600*600 мм, цвет по согласованию с Заказчиком</t>
  </si>
  <si>
    <t>размер 300*300 мм, цвет по согласованию с Заказчиком</t>
  </si>
  <si>
    <t>Плита потолочная 600*1200 мм., рисунок по согласованию с Заказчиком</t>
  </si>
  <si>
    <t>Полоса горячекатаная 4×40мм   Материал: Ст3сп Ширина: 40 мм</t>
  </si>
  <si>
    <t xml:space="preserve">изготавливают из цемент-ио-песчаного раствора состава 1 : 3 (цемент : нормальный песок) стандартной консистенции при водоцементном отношении В/Ц = 0,4. </t>
  </si>
  <si>
    <t>Для неподвижных соединений -«гладких» с давлением рабочей среды до 4 МПа=40 кгс/см2 сосудов, аппаратов, насосов, арматуры, трубопроводов, компрессоров, двигателей внутреннего сгорания и других агрегатов</t>
  </si>
  <si>
    <t>профиль направлюящий 50мм*40мм</t>
  </si>
  <si>
    <t>метал со сверлом 3,5см*9,5мм</t>
  </si>
  <si>
    <t>саморез анкерный клин потолочный 6*40 мм</t>
  </si>
  <si>
    <t>Саморезы по металлу (семечки) диаметр 3,5 мм</t>
  </si>
  <si>
    <t>антифрикционная, морозостойкая и тугоплавкая. Ею смазывают узлы трения с малой нагруженностью при t от -60 до + 90°С, используют в подшипниках качения, скольжения, зубчатых передач, винтовых пар</t>
  </si>
  <si>
    <t>Температура применения, oC до +150(180*); Коэффициент теплопроводности, Вт/(м•К) при температуре, оС при 0 оС- 0,038 Вт/(м•К) при 20 оС- 0,040 Вт/(м•К);  Сопротивление диффузии водяного пара (фактор μ) по DIN 52516  ≥ 4 000;  Плотность, кг/м3 70±25;  Показатель кислотности (pH) по DIN 1988/7- нейтральный;  Экологическая безопасность без асбеста, без CFC–HCFC; Масло и бензостойкость- хорошая;  Запах- нейтральный; Цвет- Черный;  Покрытие- нет.</t>
  </si>
  <si>
    <t>Металлический, стальной горячекатаный равнополочный уголок, изготовленный в соответствии с требованиями  стандартов: Толщина металла полки 4-5 мм номинальный вес 2.42 – 3,0 кг/м Площадь поперечного сечения 2,3-3,0 см2</t>
  </si>
  <si>
    <t>уплотнительная резинка лдя окон. Бухта 100 метров</t>
  </si>
  <si>
    <t>Утеплитель на основе стекловолокна, толщина более 15 см, ширина не менее 0,9 м. длина не менее 15м.</t>
  </si>
  <si>
    <t>Шнур асбестовый общего назначения (ШАОН) – ГОСТ 1779-83 состоит из волокон хризотилового асбеста с примесью хлопка и других химических волокон. Шнуры ШАОН с 10 до 25 мм, ШАОН – газ, вода, пар температурой до 4000С; рабочее давление составляет 0,1 МПа (1,0 кгс/см2). Диаметр поставляемых ШАОН – от 2 до 25 мм.</t>
  </si>
  <si>
    <t>светло-серый, массовая доля нелетучих веществ, %, не менее 55-61, не менее 2,7 кг в банке, ГОСТ 926-82, 20.30.21.00.21.06.11.18.2</t>
  </si>
  <si>
    <t xml:space="preserve"> белый, массовая доля нелетучих веществ, %, не менее 40±2, объем не менне 2,7 кг</t>
  </si>
  <si>
    <t>серебристая, 2,7кг</t>
  </si>
  <si>
    <t>клей обойный не менее 500 гр.</t>
  </si>
  <si>
    <t xml:space="preserve">Водоэмульсионная краска ведро не менее 25 кг            </t>
  </si>
  <si>
    <t>краска эмалевая не менее 2,7 кг</t>
  </si>
  <si>
    <t xml:space="preserve"> Влагостоикий, морозостойкий, В мешках объемом не менее 25 кг</t>
  </si>
  <si>
    <t>стеновая,цвет темно-зеленая</t>
  </si>
  <si>
    <t>шкурка для стен,использование перед покраской</t>
  </si>
  <si>
    <t>валик малярный меховой ВММ-150, с ручкой, диаметр 10 см</t>
  </si>
  <si>
    <t>10 см</t>
  </si>
  <si>
    <t>клей для кафеля, объем не менее 20 кг</t>
  </si>
  <si>
    <t>клей монтажный, особопрочный, не менее 400 гр</t>
  </si>
  <si>
    <t>Прозрачный жидкий клей мгновенного действия. Цвет:прозрачный. Время схватывания: 6 сек. вес 3 гр.</t>
  </si>
  <si>
    <t>жидкий для водоэмульсии, разноцветный, в флаконах 100 мм</t>
  </si>
  <si>
    <t>черный цвет; емкость не менее 400 мл</t>
  </si>
  <si>
    <t>НЦ ,бесцветный</t>
  </si>
  <si>
    <t>шкурка для стен,использование перед покраской PR 150</t>
  </si>
  <si>
    <t>с пластиковой ручкой</t>
  </si>
  <si>
    <t>Эмаль,расфсованная в железные                  банки не менее 3 кг.,   цвет по согласованию с Заказчиком</t>
  </si>
  <si>
    <t>С изменениями и дополнениями от 23.02.2017 года №71</t>
  </si>
  <si>
    <t>Бейсенова</t>
  </si>
  <si>
    <t>Бегимов</t>
  </si>
  <si>
    <t>Тажин</t>
  </si>
  <si>
    <t>302848</t>
  </si>
  <si>
    <t>302858</t>
  </si>
  <si>
    <t>06.03.2017</t>
  </si>
  <si>
    <t>Арматура для бачка унитаза с боковым подводом</t>
  </si>
  <si>
    <t>тонкая 0,8 мм, тип микросхемы: EM-Marine. Рабочая частота: 125KHz. Тип карты: Read only. Материал: PVC. Цвет: белый. Размеры(мм):86х54х0.9</t>
  </si>
  <si>
    <t>Болт с гайкой, с шестигранной головкой, диаметр резьбы 16 мм, длина 120 мм</t>
  </si>
  <si>
    <t>Бур по бетону 6 мм</t>
  </si>
  <si>
    <t>для перфоратора, диаметр 16 мм</t>
  </si>
  <si>
    <t>Набор состоит из 7 буров, размеры: 5х110, 6х110, 8х110, 6х160, 8х160, 10х160, 12х160</t>
  </si>
  <si>
    <t>Вентиль полипропиленовый PPR  Т 80°С, Ру 1,6 МПа, Dу 20 мм. Запорный вентиль диафрагменный (мембранный) для перекрывании потоков сред при небольших температурах (до 100-150°С),  муфтовый материал - полипропелен</t>
  </si>
  <si>
    <t>Вентиль полипропиленовый PPR  Т 80°С, Ру 1,6 МПа, Dу 25 мм. Запорный вентиль диафрагменный (мембранный) для перекрывании потоков сред при небольших температурах (до 100-150°С),  муфтовый материал - полипропелен</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</si>
  <si>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не менее 250мл</t>
  </si>
  <si>
    <t>Универсальные кухонные губки с абразивной поверхностью предназначены для мытья посуды, раковин и кухонной мебели. Размер: 90х64х30мм. В упаковке не менее 5 штук</t>
  </si>
  <si>
    <t>Клипсы для полипропиленовых труб, диаметр 32 мм</t>
  </si>
  <si>
    <t>Диск алмазный отрезной 115*22,2мм (Резка - сухая, по бетону, по железобетону, по мрамору)</t>
  </si>
  <si>
    <t>Пластмассовый, объем не менее  500 мл. белый. Надежная и удобная система дозировки жидкого мыла. Изготовлен из  высокопрочного пластика. Исключает протекание дозатора.</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</si>
  <si>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160 г. Хромированое покрытие устойчиво к потускнению, легко очищается</t>
  </si>
  <si>
    <t>Диспенсер для полотенец Z-укладка , белый, пластиковый. Размеры 240*159*110</t>
  </si>
  <si>
    <t>Система: Материал: пластик. Ширина диспенсера: 90 мм, высота диспенсера: 227 мм, глубина диспенсера:78 мм, цвет - белый.</t>
  </si>
  <si>
    <t>размер 1220х345 мм , два положения высоты h-700 мм, h-850 мм, основа - фанера, подставка EURO под утюг с термостойкими силиконовыми заклепками, специально для утюгов с тефлоновым покрытием 
съемный подрукавник 
два положения утюга 
электроудлинитель с розеткой</t>
  </si>
  <si>
    <t>для круглых отверстий 3.3/ 4.1/ 4.9/ 6.2 мм, регулируемая глубина до 43мм от края листа</t>
  </si>
  <si>
    <t>Задвижка  ДУ 80</t>
  </si>
  <si>
    <t xml:space="preserve">Среда: Вода, г/в,  агрессивные среды при t 225С
Материал корпуса: Чугун (нж. Диск)
Привод: Ручной маховик   </t>
  </si>
  <si>
    <t>диаметр 40 мм.</t>
  </si>
  <si>
    <t>Клавиша на унитаз в сборе , диаметр 63 мм.</t>
  </si>
  <si>
    <t>Клапан балансировочный Ф 100, ручной, запорно-измерительный, балансировочный, фланцевое соединение, условный проход 100 мм</t>
  </si>
  <si>
    <t xml:space="preserve"> для воды и пара, давление условное 1,6 Мпа, проход условный 25 мм</t>
  </si>
  <si>
    <t>Ключ газовый, №2</t>
  </si>
  <si>
    <t>Толщина: 6-8 мм, Плотность: 980 кг на м3 (для материала с цветными вкраплениями) цвет по согласованию с Заказчиком</t>
  </si>
  <si>
    <t>Колесо для тележки , грузоподъемностью до 100 кг.</t>
  </si>
  <si>
    <t xml:space="preserve"> Пластик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уборке.Высота 93 см. Ширина: 20 см. Длинна: 23 см.</t>
  </si>
  <si>
    <t>Комплект резцов для снятия двухсторонней кромки трубы, левый резец, правый резец, отрезной резец</t>
  </si>
  <si>
    <t>Крышка-сиденье пластиковое, с шарнирами из нелегированной стали</t>
  </si>
  <si>
    <t>Лен, растительное волокно, трепаный, ГОСТ 10330-76</t>
  </si>
  <si>
    <t>сигнальная лента рулон 20 метров, 75мм Х 200м, цвет - красный</t>
  </si>
  <si>
    <t>металлическая, высота 3 м</t>
  </si>
  <si>
    <t>металлическая, высота 1,5 м</t>
  </si>
  <si>
    <t>Заточка простая коническая или четырёхгранная. Размер (д/ш/в), мм: 1500x32x32.</t>
  </si>
  <si>
    <t>Маска сварочная</t>
  </si>
  <si>
    <t>Масло индустриальное, марка И-8А, ГОСТ 20799-88</t>
  </si>
  <si>
    <t>Молоток слесарный</t>
  </si>
  <si>
    <t>Муфта прямая, стальная, с контргайкой, условный проход 32 мм</t>
  </si>
  <si>
    <t>Мыло хозяйственное, 200 гр</t>
  </si>
  <si>
    <t>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</si>
  <si>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Набор для слесаря КИПиА включающийся в себя 10 предметов: мультиметр для измерения электрических величин, набор отверток из трех крестовых и трех плоских с изолированной рукояткой разного диаметра на напряжение до 1000В, индикатор, пассатижи напряжение до 1000В, бокарезы напряжение до 1000В.</t>
  </si>
  <si>
    <t>Набор ключей для винтов с внутренним шестигранником, ГОСТ 11737-93</t>
  </si>
  <si>
    <t>Полотно из нержавеющей стали, деревянная лакированная ручка. Предназначена для нанесения и распределения штукатурных смесей и клеевых растворов, размер ширина 130 мм, длина 270мм.</t>
  </si>
  <si>
    <t>Ножовка по металлу 300 мм,  Металлическая ручка эргономичной формы. Хромированная рамка с устройством натяжения полотна</t>
  </si>
  <si>
    <t>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не менее 300 мг.</t>
  </si>
  <si>
    <t>мусорный, полиэтиленовый, объем 20 л, 30 шт в рулоне</t>
  </si>
  <si>
    <t>в рулоне  200 шт. 25*45</t>
  </si>
  <si>
    <t>100% хлопок , в упаковке 100 шт.</t>
  </si>
  <si>
    <t>Пассатижи диэлектрические</t>
  </si>
  <si>
    <t>Перчатки для защиты рук технические, из латекса, бесшовные, диэлектрические</t>
  </si>
  <si>
    <t>Полотно для ножовки по металлу, металлическое, ГОСТ 6645-86.  Вес, кг: 0,02
Габариты, мм: 320 x 20 x 2</t>
  </si>
  <si>
    <t xml:space="preserve">для ковролана длина, м.: 1,35; 
ширина 37 мм,
рифленный </t>
  </si>
  <si>
    <t>Стиральный порошок для ручной стирки, для белого. Упаковка не менее 400 грамм.5-15% Анионные ПАВ, фосфаты; &lt;5% неионогенные ПАВ, катионные ПАВ, поликарбоксилаты. Энзимы, оптический отбеливатель, отдушка.</t>
  </si>
  <si>
    <t>Пропан технический, массовая доля сероводорода и меркаптановой серы не более 0,013%, интенсивность запаха не менее 3 баллов</t>
  </si>
  <si>
    <t>Состав: эфиры, кетоны, ароматические углеводороды, удаление пятен от красок, жвачек, не менее 0,5 л.</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</si>
  <si>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не менее 1л.</t>
  </si>
  <si>
    <t>Поплавок для дренажного насоса Гном 16/16</t>
  </si>
  <si>
    <t>Ремень клиновый, приводный, с сечением В(Б)-2240, ГОСТ 1284.2-89</t>
  </si>
  <si>
    <t>Ремень клиновый, приводный, с сечением А-2120, ГОСТ 1284.2-89</t>
  </si>
  <si>
    <t>рукавицы сварочные</t>
  </si>
  <si>
    <t>Рулетка длина не менее 5 м</t>
  </si>
  <si>
    <t>Цвет: синий, красный, зеленый, желтый - по согласованию с Заказчиком. Хорошо впитывает воду. Идеально подходит для протирания металлических, стекольных, зеркальных и иных поверхностей. Моет, не оставляя разводов и ворсинок.  Долгий срок службы.(размер 20*20) - не менее 3шт в упаковке</t>
  </si>
  <si>
    <t>Цилиндр из нержавеющей стали, открыванием с внешней и внутренней стороны, в комплекте не менее 3 ключей</t>
  </si>
  <si>
    <t>ширина 48 мм, длина 200 м, прозрачный, упаковочный</t>
  </si>
  <si>
    <t>Скотч армированный, ширина свыше 3 см, широкий</t>
  </si>
  <si>
    <t>Смеситель для моек, однорукояточный, набортный, размер 240*130 мм, ГОСТ 25809-96</t>
  </si>
  <si>
    <t>Соль техническая таблетированная</t>
  </si>
  <si>
    <t>Термометр ТН-4, диапазон измерения температуры 0-150 ⁰С</t>
  </si>
  <si>
    <t>Тройник чугунный, диаметр 32 мм.</t>
  </si>
  <si>
    <t>Тройник переходной, из полипропилена, размер 32*32*32</t>
  </si>
  <si>
    <t>Тройник пластиковый из поливинилхлорида, переходной, размер 110*110/ 90º</t>
  </si>
  <si>
    <t>Труба для водоснабжения, полипропиленовая, диаметр 32 мм, толщина 4,5 мм, PN16</t>
  </si>
  <si>
    <t>Труба для внутренней канализации, из поливинилхлорида, диаметр 110, толщина 3,2 мм, длина 2000</t>
  </si>
  <si>
    <t>Труба гофрированная, диаметр 25 мм, электромонтажная, из поливинилхлорида</t>
  </si>
  <si>
    <t>Тряпка МОП петельная, специальная, текстильная, моечная насадка на швабру, 50 см</t>
  </si>
  <si>
    <t>Рабочая ширина: 16 см Длина: 29.5 см Ширина: 16 см Высота: 3.5 см, легкая работа на мягкой почве, изготавливается из прочной закалённой стали</t>
  </si>
  <si>
    <t>Указатель для обозначения мест эвакуации, световой</t>
  </si>
  <si>
    <t>Умывальник фарфоровый, овальный, без спинки , ГОСТ 30493-96</t>
  </si>
  <si>
    <t>Унитаз фарфоровый, воронкообразный, с косым выпуском, без цельноотлитой полочки с бачком, ГОСТ 30493-96</t>
  </si>
  <si>
    <t>Черенок для лопаты, деревянный</t>
  </si>
  <si>
    <t xml:space="preserve">Шланг сантехнический , длина 60см </t>
  </si>
  <si>
    <t>Шпатель малярный, нержавеющая сталь, пластиковая ручка, ширина 100 мм</t>
  </si>
  <si>
    <t>Шпатель - резиновый шпатель для плитки, швов, стен, затирки, шпаклевки, ширина 20 мм.</t>
  </si>
  <si>
    <t>Предназначена для чистки  ковров, средней жесткости на длинной (литая) ручке</t>
  </si>
  <si>
    <t>Лен сантехнический представляет собой чистый натуральный продукт, изготовленный из тонкого, однородного, длинноволокнистого, чесаного льна, получаемого из стебля льна</t>
  </si>
  <si>
    <t>на основе алюминиевой фольги, липкая (клейкая) размеры 48мм х 50м</t>
  </si>
  <si>
    <t>армированный, ширина свыше 3 см, широкий длина 50 м.</t>
  </si>
  <si>
    <t xml:space="preserve">Эргономичный ёрш для эффективной очистки унитазов. Щетина устойчива к воздействию химии. </t>
  </si>
  <si>
    <t>Перчатки для общей уборки, хлопковое покрытие с внутренней стороны. Цвет желтый. Размер по согласованию с Заказчиком</t>
  </si>
  <si>
    <t xml:space="preserve">Для урн в туалетах, объем 30 л., в рулоне не менее 20 шт. </t>
  </si>
  <si>
    <t xml:space="preserve">Для урн в туалетах, объем 60 л., в рулоне не менее 20 шт. </t>
  </si>
  <si>
    <t>Объем 120 л., в рулоне не менее 10 шт.</t>
  </si>
  <si>
    <t>Сложные полимеры. Круглое, 5 л ГОСТ Р50962-96. Цвет по согалсованию с Заказчиком</t>
  </si>
  <si>
    <t>Сложные полимеры. Круглое, 10 л, ГОСТ Р50962-97. ГОСТ Р50962-98.  . Цвет по согласованию с Заказчиком</t>
  </si>
  <si>
    <t>Перчатки для общей уборки, хлопковое покрытие с внутренней стороны. Размер по согласованию с Заказчиком</t>
  </si>
  <si>
    <t>Сложные полимеры. Круглое, 5 л ГОСТ Р50962-96. Цвет по согласованию с Заказчиком</t>
  </si>
  <si>
    <t xml:space="preserve">Сложные полимеры. Круглое, 10 л, ГОСТ Р50962-97. ГОСТ Р50962-98. Цвет по согласованию с Заказчиком </t>
  </si>
  <si>
    <t>Перчатки для общей уборки, хлопковое покрытие с внутренней стороны. Цвет и размеры по согласованию с Заказчиком</t>
  </si>
  <si>
    <t>Освежитель воздуха, аэрозоль, не менее 300 мл.</t>
  </si>
  <si>
    <t xml:space="preserve">Для урн в туалетах, объем 30 л., в рулоне не менее 50 шт. </t>
  </si>
  <si>
    <t>Объем 60 л., в рулоне не менее 20 шт.</t>
  </si>
  <si>
    <t>Объем 80 л., в рулоне не менее 20 шт.</t>
  </si>
  <si>
    <t>Арматура для бачка унитаза с нижним подводом</t>
  </si>
  <si>
    <t>Сложные полимеры. Цвет по согласованию с Заказчиком</t>
  </si>
  <si>
    <t>Сложные полимеры. Круглое, 10 л, ГОСТ Р50962-97. ГОСТ Р50962-98. Цвет по согласованию с Заказчиком</t>
  </si>
  <si>
    <t>весы электронные, максимальный вес 180 кг,  ультратонкий дизайн, закаленное безопасное стекло, автоматическое включение и выключение</t>
  </si>
  <si>
    <t>в индивидуальной упаковке, состав дерево Количество зубочисток в упаковке не менее 100 штук</t>
  </si>
  <si>
    <t>Каболка из льна, сплетенная специальным образом, ГОСТ 1765-89</t>
  </si>
  <si>
    <t>Клапан балансировочный с предварительной настройкой, со спускным краном, ручной, условный проход 32 мм</t>
  </si>
  <si>
    <t>Клапан обратный полипропиленовый, прямоточный, фланцевый, диаметр условный 50 мм</t>
  </si>
  <si>
    <t>Лента ФУМ уплотнительная, размер 15 мм</t>
  </si>
  <si>
    <t>460х340 мм, из морозостойкого пластика,стальная окантовка, металлический черенок</t>
  </si>
  <si>
    <t>изготовлен из 100% хлопка, в упаковке не менее 100 шт</t>
  </si>
  <si>
    <t>Аэрозольная упаковка с дозирующим носиком, объём не менее 200 мл.</t>
  </si>
  <si>
    <t>Припой для пайки металлов</t>
  </si>
  <si>
    <t>Смеситель для биде, однорукояточный, набортный, размер 240*130 мм, ГОСТ 25809-96</t>
  </si>
  <si>
    <t>Средство моющее для посудомоечной машины, в таблетках, СТ РК ГОСТ Р 51696-2003</t>
  </si>
  <si>
    <t>Хомут металлический, диаметр 80, высота 125 мм, ГОСТ 24137-80</t>
  </si>
  <si>
    <t>Шнур теплоизоляционный/уплотнительный, асбестовый, марка ШАОН, общего назначения, диаметр-12,0 мм, ГОСТ 1779-83</t>
  </si>
  <si>
    <t xml:space="preserve">Для чистки  ковров, литая ручка </t>
  </si>
  <si>
    <t>Щетка зубная, средней жесткости, ГОСТ 6388-2003</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</si>
  <si>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</si>
  <si>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</si>
  <si>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</si>
  <si>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</si>
  <si>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</si>
  <si>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</si>
  <si>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</si>
  <si>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</si>
  <si>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</si>
  <si>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</si>
  <si>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</si>
  <si>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</si>
  <si>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</si>
  <si>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</si>
  <si>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</si>
  <si>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</si>
  <si>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</si>
  <si>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</si>
  <si>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</si>
  <si>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</si>
  <si>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</si>
  <si>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</si>
  <si>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</si>
  <si>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</si>
  <si>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</si>
  <si>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</si>
  <si>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</si>
  <si>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</si>
  <si>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</si>
  <si>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</si>
  <si>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</si>
  <si>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</si>
  <si>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</si>
  <si>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</si>
  <si>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</si>
  <si>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</si>
  <si>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</si>
  <si>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</si>
  <si>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</si>
  <si>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</si>
  <si>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</si>
  <si>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</si>
  <si>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</si>
  <si>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</si>
  <si>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</si>
  <si>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</si>
  <si>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</si>
  <si>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</si>
  <si>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</si>
  <si>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</si>
  <si>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</si>
  <si>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</si>
  <si>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</si>
  <si>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</si>
  <si>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</si>
  <si>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</si>
  <si>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</si>
  <si>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</si>
  <si>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</si>
  <si>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</si>
  <si>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</si>
  <si>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</si>
  <si>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</si>
  <si>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</si>
  <si>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</si>
  <si>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</si>
  <si>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</si>
  <si>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</si>
  <si>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</si>
  <si>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</si>
  <si>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</si>
  <si>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</si>
  <si>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</si>
  <si>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</si>
  <si>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</si>
  <si>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</si>
  <si>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</si>
  <si>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</si>
  <si>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</si>
  <si>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</si>
  <si>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</si>
  <si>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</si>
  <si>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</si>
  <si>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</si>
  <si>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</si>
  <si>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</si>
  <si>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</si>
  <si>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</si>
  <si>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</si>
  <si>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</si>
  <si>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</si>
  <si>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</si>
  <si>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</si>
  <si>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</si>
  <si>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</si>
  <si>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</si>
  <si>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</si>
  <si>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</si>
  <si>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</si>
  <si>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</si>
  <si>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</si>
  <si>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</si>
  <si>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</si>
  <si>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</si>
  <si>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</si>
  <si>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</si>
  <si>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</si>
  <si>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</si>
  <si>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</si>
  <si>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</si>
  <si>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</si>
  <si>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</si>
  <si>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</si>
  <si>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</si>
  <si>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</si>
  <si>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</si>
  <si>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</si>
  <si>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</si>
  <si>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</si>
  <si>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</si>
  <si>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</si>
  <si>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</si>
  <si>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</si>
  <si>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</si>
  <si>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</si>
  <si>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</si>
  <si>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</si>
  <si>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</si>
  <si>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</si>
  <si>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</si>
  <si>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</si>
  <si>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</si>
  <si>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</si>
  <si>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</si>
  <si>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</si>
  <si>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</si>
  <si>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</si>
  <si>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</si>
  <si>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</si>
  <si>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</si>
  <si>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</si>
  <si>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</si>
  <si>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</si>
  <si>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</si>
  <si>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</si>
  <si>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</si>
  <si>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</si>
  <si>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</si>
  <si>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</si>
  <si>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</si>
  <si>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</si>
  <si>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</si>
  <si>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</si>
  <si>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</si>
  <si>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</si>
  <si>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</si>
  <si>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</si>
  <si>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</si>
  <si>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</si>
  <si>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</si>
  <si>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</si>
  <si>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</si>
  <si>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</si>
  <si>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</si>
  <si>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</si>
  <si>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</si>
  <si>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</si>
  <si>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</si>
  <si>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</si>
  <si>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</si>
  <si>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</si>
  <si>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</si>
  <si>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</si>
  <si>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</si>
  <si>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</si>
  <si>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</si>
  <si>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</si>
  <si>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</si>
  <si>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</si>
  <si>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</si>
  <si>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</si>
  <si>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</si>
  <si>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</si>
  <si>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</si>
  <si>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</si>
  <si>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</si>
  <si>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</si>
  <si>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</si>
  <si>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</si>
  <si>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</si>
  <si>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</si>
  <si>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</si>
  <si>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</si>
  <si>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</si>
  <si>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</si>
  <si>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</si>
  <si>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</si>
  <si>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</si>
  <si>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</si>
  <si>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</si>
  <si>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</si>
  <si>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</si>
  <si>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</si>
  <si>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</si>
  <si>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</si>
  <si>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</si>
  <si>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</si>
  <si>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</si>
  <si>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</si>
  <si>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</si>
  <si>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</si>
  <si>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</si>
  <si>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</si>
  <si>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</si>
  <si>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</si>
  <si>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</si>
  <si>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</si>
  <si>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</si>
  <si>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</si>
  <si>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</si>
  <si>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</si>
  <si>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</si>
  <si>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</si>
  <si>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</si>
  <si>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</si>
  <si>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</si>
  <si>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</si>
  <si>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</si>
  <si>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</si>
  <si>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</si>
  <si>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</si>
  <si>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</si>
  <si>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</si>
  <si>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</si>
  <si>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</si>
  <si>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</si>
  <si>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</si>
  <si>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</si>
  <si>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</si>
  <si>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</si>
  <si>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</si>
  <si>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</si>
  <si>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</si>
  <si>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</si>
  <si>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</si>
  <si>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</si>
  <si>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</si>
  <si>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</si>
  <si>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</si>
  <si>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</si>
  <si>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</si>
  <si>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</si>
  <si>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</si>
  <si>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</si>
  <si>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</si>
  <si>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</si>
  <si>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</si>
  <si>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</si>
  <si>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</si>
  <si>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</si>
  <si>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</si>
  <si>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</si>
  <si>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</si>
  <si>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Плата на лифт SIGMA model Ds4, PCB DHL-270, грузоподъемностью 1600 кг, мощностью 30 кВт</t>
  </si>
  <si>
    <t>Плата на лифт SIGMA model Ds5, PCB DHL -270, грузоподъемностью 1350 кг, мощностью 43 кВт</t>
  </si>
  <si>
    <t>Плата на лифт SIGMA model Ds5, PCB DPP -300, грузоподъемностью 1350 кг, мощностью 43 кВт</t>
  </si>
  <si>
    <t>Инвертор на лифт SIGMA model Ds4 (SKM400GB128D)</t>
  </si>
  <si>
    <t>Инвертор на лифт SIGMA model Ds5 IGBT (CM300DY-24H)</t>
  </si>
  <si>
    <t>Блок питания плат управления станцией лифта SIGMA model Di5 SMPS-50</t>
  </si>
  <si>
    <t xml:space="preserve">Контактор на лифт SIGMA model Di4 </t>
  </si>
  <si>
    <t>Относительно инертный по своим свойствам газ без цвета и запаха плотностью не менее 1,25046 кг/м³ при 0 °С и давлении 101,3 кПа. Удельный объем газообразного азота равен не менее 860,4 дм³/кг при давлении около 105 Па и температуре 290 К.</t>
  </si>
  <si>
    <t xml:space="preserve"> Реле струйное, механическое для контроля потока теплоносителя, не менее 250 В. Макс. рабочее давление жидкости не менее 16 бар. Макс. рабочая температура жидкости не менее 110 °C.</t>
  </si>
  <si>
    <t xml:space="preserve"> вязкость кинематическая при 40°C не менее 65 мм2/с, при 100°C не менее 9,5мм2/с, плотность при 15°C не менее 0,860 кг/л</t>
  </si>
  <si>
    <t xml:space="preserve">решетка вентиляционная пластиковая или металлическая , 600*1200 </t>
  </si>
  <si>
    <t>Картридж фильтра осушителя TRANE COR0009E</t>
  </si>
  <si>
    <t xml:space="preserve"> фреон 22; химическая формула: CF2Cl; бесцветный газ со слабым запахом хлороформа, сжиженный под давлением</t>
  </si>
  <si>
    <t>Температура кипения при 0,1013 МПа, ℃           -44,0; Температура конденсации при 0,1013 МПа, ℃   -36,8; Критическая температура, ℃86,05</t>
  </si>
  <si>
    <t xml:space="preserve"> Смесь хладонов R-32 (дифторметана, 50%) и R-125 (пентафторэтана, 50%) Молекулярная формула CH2F2 * CHF2CF3 Средняя молекулярная масса 72.6</t>
  </si>
  <si>
    <t xml:space="preserve"> для подключения фанкойла, резиновый со стальной армировкой, наружный диаметр 20 мм, внутренний диаметр13 мм, рабочее давление - не менее 16-25 bar, Рабочей температурой от 5-90*С.  с накидными  гайками ,  для систем отопления и кондиционирования. Длина от 600-1200 мм</t>
  </si>
  <si>
    <t>Электродвигатель фанкойла. Электропитание 230/1/50. 3-х скоростной (малая, средняя, высокая). Мощность не менее 50-70 Вт. Ток электродвигателя 6,5/17,4 А</t>
  </si>
  <si>
    <t>Стержневой фильтр осушитель CCY 48HP</t>
  </si>
  <si>
    <t>флюс для припоя на кобальтовой основе с другими компонентами, самофлюсующиеся упаковка не менее 250-400 гр</t>
  </si>
  <si>
    <t>припой серебрянный для пайки медных радиаторов, содержание серебра в припое не менее 55% упаковка не менее 20-25 шт</t>
  </si>
  <si>
    <t>Термостат комнатный для фанкойла, настенный механический тип Т6371В1041 переключение режима ручное диапазон настройки температуры +10 +30 оС</t>
  </si>
  <si>
    <t>железные, 4 см, с резьбой.</t>
  </si>
  <si>
    <t xml:space="preserve">c ромашкой, не менее 200 мл., пластмассовый флакон </t>
  </si>
  <si>
    <t>ароматические масла для сауны, не менее 500 мл, пихтовое</t>
  </si>
  <si>
    <t>спецсмазка для тренажеров железных флаконах, смазка для тренажеров Бизон-1м и Бизон-2: ЛИТОЛ-24 (100 грамм)</t>
  </si>
  <si>
    <t xml:space="preserve">для сушки волос, пластмассовый, с 2-мя насадками, мощность не менее 2000 W. </t>
  </si>
  <si>
    <t>силиконовая смазка для беговых дорожек во флаконах, на основе полиорганосилоксаны (Силикон) менее 3000 силоксановых звеньев. (Силиконовая жидкость ), флакон Силиконовая смазка не менее 250 мл; крышка -дозатор для нанесения;</t>
  </si>
  <si>
    <t xml:space="preserve">капроновая,  Размер: 3,0х2,0х1,0х1,5 м. Тип ячейки: квадрат. Площадь ячейки: 100см2. Диаметр: 4,0мм. Цвет: белая/цветная/двухцветная. Материал: высокопрочный светостабилизированный полипропилен </t>
  </si>
  <si>
    <t>набор из 3 салфеток из микрофибры: зеленая - можно использовать влажной и сухой, универсальное применение, красная - влажной и сухой, для очистки и полировки деликатных поверхностей, желтая - влажной и сухой, отлично собирает пыль 100%микрофибры, 35х35 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Плотность: 300 г/м2</t>
  </si>
  <si>
    <t>табличка "осторожно мокрый пол/ скользко"</t>
  </si>
  <si>
    <t>Вес, кг: 1.01. Назначение: межкомнатные двери с запиранием</t>
  </si>
  <si>
    <t xml:space="preserve">0,02 мг, № 10 </t>
  </si>
  <si>
    <t xml:space="preserve">0,05 мг, № 10 </t>
  </si>
  <si>
    <t>в наборе 2 ракетки, в чехле</t>
  </si>
  <si>
    <t>С изменениями и дополнениями от 24.02.2017 года №78</t>
  </si>
  <si>
    <t>11</t>
  </si>
  <si>
    <t>132-1 У</t>
  </si>
  <si>
    <t>1137 Т</t>
  </si>
  <si>
    <t>23.13.13.700.006.00.0796.000000000000</t>
  </si>
  <si>
    <t>Ваза</t>
  </si>
  <si>
    <t>стеклянная, ГОСТ 30407-96</t>
  </si>
  <si>
    <t>поставка по заявке Заказчика в течение 2 рабочих дней</t>
  </si>
  <si>
    <t>стеклянная, высота 40 см, ручная работа</t>
  </si>
  <si>
    <t>ТОО МолКом-Павлодар</t>
  </si>
  <si>
    <t>Напряжение (В)12, Емкость (A) 7, Кол-во элементов в блоке 6, Внутреннее сопротивление (мОм) 28, Диапазон рабочих температур (°С) -20 ..+50, Оптимальная рабочая температура (°С) +25, Напряжение подзаряда при +25 °С (В)13.5 - 13.8, Максимальный ток заряда (А) 5,1, Напряжение подзаряда в цикличном режиме (В) 14.4 - 15, Саморазряд Батареи CSBGP12170 могутхраниться 6 месяцев без подзарядки при 25°С. При более высокой температуре - время хранения уменьшается. Перед использованием батарею необходимо зарядить. Материал корпусаABS (акрило-бутадиен-стирол). Вес (кг) 2,4. Тип клемм FASTON (зажим) 6,35 мм. Тип cвинцово-кислотный. Габариты (ДхШхВ) 151х65х94. Срок службы 5 лет</t>
  </si>
  <si>
    <t xml:space="preserve">диаметр 65. Предназначен для открытия потока воды в пожарном кране. Эксплуатируются при рабочей температуре до 50С и при давлении до 1,6МПа. </t>
  </si>
  <si>
    <t>предназначен для комплектации внутренних пожарных шкафов, переносных мотопомп, пожарной техники в условиях умеренно-холодного климата от -60 гр.С до +40 гр.с, для подачи огнетушащих растворов на расстояние под высоким давлением до 1,0 Мпа</t>
  </si>
  <si>
    <t>Щит пожарный закрытого образца, красног цвета , предназначен для размещения первичных средств пожаротушения, изготовлен из водостойкой фанеры. В стандартную комплектацию щита входят: лом, багор, лопата, два конусных ведра.</t>
  </si>
  <si>
    <t>квадратная, маслобензостойкая (МБС), размер 500*500*4 мм                       гладкая</t>
  </si>
  <si>
    <t>Гуминовые кислоты не менее 80% от ОВ, Фульвокислоты не более 20% от ОВ, Аминокислоты до 1,2 г/л, Углеводы до 0,2 г/л, Низкомолекулярные органические кислоты до 2,5 г/л, Азот до 3,0 г/л, Фосфор до 0,5 г/л, Калий 1,2 г/л, упак 2 кг.</t>
  </si>
  <si>
    <t>водный раствор, карбендазин, объем не менее 50 мл.</t>
  </si>
  <si>
    <t>жидкое комплексное универсальное (б:3:7:1,5+мэ+в), объем не менее 285 мл.</t>
  </si>
  <si>
    <t>стимулятор корнеообразования, предназначен для пересаживания комнатных растений и улучшения укоренения черенков, объем не менее 5 г.</t>
  </si>
  <si>
    <t>комплесное гранулированное удобрение с микроэлеиеньами для декоративных деревьев и кустарников, содержащее три питательных элемента: азот, фосфор и калий, не более 10% азота, СТ РК ГОСТ Р 50611-2010, масса упаковки не менее 5 кг -+ 1,5%</t>
  </si>
  <si>
    <t>Состав: азот— 13%, фосфор — 19,5%, калий— 24,0% и микроэлементы — медь, цинк, марганец, бор.</t>
  </si>
  <si>
    <t>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универсальное</t>
  </si>
  <si>
    <t>системный фунгицид с профилактическим и куративным действием, защитное/лечебное действие, объем не менее 3 мл</t>
  </si>
  <si>
    <t>удобрение, ГОСТ 26074-85</t>
  </si>
  <si>
    <t>Обыкновенный газон можно составить из смеси следующих трав: овсяница красная (40%), мятлик луговой (30%), райграс пастбищный (30%); или овсяница луговая (50%), мятлик луговой (25%), полевица белая (25%)</t>
  </si>
  <si>
    <t>питательный грунт для комнатный растений, универсальный, не менее 50 л.</t>
  </si>
  <si>
    <t>Гербицид, раундап экстра бутылка не менее 1 л.</t>
  </si>
  <si>
    <t>Кемира универсал комплесное гранулированное  удобрение с микроэлементами , не содержит хлор, предназначен для всех садовых культур в открытом грунте и теплицах. В составе NPK комплекс с соотношением элементов (азота,фосфора,калия) равным 10-20-20. также содержит микроэлемент селен. упаковка 2,5 кг.</t>
  </si>
  <si>
    <t>на основе эхинацеи пурпурной, объем не менее 1 мл</t>
  </si>
  <si>
    <t>на основе эпибрассинолида, объем не менее 1 мл</t>
  </si>
  <si>
    <t>на основе индолилмасляной кислоты, объем не менее 4 гр</t>
  </si>
  <si>
    <t>на основе продукта жизнедеятельности дождевых червей (биогумуса), объем не менее 0,5 л</t>
  </si>
  <si>
    <t>для пальм, не менее 30 гр</t>
  </si>
  <si>
    <t xml:space="preserve"> агрикола таблетки (палочки) имеет пролонгированное действие; содержит основные элементы: азот (N) 12, фосфор (P) 7, калий (K) 8, магний, микроэлементы и гумматы; в упаковке содержится не менее 20 таблеток по 2 гр.</t>
  </si>
  <si>
    <t>хлорилонг медленно растворимые таблетки хлора (20 гр), длительного действия, для устранения бактерий, вирусов, грибков и водорослей в воде бассейна; состав : концентрация ктивного хлора не менее 90%</t>
  </si>
  <si>
    <t>дихлор быстрорастворимые стабилизированные гранулы хлора, предназначеные для шоковой дезинфекции воды в бассейне; состав: дигидрорированный натриевый дихлороизоцинурат</t>
  </si>
  <si>
    <t xml:space="preserve">препарат предназначен  для корриектировки кислотно-щелочного баланса (РН), для того, чтоб химические препараты для обработки воды в бассейне действовали на 100%; состав: бисульфат натрия; в гранулах </t>
  </si>
  <si>
    <t>Стимулятор корнеобразования Корневин, не менее 5г.</t>
  </si>
  <si>
    <t>С дополнениями от 28.02.2017 года №83</t>
  </si>
  <si>
    <t>керамзитовый, объем не менее 2 л</t>
  </si>
  <si>
    <t>150 У</t>
  </si>
  <si>
    <t>56.10.11.000.000.00.0777.000000000000</t>
  </si>
  <si>
    <t>Услуги ресторанов</t>
  </si>
  <si>
    <t>Услуги по организации проведению обедов, ужинов, фуршетов, приемов, банкетов</t>
  </si>
  <si>
    <t>по заявке Заказчика в течение 5 рабочих дней</t>
  </si>
  <si>
    <t>18 Р</t>
  </si>
  <si>
    <t>71.20.19.000.014.00.0999.000000000000</t>
  </si>
  <si>
    <t>Работы по техническому обследованию объектов недвижимого имущества</t>
  </si>
  <si>
    <t xml:space="preserve">Работы по техническому обследованию зданий и сооружений на территории зоны отдыха ОК "Сункар", Акмолинская область, Зерендинский район, с. Зеренда </t>
  </si>
  <si>
    <t>25.99.29.900.013.00.0055.000000000000</t>
  </si>
  <si>
    <t>Жалюзи</t>
  </si>
  <si>
    <t>металлические, горизонтальные</t>
  </si>
  <si>
    <t>17-2 Т</t>
  </si>
  <si>
    <t>18-1 Т</t>
  </si>
  <si>
    <t>300-1 Т</t>
  </si>
  <si>
    <t>20-1 Т</t>
  </si>
  <si>
    <t>было 580 309,61 тг</t>
  </si>
  <si>
    <t>128-1 У</t>
  </si>
  <si>
    <t>было 319 320 тг</t>
  </si>
  <si>
    <t>151 У</t>
  </si>
  <si>
    <t>82.30.11.000.000.00.0777.000000000000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</si>
  <si>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</si>
  <si>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Организация и проведение праздничного мероприятия «Наурыз-2017» в АО "КазНИПИмунайгаз"</t>
  </si>
  <si>
    <t>27-2 У</t>
  </si>
  <si>
    <t>было 565 260 тг</t>
  </si>
  <si>
    <t>С изменениями и дополнениями от 02.03.2017 года №93</t>
  </si>
  <si>
    <t>14-2 У</t>
  </si>
  <si>
    <t>ноябрь-декабрь, март-апрель</t>
  </si>
  <si>
    <t>было 504 000 тг</t>
  </si>
  <si>
    <t>победитель отказался</t>
  </si>
  <si>
    <t>С дополнениями от 03.03.2017 года №102</t>
  </si>
  <si>
    <t>ИП Нурмуканов КА.</t>
  </si>
  <si>
    <t>125-1 У</t>
  </si>
  <si>
    <t>было 58 200 тг</t>
  </si>
  <si>
    <t>11,20,21</t>
  </si>
  <si>
    <t xml:space="preserve">Организация и проведение праздничного мероприятия «Наурыз-2017» на месторождениях  АО «Мангистаумунайгаз» </t>
  </si>
  <si>
    <t>152 У</t>
  </si>
  <si>
    <t>153 У</t>
  </si>
  <si>
    <t>154 У</t>
  </si>
  <si>
    <t>с дня заключения договора по 31 марта 2017 г., по заявке Заказчика в течение 5 рабочих дней</t>
  </si>
  <si>
    <t>г.Актау, месторождение Жетыбай, месторождение Асар, месторождение Каламкас</t>
  </si>
  <si>
    <t>С изменениями и дополнениями от 07.03.2017 года №110</t>
  </si>
  <si>
    <t>43.34.20.335.000.00.0999.000000000000</t>
  </si>
  <si>
    <t>Работы стекольные</t>
  </si>
  <si>
    <t>93.19.19.900.001.00.0777.000000000000</t>
  </si>
  <si>
    <t>Услуги по размещению информационных материалов в средствах массовой информации</t>
  </si>
  <si>
    <t>Услуги по размещению объявлений в газетах</t>
  </si>
  <si>
    <t>с дня заключения договора по 31 марта 2017 г., по заявке Заказчика в течение 3 рабочих дней</t>
  </si>
  <si>
    <t>155 У</t>
  </si>
  <si>
    <t>19 Р</t>
  </si>
  <si>
    <t>20 Р</t>
  </si>
  <si>
    <t>66-2 У</t>
  </si>
  <si>
    <t>67-2 У</t>
  </si>
  <si>
    <t>ТО чиллеров</t>
  </si>
  <si>
    <t>Услуги по техническому обслуживанию и ремонту гаражных ворот</t>
  </si>
  <si>
    <t xml:space="preserve">Работы по изготовлению и установке декоративной стекольной панели, размер 2,35*0,60 м </t>
  </si>
  <si>
    <t>жалюзи горизонтальные из алюминевого профиля, цвет белый, светонепроницаемы, не впитывают влагу и запахи, не накапливают пыль, обладают энергосберегающими свойствами, не требуют сложного ухода, ширина ламели 25 мм.</t>
  </si>
  <si>
    <t>Услуги по продлению лицензии на программу корпоративной антивирусной защиты (на 2 ПК)</t>
  </si>
  <si>
    <t>Антивирус Internet Security на 2 ПК. Безопасное соединение,обновление программ, менеджер программ, установка и удаление расширений браузера, рекламных программ, панелей инструментов и другого ПО.
Анти-Баннер. Режим Безопасные платежи. Защита от сбора данных. Защита от программ-шифровальщиков. Поиск уязвимостей. Режим Безопасных программ. Бесплатное автоматическое обновление и переход на новую версию.</t>
  </si>
  <si>
    <t>Картридж для принтеров HP LaserJet P1102/M1132/M1212</t>
  </si>
  <si>
    <t>Процессор: Тактовая частота,не менее 3,3 ГГц; Максимальная тактовая частота не менее 3,7 ГГц; Количество ядер:  не менее 4; L2 кэш-память: не менее  4х256 Кб; L3 кэш-память: не менее 6144 Кб;  Тип оперативной памяти:  DDR3; Объем оперативной памяти: не менее  4096 Мб; Расширение оперативной памяти: до 16 Гб; 4 слота; Объем жесткого диска: не менее 500 Гб; Контроллер жёсткого диска:  SATA;  Видеокарта:  Встроенная; Оптическое устройство:  DVD+R/RW&amp;CDRW; Средства коммуникации:  LAN Слоты расширения:  1x PCI Express X1, 1x PCI Express X4, 1x PCI Express X16; Разъемы на задней панели: 4 х USB, 2 х USB 3.0, 1 х VGA, 1 x COM, 2 х PS/2, 1 х RJ-45, 2 x DisplayPort, Mic-in, Line-in, Line-out; Разъемы на передней панели: 2 х USB, 2 х USB 3.0, Mic-in, Line-out; Дополнительные аксессуары: Проводная мышь, Проводная клавиатура; Цвет, используемый в оформлении:  Черный; Отсеки для накопителей: 5.25" - 2 внешних, 3.5" - 2 внутренних; Операционная система:  Microsoft Windows 7 Профессиональная (x64); Мощность блока питания: не менее 290 Вт; Безопасность:  Слот для замка Kensington Lock;  Диагональ монитора, дюйм: не менее 23; Максимальное разрешение: не менее 1920х1080; Дополнительно : Стильный дизайн гармонично вписывается в любой интерьер; Порты с удобным доступом; В комплекте монитор со светодиодной подсветкой, Диагональ: не менее 23", IPS Матрица, Яркость (обычная):не менее 250 кд/м2 Время отклика: не менее 8 мс; Динамическая контрастность: не менее 2000000:1; Максимальное разрешение: не менее FullHD (1920x1080)</t>
  </si>
  <si>
    <t>Ноутбук: не менее  HQ -2.6 GHz/ 15.6" FHD/ 1000Gb+8GbSSD/ 8Gb/ GT960M, 4G/WL/BT/W10</t>
  </si>
  <si>
    <t>Аккумуляторная батарея 12V, 17 Ah    Напряжение (В)12; Емкость (A)17; Кол-во элементов в блоке 6; Внутреннее сопротивление (мОм) 16; Диапазон рабочих температур (°С) -20 ..+50; Оптимальная рабочая температура (°С) +25; Напряжение подзаряда при +25 °С (В)13.5 - 13.8; Максимальный ток заряда (А) 5,1; Напряжение подзаряда в цикличном режиме (В) 14.4 - 15; Саморазряд; Батареи CSBGP12170 могут храниться 6 месяцев без подзарядки при 25°С.
При более высокой температуре - время хранения уменьшается. Перед использованием батарею необходимо зарядить. Материал корпусаABS (акрило-бутадиен-стирол); Вес (кг) 6,1; Тип клемм Ушко под болт и гайку М5
Тип cвинцово-кислотный; Габариты (ДхШхВ) 181х76х167; Срок службы 5 лет</t>
  </si>
  <si>
    <t xml:space="preserve">Аккумуляторная батарея 12V, 4,5 Ah. Кол-во элементов в блоке 6; Номинальное напряжение 12 В; 
Емкость 4,5 Aч - 20 часовой разряд до 1.75В/Эл при 25С; Вес около 1.7 кг; Примерное внутреннее сопротивление Около 35 мОм; Диапазон рабочих температур -40С ~60С; Оптимальная рабочая температура 25С; Напряжение подзаряда с 13.5 до 13.8 В при 25С; Максимальный ток заряда 1,35 A; Напряжение заряда при циклическом режиме с 14.4 до 15 В при 25С; Саморазряд батареи General Security могут храниться 6 месяцев при 25С. 
Перед использованием их необходимо зарядить. При высокой температуре время хранения уменьшается. Напряжение, В 12 
Емкость, Ач 4.5; Длина, мм 90; Ширина, мм 70; Высота, мм 101; Высота с клеммой, мм 106; Вес, кг 1,656 </t>
  </si>
  <si>
    <t>Услуги по поверке манометров и термометров</t>
  </si>
  <si>
    <t>74.90.20.000.073.00.0777.000000000000</t>
  </si>
  <si>
    <t>Услуги по освидетельствованию противопожарного инвентаря</t>
  </si>
  <si>
    <t>Услуги по освидетельствованию огнетушителей и гидрантов</t>
  </si>
  <si>
    <t>33.19.10.800.002.00.0777.000000000001</t>
  </si>
  <si>
    <t>Услуги по содержанию/ремонту/консервации фонтанов</t>
  </si>
  <si>
    <t>Услуги по содержанию фонтана</t>
  </si>
  <si>
    <t>156 У</t>
  </si>
  <si>
    <t>157 У</t>
  </si>
  <si>
    <t>158 У</t>
  </si>
  <si>
    <t>159 У</t>
  </si>
  <si>
    <t>160 У</t>
  </si>
  <si>
    <t>161 У</t>
  </si>
  <si>
    <t>162 У</t>
  </si>
  <si>
    <t>163 У</t>
  </si>
  <si>
    <t>164 У</t>
  </si>
  <si>
    <t>165 У</t>
  </si>
  <si>
    <t>166 У</t>
  </si>
  <si>
    <t>167 У</t>
  </si>
  <si>
    <t>168 У</t>
  </si>
  <si>
    <t>169 У</t>
  </si>
  <si>
    <t>170 У</t>
  </si>
  <si>
    <t>171 У</t>
  </si>
  <si>
    <t>172 У</t>
  </si>
  <si>
    <t>173 У</t>
  </si>
  <si>
    <t>174 У</t>
  </si>
  <si>
    <t>Техническое обслуживание системы технического газового пожаротушения: внешний осмотр составных частей системы (технологической части - трубопроводов, оросителей, запорной арматуры, баллонов с огнегасящим веществом, манометров, распределительных устройств и т.д.; Электротехнической части – шкафов электроавтоматики, компрессора и т.д.; сигнализационной части - приемно-контрольных приборов, шлейфа сигнализации, извещателей, оповещателей и т.д.); на отсутствие механических повреждений, грязи, прочности креплений, наличие пломб и т.п.</t>
  </si>
  <si>
    <t>Услуги по поверке газоанализаторов X-gard (CO)</t>
  </si>
  <si>
    <t>Картридж для принтера HP LaserJet Pro P1102, цвет - черный, 1600 страниц А4 при 5% заполнении</t>
  </si>
  <si>
    <t>Картридж  для принтера HP LaserJet M125а , цвет черный, 1600 страниц А4 при 5% заполнении</t>
  </si>
  <si>
    <t>Картридж для принтера  Canon MF4370, цвет - черный, 2000 страниц А4 при 5% заполнении</t>
  </si>
  <si>
    <t>размер 3,5", интерфейс SATA 6 ГГц/с, объем буфера 64 Мб, количество оборотов шпинделя 7200 об/м, емкость не менее 4 Тб</t>
  </si>
  <si>
    <t xml:space="preserve">Струйный, А3, 6 цветная печать, СНПЧ, скорость печати не менее 15 стр/мин (ч/б А4), 15 стр/мин (цветн. А4), набор чернил в коплекте  </t>
  </si>
  <si>
    <t>Струйный, А4, 6 цветная печать, СНПЧ, скорость печати не менее 37 стр/мин (ч/б А4), 38 стр/мин (цветн. А4)</t>
  </si>
  <si>
    <t>Для заправки СНПЧ струйных принтеров, не менее 1000 мл, 6 цветов: черный, голубой, пурпурный, желтый, светло голубой, светло пурпурный</t>
  </si>
  <si>
    <t>мышь лазерная, тип подключения проводной, интерфейс подключения USB</t>
  </si>
  <si>
    <t>с фиксирующим креплением. Предназначен для тушения пожаров класса А (твердые вещества), В (жидкие вещества), С (газообразные вещества) и электроустановок, находящихся под напряжением до 1000 В. • Ранг модельного очага - 4А, 144B м2
• Масса огнетушащего вещества, кг. – 4,3 • Рабочее давление на момент поставки, МПа - 1,6 / + 0,02-0,4 • Продолжительность подачи ОТВ, с. – не менее 10 • Длина струи ОТВ, м. – не менее 3,5 • Масса, кг. - 8 • Диапазон температур эксплуатации, 0С -  от -40 до + 50 • Дата изготовления не ранее июля 2016 года. Паспорт с указанием даты изготовления и заводским штампом контроля</t>
  </si>
  <si>
    <t>175 У</t>
  </si>
  <si>
    <t>наливом</t>
  </si>
  <si>
    <t>119 от 10.03.2017</t>
  </si>
  <si>
    <t>ИП Мастер Сейф</t>
  </si>
  <si>
    <t>АО Орт Сондуруши</t>
  </si>
  <si>
    <t>ТОО Павлодарский нефтехимический завод</t>
  </si>
  <si>
    <t>115 от 07.03.2017</t>
  </si>
  <si>
    <t>ТОО Central Catering</t>
  </si>
  <si>
    <t>302596</t>
  </si>
  <si>
    <t>ТОО Promalp,kz</t>
  </si>
  <si>
    <t>109 от 07.03.2017</t>
  </si>
  <si>
    <t>108 от 07.03.2017</t>
  </si>
  <si>
    <t>ТОО Интера Групп</t>
  </si>
  <si>
    <t>ТОО Рика</t>
  </si>
  <si>
    <t>105 от 06.03.2017</t>
  </si>
  <si>
    <t>ТОО РЦКУ-Актау</t>
  </si>
  <si>
    <t>ТОО Пресс центр Казахстан</t>
  </si>
  <si>
    <t>100 от 03.03.2017</t>
  </si>
  <si>
    <t>ТОО Крель</t>
  </si>
  <si>
    <t>ИП Аружан</t>
  </si>
  <si>
    <t>96 от 03.03.2017</t>
  </si>
  <si>
    <t>РГП Казахстанский институт метрологии</t>
  </si>
  <si>
    <t>77 от 24.02.2017</t>
  </si>
  <si>
    <t>ТОО ADIROSI</t>
  </si>
  <si>
    <t>70 от 22.02.2017</t>
  </si>
  <si>
    <t>ТОО Прогресс Консалтинг</t>
  </si>
  <si>
    <t>АО Казпочта</t>
  </si>
  <si>
    <t>ТОО Тотал Сервис</t>
  </si>
  <si>
    <t>отмена</t>
  </si>
  <si>
    <t>77.29.11.000.002.00.0777.000000000000</t>
  </si>
  <si>
    <t>Услуги по аренде телевизионного оборудования</t>
  </si>
  <si>
    <t>по заявке Заказчика в течение 2 рабочих дней</t>
  </si>
  <si>
    <t>145-2 У</t>
  </si>
  <si>
    <t>было 2 187 500 тг</t>
  </si>
  <si>
    <t>Услуги по изготовлению баннеров: размеры- 4*1 м-16 шт, 5*2,5 м-16 шт, 4,5*2,3 м -4 шт, 2*3 м-1 шт, 4,3*2,33 м-2 шт. Материал поливинил (эскиз по согласованию с Заказчиком)</t>
  </si>
  <si>
    <t>27.32.13.700.005.00.0006.000000000000</t>
  </si>
  <si>
    <t>Кабель лифтовой</t>
  </si>
  <si>
    <t>подвесной, 30*0,75 мм2</t>
  </si>
  <si>
    <t>Кабель подвесной для коммутации станции управления с кабиной лифта по шахте, 600V EVVF-H 30x0,75SQMM. Электрические свойства: связанные напряжение тока: 300/600 V
количество жил: 30*0.75мм²: лифт SIGMA model Di5</t>
  </si>
  <si>
    <t>59.11.13.000.002.00.0777.000000000000</t>
  </si>
  <si>
    <t>Услуги по подготовке/производству/выпуску видеосюжетов, роликов и аналогичных видеозаписей</t>
  </si>
  <si>
    <t>124 от 13.03.2017</t>
  </si>
  <si>
    <t xml:space="preserve">Услуги по аренде легковых автомобилей без водителя, объем двигателя  не менее 5660 куб.см. - 1 ед. </t>
  </si>
  <si>
    <t xml:space="preserve">Услуги по аренде легковых автомобилей без водителя, объем двигателя  не менее 4500 куб.см. - 2 ед. </t>
  </si>
  <si>
    <t>96.09.19.900.014.00.0777.000000000000</t>
  </si>
  <si>
    <t>Услуги по составлению цветочных композиций</t>
  </si>
  <si>
    <t>Составление цветочных композиций по индивидуальным заказам</t>
  </si>
  <si>
    <t>74.20.23.000.000.00.0777.000000000000</t>
  </si>
  <si>
    <t>Услуги по фото/видеосъемке</t>
  </si>
  <si>
    <t>22.29.23.700.007.00.0796.000000000000</t>
  </si>
  <si>
    <t>пластмассовая</t>
  </si>
  <si>
    <t>Плечики для вертикальных жалюзей (пластмасовые)</t>
  </si>
  <si>
    <t>Услуги по флористическому оформлению сцены из различных цветов, длина 5 метров</t>
  </si>
  <si>
    <t>Услуги по изготовлению и монтажу  видеофильма с озвучиванием</t>
  </si>
  <si>
    <t>Услуги по получению и сохранению статичного цветного изображения на светочувствительном материале, дисках и других носителях при помощи фото/видеокамеры</t>
  </si>
  <si>
    <t>С дополнениями от 13.03.2017 года №121</t>
  </si>
  <si>
    <t>176 У</t>
  </si>
  <si>
    <t>177 У</t>
  </si>
  <si>
    <t>178 У</t>
  </si>
  <si>
    <t>179 У</t>
  </si>
  <si>
    <t>180 У</t>
  </si>
  <si>
    <t>181 У</t>
  </si>
  <si>
    <t xml:space="preserve">Работы по пожарно-техническому обследованию объекта (аудит пожарной безопасности) </t>
  </si>
  <si>
    <t>43.21.10.335.002.00.0999.000000000000</t>
  </si>
  <si>
    <t>Работы по устройству (монтажу) пожарной/охранной сигнализации/ систем тушения/видеонаблюдения и аналогичного оборудования</t>
  </si>
  <si>
    <t>Работы по монтажу, наладке и пуску автоматической пожарной сигнализации, включая проектные работы и оборудование</t>
  </si>
  <si>
    <t>21 Р</t>
  </si>
  <si>
    <t>22 Р</t>
  </si>
  <si>
    <t>19-1 Р</t>
  </si>
  <si>
    <t>было 1 336 592 тенге</t>
  </si>
  <si>
    <t>182 У</t>
  </si>
  <si>
    <t>Услуги по экспертизе качества огнезащитной обработки деревянных конструкций</t>
  </si>
  <si>
    <t>6</t>
  </si>
  <si>
    <t>183 У</t>
  </si>
  <si>
    <t>Услуги по аренде LED-экрана, размер 4*6 м</t>
  </si>
  <si>
    <t>Услуги по организации фуршета для праздничного мероприятия "Наурыз мейрамы"</t>
  </si>
  <si>
    <t>Услуги по приему и захоронению отходов на полигоне</t>
  </si>
  <si>
    <t>43.22.12.335.006.00.0777.000000000000</t>
  </si>
  <si>
    <t>Услуги по техническому обслуживанию магистральных теплопроводных сетей/отопительных сетей и оборудования</t>
  </si>
  <si>
    <t>Услуги по техническому обслуживанию оборудования отопления и узла учёта тепловой энергии</t>
  </si>
  <si>
    <t>33.19.10.800.001.00.0777.000000000000</t>
  </si>
  <si>
    <t>Услуги по техническому обслуживанию систем водоснабжения/водопровода</t>
  </si>
  <si>
    <t>Услуги по техническому обслуживанию водоснабжения и канализации</t>
  </si>
  <si>
    <t>Насос безбашенный, подъем воды 80 м</t>
  </si>
  <si>
    <t xml:space="preserve">пластмассовый, ручной насос двойного действия, исключающий холостой ход – воздух подается при каждом движении рукой. Подходит для накачивания массажных мячиков, игровых резиновых мячей. В комплекте: - насос, - металлическая "игла", - шланг. Материал пластмасса, металл, синтетическое волокно. Размер игрушки длина 19 см (без учета шланга) </t>
  </si>
  <si>
    <t>184 У</t>
  </si>
  <si>
    <t>185 У</t>
  </si>
  <si>
    <t>Реле давления РД-4/25 с присоединением К 1/4", а так же их исполнение, предназначены для контроля давления рабочей среды и подаче электрического сигнала при его превышении, для  сжатого воздуха, очищенного не грубее 10 класса загрязненности по ГОСТ 17433; пароводяной смеси до 25 атм</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</si>
  <si>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</si>
  <si>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</si>
  <si>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</si>
  <si>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</si>
  <si>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</si>
  <si>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</si>
  <si>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</si>
  <si>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</si>
  <si>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</si>
  <si>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</si>
  <si>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</si>
  <si>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</si>
  <si>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</si>
  <si>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</si>
  <si>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</si>
  <si>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</si>
  <si>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</si>
  <si>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</si>
  <si>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</si>
  <si>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</si>
  <si>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</si>
  <si>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</si>
  <si>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</si>
  <si>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</si>
  <si>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</si>
  <si>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</si>
  <si>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</si>
  <si>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</si>
  <si>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</si>
  <si>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</si>
  <si>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</si>
  <si>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</si>
  <si>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</si>
  <si>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</si>
  <si>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</si>
  <si>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</si>
  <si>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</si>
  <si>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</si>
  <si>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</si>
  <si>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</si>
  <si>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</si>
  <si>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</si>
  <si>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</si>
  <si>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</si>
  <si>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</si>
  <si>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</si>
  <si>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</si>
  <si>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</si>
  <si>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</si>
  <si>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</si>
  <si>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</si>
  <si>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</si>
  <si>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</si>
  <si>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</si>
  <si>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</si>
  <si>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</si>
  <si>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</si>
  <si>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</si>
  <si>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</si>
  <si>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</si>
  <si>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</si>
  <si>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</si>
  <si>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</si>
  <si>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</si>
  <si>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</si>
  <si>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</si>
  <si>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</si>
  <si>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</si>
  <si>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</si>
  <si>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</si>
  <si>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</si>
  <si>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</si>
  <si>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</si>
  <si>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</si>
  <si>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</si>
  <si>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</si>
  <si>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</si>
  <si>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</si>
  <si>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</si>
  <si>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1217 Т</t>
  </si>
  <si>
    <t>1218 Т</t>
  </si>
  <si>
    <t>1219 Т</t>
  </si>
  <si>
    <t>1220 Т</t>
  </si>
  <si>
    <t>1221 Т</t>
  </si>
  <si>
    <t>1222 Т</t>
  </si>
  <si>
    <t>1223 Т</t>
  </si>
  <si>
    <t>1224 Т</t>
  </si>
  <si>
    <t>1225 Т</t>
  </si>
  <si>
    <t>1226 Т</t>
  </si>
  <si>
    <t>1227 Т</t>
  </si>
  <si>
    <t>1228 Т</t>
  </si>
  <si>
    <t>1229 Т</t>
  </si>
  <si>
    <t>1230 Т</t>
  </si>
  <si>
    <t>1231 Т</t>
  </si>
  <si>
    <t>1232 Т</t>
  </si>
  <si>
    <t>1233 Т</t>
  </si>
  <si>
    <t>С изменениями и дополнениями от 15.03.2017 года №130</t>
  </si>
  <si>
    <t>КМГ</t>
  </si>
  <si>
    <t>17.12.14.700.000.00.5111.000000000000</t>
  </si>
  <si>
    <t>для флипчарта, формат А-1, плотность 80 г/м2</t>
  </si>
  <si>
    <t>17.23.13.500.002.00.0796.000000000000</t>
  </si>
  <si>
    <t>Регистр</t>
  </si>
  <si>
    <t>картонный, формат А4</t>
  </si>
  <si>
    <t>17.23.12.700.012.00.5111.000000000002</t>
  </si>
  <si>
    <t>для заметок, формат блока 75*75 мм</t>
  </si>
  <si>
    <t>17.23.12.700.013.00.5111.000000000000</t>
  </si>
  <si>
    <t>для заметок, бумажный, самоклеющийся</t>
  </si>
  <si>
    <t>20.52.10.900.005.00.0796.000000000025</t>
  </si>
  <si>
    <t>канцелярский, карандаш</t>
  </si>
  <si>
    <t>22.29.25.500.000.00.0796.000000000004</t>
  </si>
  <si>
    <t>25.71.13.350.000.00.0796.000000000000</t>
  </si>
  <si>
    <t>пластиковая</t>
  </si>
  <si>
    <t>32.99.59.900.084.00.0796.000000000012</t>
  </si>
  <si>
    <t>полипропиленовый, ширина 12 мм, канцелярский</t>
  </si>
  <si>
    <t>22.29.25.500.005.00.0796.000000000018</t>
  </si>
  <si>
    <t>пластмассовая, прозрачная, цветная с фасками и белой шкалой, 30 см</t>
  </si>
  <si>
    <t>32.99.59.990.012.00.0796.000000000000</t>
  </si>
  <si>
    <t>Увлажнитель</t>
  </si>
  <si>
    <t>для пальцев</t>
  </si>
  <si>
    <t>32.99.59.900.078.00.0796.000000000006</t>
  </si>
  <si>
    <t>было 7 123 543 тенге</t>
  </si>
  <si>
    <t>74.30.11.000.001.00.0777.000000000000</t>
  </si>
  <si>
    <t>Услуги по  письменному переводу</t>
  </si>
  <si>
    <t>Услуги по письменному переводу</t>
  </si>
  <si>
    <t>Услуги по устному  переводу</t>
  </si>
  <si>
    <t>117-1 У</t>
  </si>
  <si>
    <t>11,12,20,21</t>
  </si>
  <si>
    <t>было 323 301 тг</t>
  </si>
  <si>
    <t>129 от 15.03.2017</t>
  </si>
  <si>
    <t>77.39.19.900.019.00.0777.000000000000</t>
  </si>
  <si>
    <t>Услуги по аренде звукового оборудования</t>
  </si>
  <si>
    <t>Аренда микшерного пульта, 4 колонок, уселителя, 2 радиомикрофонов.</t>
  </si>
  <si>
    <t>Услуги по обучению (Трудовой кодекс в интересах работодателя, с учетом последних изменений и дополнений)</t>
  </si>
  <si>
    <t>ДУЧР</t>
  </si>
  <si>
    <t>186 У</t>
  </si>
  <si>
    <t>187 У</t>
  </si>
  <si>
    <t>188 У</t>
  </si>
  <si>
    <t>189 У</t>
  </si>
  <si>
    <t>190 У</t>
  </si>
  <si>
    <t>Услуги по проведению аудита/сертификации систем менеджмента</t>
  </si>
  <si>
    <t>низкокалорийный, массовая доля жира 40-60%</t>
  </si>
  <si>
    <t>С дополнениями от 17.03.2017 года №135</t>
  </si>
  <si>
    <t>С изменениями и дополнениями от 28.03.2017 года №145</t>
  </si>
  <si>
    <t>191 У</t>
  </si>
  <si>
    <t>192 У</t>
  </si>
  <si>
    <t>193 У</t>
  </si>
  <si>
    <t>194 У</t>
  </si>
  <si>
    <t>195 У</t>
  </si>
  <si>
    <t>196 У</t>
  </si>
  <si>
    <t>197 У</t>
  </si>
  <si>
    <t>198 У</t>
  </si>
  <si>
    <t>199 У</t>
  </si>
  <si>
    <t>200 У</t>
  </si>
  <si>
    <t>Услуги по страхованию ответственности турагентов и туроператоров</t>
  </si>
  <si>
    <t>Обслуживание оргтехники, ремонт и заправка картриджей</t>
  </si>
  <si>
    <t>63.11.30.000.000.00.0777.000000000000</t>
  </si>
  <si>
    <t>Услуги по размещению рекламы в интернете</t>
  </si>
  <si>
    <t>60.10.30.000.000.00.0777.000000000000</t>
  </si>
  <si>
    <t>Услуги по размещению рекламы на радио</t>
  </si>
  <si>
    <t>93.29.19.900.002.00.0777.000000000000</t>
  </si>
  <si>
    <t>Услуги педагогического отряда для детей/подростков</t>
  </si>
  <si>
    <t xml:space="preserve">Услуги по педагогическому отряду для детей, приезжающих на отдых в ОК "Сункар" </t>
  </si>
  <si>
    <t>70.22.16.200.004.00.0777.000000000000</t>
  </si>
  <si>
    <t>Услуги туристические экскурсионные</t>
  </si>
  <si>
    <t>Экскурсионные туристические услуги</t>
  </si>
  <si>
    <t xml:space="preserve">Услуги по предоставлению туристических маршрутов </t>
  </si>
  <si>
    <t>со дня заключения договора по 31 декабря 2017 г., по заявке Заказчика в течение 5 рабочих дня</t>
  </si>
  <si>
    <t>Услуги по предоставлению экскурсий в Боровое, посещение музея</t>
  </si>
  <si>
    <t>189-1 У</t>
  </si>
  <si>
    <t>190-1 У</t>
  </si>
  <si>
    <t>10.51.52.436.000.00.0112.000000000000</t>
  </si>
  <si>
    <t>Кумыс</t>
  </si>
  <si>
    <t>крепкий, СТ РК 1004-98</t>
  </si>
  <si>
    <t xml:space="preserve">Натуральный, чистый, кисломолочный вкус, специфический для напитка запах. Напоминает жидкий кефир с пузырьками газа, Цвет молочно-белый. </t>
  </si>
  <si>
    <t>10.51.52.431.000.00.0796.000000000000</t>
  </si>
  <si>
    <t>Йогурт</t>
  </si>
  <si>
    <t>питьевой, без пищевых добавок, СТ РК 2069-2010</t>
  </si>
  <si>
    <t>10.51.40.312.000.00.0166.000000000000</t>
  </si>
  <si>
    <t>крестьянский, массовая доля жира не менее 5%, СТ РК 94-95</t>
  </si>
  <si>
    <t>10.11.15.100.000.00.0166.000000000004</t>
  </si>
  <si>
    <t>Конина</t>
  </si>
  <si>
    <t>охлажденная, полутуша, I категория, ГОСТ 32225-2013</t>
  </si>
  <si>
    <t>Мясо без постороннего запаха, не допускается наличие остатков внутренних органов, шкуры, сгустков крови, загрязнений, охлажденное, вес туши от 200 до 230 кг</t>
  </si>
  <si>
    <t>10.12.10.100.000.00.0166.000000000000</t>
  </si>
  <si>
    <t>Гусь</t>
  </si>
  <si>
    <t>свежий, тушка, I категория, ГОСТ 21784-76</t>
  </si>
  <si>
    <t xml:space="preserve">Хорошо обескровленый, чистый, без посторонних запахов, тушка 1 категория. </t>
  </si>
  <si>
    <t>10.12.40.500.000.00.0166.000000000000</t>
  </si>
  <si>
    <t>Окорочок куриный</t>
  </si>
  <si>
    <t>замороженный</t>
  </si>
  <si>
    <t>03.00.12.190.000.00.0166.000000000000</t>
  </si>
  <si>
    <t>Язык</t>
  </si>
  <si>
    <t>морская, живой</t>
  </si>
  <si>
    <t>Морской язык. Длина тела 60 см.</t>
  </si>
  <si>
    <t>03.00.22.990.000.00.0166.000000000000</t>
  </si>
  <si>
    <t>Карп</t>
  </si>
  <si>
    <t>свежий, ГОСТ 24896-81</t>
  </si>
  <si>
    <t>10.61.32.330.000.01.0166.000000000000</t>
  </si>
  <si>
    <t>гречневая, первого сорта, ГОСТ 5550-74</t>
  </si>
  <si>
    <t xml:space="preserve">Зерно гречихи, заготовляемое для хранения, класс 1, содержание ядра не менее 71%. </t>
  </si>
  <si>
    <t>10.61.32.340.000.01.0166.000000000000</t>
  </si>
  <si>
    <t>кукурузная, Сорт №1, шлифованная, диаметр зерна 4-3 мм, ГОСТ 6002-69</t>
  </si>
  <si>
    <t xml:space="preserve">Крупа кукурузная шлифованная №1 Диаметр зерна 4-3 мм. </t>
  </si>
  <si>
    <t>10.61.31.331.000.01.0166.000000000000</t>
  </si>
  <si>
    <t>манная, марка Т (твердая пшеница), ГОСТ 7022-97</t>
  </si>
  <si>
    <t xml:space="preserve">Крупа манная марки "Т" вырабатывают из твердых сортов пшеницы. Частицы размером 1- 1,5 мм. </t>
  </si>
  <si>
    <t>10.61.32.370.000.01.0166.000000000000</t>
  </si>
  <si>
    <t>перловая, Сорт №1, диаметр 3,5-3,0 мм, ГОСТ 5784-60</t>
  </si>
  <si>
    <t xml:space="preserve">Перловая крупа №1. Удлиненное ядро с закругленными концами. С диаметром 3,5 - 3,0 мм. </t>
  </si>
  <si>
    <t>Горох</t>
  </si>
  <si>
    <t>10.61.11.000.000.01.0166.000000000004</t>
  </si>
  <si>
    <t>Рис очищенный</t>
  </si>
  <si>
    <t>шлифованный, экстра сорт, среднезерный, СТ РК ИСО 7301-2012</t>
  </si>
  <si>
    <t xml:space="preserve">Среднезерный шлифованный рис. Зерна длиной 5-6 мм, шириной 1/2, 1/3 длины. С гладкой и ровной поверхностью, белоснежные, полупрозрачные. Экстра сорт. Белые зерна, очищенные от плодовых и семенных оболочек, цветковых пленок, алейронового слоя и зародышей. </t>
  </si>
  <si>
    <t>10.73.11.310.000.00.0166.000000000000</t>
  </si>
  <si>
    <t>сорт высший, из пшеничной муки, СТ РК ГОСТ Р 51865-2010</t>
  </si>
  <si>
    <t xml:space="preserve">Трубчатые макаронные изделия с различной формой сечения, короткие из муки высшего сорта, твердых сортов пшеницы с добавками. </t>
  </si>
  <si>
    <t>Макароны</t>
  </si>
  <si>
    <t xml:space="preserve">Спиралеобразные из пшеничной муки высшего сорта твердых сортов. </t>
  </si>
  <si>
    <t>10.73.11.300.000.00.0166.000000000000</t>
  </si>
  <si>
    <t>Спагетти</t>
  </si>
  <si>
    <t>10.71.11.100.000.00.0166.000000000000</t>
  </si>
  <si>
    <t>Хлеб</t>
  </si>
  <si>
    <t>из сеяной муки, свежий</t>
  </si>
  <si>
    <t xml:space="preserve">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 ГОСТ Р53072-2008. Из сеяной муки. </t>
  </si>
  <si>
    <t>01.13.80.100.000.00.0166.000000000006</t>
  </si>
  <si>
    <t>Гриб</t>
  </si>
  <si>
    <t>груздь, свежий</t>
  </si>
  <si>
    <t>Белого цвета без повреждений маленького размера.</t>
  </si>
  <si>
    <t>01.13.12.900.000.00.0166.000000000001</t>
  </si>
  <si>
    <t>Капуста</t>
  </si>
  <si>
    <t>белокочанная, среднеспелая, ГОСТ 1724-85</t>
  </si>
  <si>
    <t xml:space="preserve">Свежая белокочанная, позднеспелая. </t>
  </si>
  <si>
    <t>01.13.51.200.000.00.0166.000000000000</t>
  </si>
  <si>
    <t>Картофель</t>
  </si>
  <si>
    <t>класс 1, поздний, ГОСТ 26545-85</t>
  </si>
  <si>
    <t>01.13.43.100.000.00.0166.000000000003</t>
  </si>
  <si>
    <t>Лук</t>
  </si>
  <si>
    <t>репчатый, свежий, класс 1, ГОСТ 1723-86</t>
  </si>
  <si>
    <t xml:space="preserve">Лук для переработки  (острых, полусладких и сладких сортов) ГОСТ 1723-86. </t>
  </si>
  <si>
    <t>01.13.41.100.000.00.0166.000000000001</t>
  </si>
  <si>
    <t>Морковь</t>
  </si>
  <si>
    <t>класс 1, ГОСТ 26767-85</t>
  </si>
  <si>
    <t>Плоды 1 класса, размер плода по поперечному диаметру 2-6 см (250гр)</t>
  </si>
  <si>
    <t>01.13.49.200.000.00.0166.000000000000</t>
  </si>
  <si>
    <t>Редис</t>
  </si>
  <si>
    <t xml:space="preserve">Окрашенный в розовый или красный цвет, используется в свежем виде. </t>
  </si>
  <si>
    <t>01.13.71.000.000.01.0166.000000000000</t>
  </si>
  <si>
    <t>Свекла</t>
  </si>
  <si>
    <t>сахарная, ГОСТ 17421-82</t>
  </si>
  <si>
    <t xml:space="preserve">Корнеплоды сахарной свеклы для производства сахара ГОСТ 17421-81. </t>
  </si>
  <si>
    <t>01.11.61.000.000.00.0166.000000000001</t>
  </si>
  <si>
    <t>Фасоль</t>
  </si>
  <si>
    <t>овощная, для свежего потребления, незрелое</t>
  </si>
  <si>
    <t xml:space="preserve">Незрелые зерна сортов фасоли. </t>
  </si>
  <si>
    <t>10.39.16.000.000.01.0166.000000000000</t>
  </si>
  <si>
    <t>консервированный, сорт высший, ГОСТ 15842-90</t>
  </si>
  <si>
    <t>10.39.17.800.000.00.0166.000000000000</t>
  </si>
  <si>
    <t>Кукуруза сахарная</t>
  </si>
  <si>
    <t>немороженая, консервированная, ГОСТ 15877-70</t>
  </si>
  <si>
    <t xml:space="preserve">Не мороженая, консервированная без уксуса или уксусной кислоты.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t>
  </si>
  <si>
    <t>10.39.18.110.000.00.0166.000000000000</t>
  </si>
  <si>
    <t>консервированный, с применением уксуса или кислоты уксусной, ГОСТ 20144-74</t>
  </si>
  <si>
    <t>10.39.17.700.001.00.0166.000000000000</t>
  </si>
  <si>
    <t>Олива</t>
  </si>
  <si>
    <t>немороженая, консервированная</t>
  </si>
  <si>
    <t>10.39.17.100.001.00.0166.000000000000</t>
  </si>
  <si>
    <t>Томат</t>
  </si>
  <si>
    <t>консервированный, без добавления уксуса или кислоты уксусной, целые, очищенные, ГОСТ 7231-90</t>
  </si>
  <si>
    <t>10.39.23.300.000.00.0166.000000000001</t>
  </si>
  <si>
    <t>Арахис</t>
  </si>
  <si>
    <t>обжаренный, не соленый</t>
  </si>
  <si>
    <t>чистый, без посторонних примесей</t>
  </si>
  <si>
    <t>10.39.14.000.000.00.0166.000000000001</t>
  </si>
  <si>
    <t>Фрукты</t>
  </si>
  <si>
    <t>нарезанные, высушенные</t>
  </si>
  <si>
    <t>01.49.21.000.000.00.0166.000000000000</t>
  </si>
  <si>
    <t>Мед</t>
  </si>
  <si>
    <t>натуральный, смешанный, ГОСТ 19792-2001</t>
  </si>
  <si>
    <t xml:space="preserve">гречишный, цветочный, из нектара цветков гречихи </t>
  </si>
  <si>
    <t>10.72.12.551.000.00.0166.000000000000</t>
  </si>
  <si>
    <t>Печенье</t>
  </si>
  <si>
    <t>сахарное, ГОСТ 24901-2014</t>
  </si>
  <si>
    <t>Сахарное песочное без постороннего запаха и привкуса, различных оттенков равномерный, вкус и запах свойственный данному наименованию печенья</t>
  </si>
  <si>
    <t>Кофе</t>
  </si>
  <si>
    <t>Пудра</t>
  </si>
  <si>
    <t>сахарная, свекловичная, кристалл, размер не более 0,2 мм, ГОСТ 31895-2012</t>
  </si>
  <si>
    <t>Дрожжи</t>
  </si>
  <si>
    <t>пекарные, сушеные, ГОСТ 28483-90</t>
  </si>
  <si>
    <t>10.84.12.100.000.00.0868.000000000000</t>
  </si>
  <si>
    <t>Соус</t>
  </si>
  <si>
    <t>соевый</t>
  </si>
  <si>
    <t>10.84.23.700.001.00.5111.000000000000</t>
  </si>
  <si>
    <t>Приправа</t>
  </si>
  <si>
    <t>пищевая, для улучшения вкуса</t>
  </si>
  <si>
    <t>10.84.11.920.000.00.0112.000000000000</t>
  </si>
  <si>
    <t>Уксус</t>
  </si>
  <si>
    <t>столовый</t>
  </si>
  <si>
    <t xml:space="preserve">Столовый из кислоты уксусной лесохимической. Водный раствор (3-15%-ный) пищевой уксусной кислоты. </t>
  </si>
  <si>
    <t>10.32.16.000.000.00.0112.000000000001</t>
  </si>
  <si>
    <t>прямого отжима, без добавок сахара, СТ РК 1472-2005</t>
  </si>
  <si>
    <t>20.41.32.570.000.01.0796.000000000000</t>
  </si>
  <si>
    <t>Состав вода,ПАВ,загуститель, комплексообразователь, регулятор PH глицин, антибоктериальный компонент, отдушка,консервант, краситель и др добавки форма пластик 500г, дозатор, крышка.</t>
  </si>
  <si>
    <t>Пищевая алюминевая фольга на гильзе.Ширина рулона 45см.,длина 10м.</t>
  </si>
  <si>
    <t>25.99.29.190.007.00.0839.000000000000</t>
  </si>
  <si>
    <t>Ершик</t>
  </si>
  <si>
    <t>для чистки сопел, металлический</t>
  </si>
  <si>
    <t>порошковое покрытие изнутри, стойкие к воздействию кислот,оснований, спиртов</t>
  </si>
  <si>
    <t>32.91.11.900.002.00.0796.000000000006</t>
  </si>
  <si>
    <t>25.73.10.400.000.00.0796.000000000002</t>
  </si>
  <si>
    <t>Топор</t>
  </si>
  <si>
    <t>пожарный</t>
  </si>
  <si>
    <t>23.91.11.600.006.00.0796.000000000000</t>
  </si>
  <si>
    <t>шлифовальный, в форме круга</t>
  </si>
  <si>
    <t>25.73.40.390.001.00.0704.000000000002</t>
  </si>
  <si>
    <t>Набор сверл</t>
  </si>
  <si>
    <t>по металлу, в наборе 10 предметов</t>
  </si>
  <si>
    <t>32.91.19.300.000.00.0796.000000000006</t>
  </si>
  <si>
    <t>рогожная</t>
  </si>
  <si>
    <t>Кисть побелочная прямоугольная, из натуральной щетины, с деревянной ручкой ,ширина 4см, длина 15см.</t>
  </si>
  <si>
    <t>22.23.12.900.013.00.0796.000000000035</t>
  </si>
  <si>
    <t>Шторка</t>
  </si>
  <si>
    <t>для душа, пластиковая, с двухсторонним открываением, высота 185 см, ширина 150-140 мм</t>
  </si>
  <si>
    <t>Изготовлено из плотного текстильного материала пропитанного специальным водостойким составом. Верхний край с двойным загибом и пластиковыми отверствиями для 12 колец. Разм. 160х180 см.</t>
  </si>
  <si>
    <t>22.19.72.000.004.00.0796.000000000001</t>
  </si>
  <si>
    <t>Коврик</t>
  </si>
  <si>
    <t>резиновый, для ванной комнаты</t>
  </si>
  <si>
    <t>ПХВ -   поливинилхлоридная пленка, изготовленная из ПВХ-композиции, вальцево-каландровым способом, с нанесенным на одну сторону клеевым слоем, и разрезанную на полосы определенной ширины.</t>
  </si>
  <si>
    <t>25.99.29.430.002.00.0796.000000000000</t>
  </si>
  <si>
    <t>пожарное, конусообразное</t>
  </si>
  <si>
    <t>25.73.30.930.007.00.0796.000000000001</t>
  </si>
  <si>
    <t>металлический, ширина 30 мм</t>
  </si>
  <si>
    <t>25.73.30.930.007.00.0796.000000000022</t>
  </si>
  <si>
    <t>шпатель</t>
  </si>
  <si>
    <t>металлический, ширина 12 мм</t>
  </si>
  <si>
    <t>25.73.10.700.002.00.0796.000000000000</t>
  </si>
  <si>
    <t>Багор</t>
  </si>
  <si>
    <t>пожарный, стальной, более 1 метра</t>
  </si>
  <si>
    <t>в наборе 4 шт, рамеры: 6;12;18;24мм, материал изготовления хром-ванадиевая сталь</t>
  </si>
  <si>
    <t>Футболка</t>
  </si>
  <si>
    <t>14.19.42.700.000.00.0796.000000000000</t>
  </si>
  <si>
    <t>Бейсболка</t>
  </si>
  <si>
    <t>спортивная, из хлопчатобумажной ткани</t>
  </si>
  <si>
    <t>Ножницы с пластиковой ручкой, длина 25 см</t>
  </si>
  <si>
    <t>17.12.14.100.000.00.0796.000000000001</t>
  </si>
  <si>
    <t>для черчения (ватман), формат А1, размер 610*860 мм, плотность 200 г/м2</t>
  </si>
  <si>
    <t>17.23.13.900.002.00.0796.000000000000</t>
  </si>
  <si>
    <t>Альбом</t>
  </si>
  <si>
    <t>для рисования</t>
  </si>
  <si>
    <t>32.99.59.990.014.00.0704.000000000004</t>
  </si>
  <si>
    <t>Набор для детского творчества</t>
  </si>
  <si>
    <t>для аппликации</t>
  </si>
  <si>
    <t>32.99.59.900.084.00.0778.000000000000</t>
  </si>
  <si>
    <t>полиэтиленовый, ширина до 3 см, односторонний</t>
  </si>
  <si>
    <t>32.99.15.100.000.00.0704.000000000001</t>
  </si>
  <si>
    <t>цветной, в наборе</t>
  </si>
  <si>
    <t>20.30.23.700.000.01.0796.000000000001</t>
  </si>
  <si>
    <t>художественная, акварельная, ГОСТ 11481-75</t>
  </si>
  <si>
    <t>32.99.59.900.033.00.0778.000000000002</t>
  </si>
  <si>
    <t>Пластилин</t>
  </si>
  <si>
    <t>детский</t>
  </si>
  <si>
    <t>13.10.62.200.000.00.0889.000000000007</t>
  </si>
  <si>
    <t>Нить</t>
  </si>
  <si>
    <t>швейная, хлопчатобумажная, марка "Прима" в 3 сложения, матовая, линейная плотность 34 текс *3, номер 10, ГОСТ 6309-93</t>
  </si>
  <si>
    <t>25.93.18.900.000.00.0778.000000000000</t>
  </si>
  <si>
    <t>из черных металлов, швейная</t>
  </si>
  <si>
    <t>32.99.15.500.001.00.0704.000000000000</t>
  </si>
  <si>
    <t>Мел</t>
  </si>
  <si>
    <t>для письма и рисования</t>
  </si>
  <si>
    <t>32.91.12.500.001.00.0796.000000000000</t>
  </si>
  <si>
    <t>Кисть для рисования</t>
  </si>
  <si>
    <t>Канцелярский, ширина лезвия 18 мм, с запасними лезваиями в наборе</t>
  </si>
  <si>
    <t>Блокнот для записей</t>
  </si>
  <si>
    <t>23.19.26.700.001.00.0778.000000000000</t>
  </si>
  <si>
    <t>Бисер</t>
  </si>
  <si>
    <t>стеклянный</t>
  </si>
  <si>
    <t>27.33.11.100.002.00.0796.000000000004</t>
  </si>
  <si>
    <t>двухклавишный, внутренней установки</t>
  </si>
  <si>
    <t>27.40.12.900.001.00.0796.000000000288</t>
  </si>
  <si>
    <t>тип цоколя E27, мощность 60 Вт, галогенная</t>
  </si>
  <si>
    <t>27.40.39.900.002.00.0796.000000000000</t>
  </si>
  <si>
    <t>светодиодная лампа led, цоколь E 27, цвет светодиода белый, форма - груша, мощность 7 Вт</t>
  </si>
  <si>
    <t>Автоматические выключатели трёхполюсные - 25А</t>
  </si>
  <si>
    <t>27.32.13.700.000.00.0006.000000000001</t>
  </si>
  <si>
    <t>марка NYM, 2*2,5 мм2</t>
  </si>
  <si>
    <t>27.12.22.900.001.00.0796.000000000000</t>
  </si>
  <si>
    <t>автоматический, тип А, однополюсный, с тепловым размыкателем</t>
  </si>
  <si>
    <t>Выключатель автоматический однополосной 16А Р1</t>
  </si>
  <si>
    <t>Выключатель автоматический однополосной 25А Р1</t>
  </si>
  <si>
    <t>Выключатель автоматический однополосной 32А Р1</t>
  </si>
  <si>
    <t>ССУ-с-70, 70Вт 85-265 В , 8000Лм, разм.375*306*80</t>
  </si>
  <si>
    <t>Аммиак</t>
  </si>
  <si>
    <t>21.20.11.800.060.00.0778.000000000000</t>
  </si>
  <si>
    <t>Ампициллин</t>
  </si>
  <si>
    <t>21.10.51.530.000.00.0778.000000000004</t>
  </si>
  <si>
    <t>Кислота аскорбиновая</t>
  </si>
  <si>
    <t>драже</t>
  </si>
  <si>
    <t>21.20.13.990.234.00.0778.000000000001</t>
  </si>
  <si>
    <t>Ацикловир</t>
  </si>
  <si>
    <t>21.20.13.939.002.00.0778.000000000003</t>
  </si>
  <si>
    <t>Бромгексин</t>
  </si>
  <si>
    <t>21.20.13.940.005.00.0778.000000000000</t>
  </si>
  <si>
    <t>Валерианы экстракт</t>
  </si>
  <si>
    <t>21.20.13.400.054.00.0778.000000000000</t>
  </si>
  <si>
    <t>Глицин</t>
  </si>
  <si>
    <t>21.20.13.990.523.00.0872.000000000000</t>
  </si>
  <si>
    <t>Калия перманганат</t>
  </si>
  <si>
    <t>21.20.13.990.035.00.0778.000000000001</t>
  </si>
  <si>
    <t>Кеторолак</t>
  </si>
  <si>
    <t>гель</t>
  </si>
  <si>
    <t>21.20.13.990.494.00.0778.000000000000</t>
  </si>
  <si>
    <t>Лидокаин</t>
  </si>
  <si>
    <t>21.20.13.990.059.00.0778.000000000000</t>
  </si>
  <si>
    <t>Магния сульфат</t>
  </si>
  <si>
    <t>21.20.13.990.466.00.0872.000000000000</t>
  </si>
  <si>
    <t>Ментол рацемический, новокаин, анестезин</t>
  </si>
  <si>
    <t>21.20.13.939.001.00.0872.000000000001</t>
  </si>
  <si>
    <t>Амброксол</t>
  </si>
  <si>
    <t>сироп</t>
  </si>
  <si>
    <t>21.20.13.990.447.00.0872.000000000001</t>
  </si>
  <si>
    <t>Нафазолин</t>
  </si>
  <si>
    <t>21.20.13.990.443.00.0778.000000000000</t>
  </si>
  <si>
    <t>Неомицина сульфат, Дексаметазона натрия фосфат, Полимиксина В сульфат</t>
  </si>
  <si>
    <t>капли ушные</t>
  </si>
  <si>
    <t>21.20.13.990.423.00.0778.000000000002</t>
  </si>
  <si>
    <t>Парацетамол</t>
  </si>
  <si>
    <t>21.20.12.900.008.00.0778.000000000001</t>
  </si>
  <si>
    <t>Преднизолон</t>
  </si>
  <si>
    <t>раствор для инъекций</t>
  </si>
  <si>
    <t>21.20.13.990.369.00.0872.000000000000</t>
  </si>
  <si>
    <t>Спрей антисептический</t>
  </si>
  <si>
    <t>спрей</t>
  </si>
  <si>
    <t>21.20.13.990.177.00.0872.000000000000</t>
  </si>
  <si>
    <t>Сальбутамол</t>
  </si>
  <si>
    <t>аэрозоль для ингаляций</t>
  </si>
  <si>
    <t>21.10.54.500.000.00.0778.000000000000</t>
  </si>
  <si>
    <t>Тетрациклин</t>
  </si>
  <si>
    <t>мазь глазная</t>
  </si>
  <si>
    <t>21.20.13.990.348.00.0778.000000000000</t>
  </si>
  <si>
    <t>Троксерутин</t>
  </si>
  <si>
    <t>21.20.13.990.023.00.0778.000000000000</t>
  </si>
  <si>
    <t>Фуросемид</t>
  </si>
  <si>
    <t>21.20.11.800.056.00.0872.000000000000</t>
  </si>
  <si>
    <t>Цефазолин</t>
  </si>
  <si>
    <t>порошок для приготовления раствора для инъекций</t>
  </si>
  <si>
    <t>21.20.13.400.056.00.0778.000000000000</t>
  </si>
  <si>
    <t>Циннаризин</t>
  </si>
  <si>
    <t>14.19.32.350.003.00.0796.000000000000</t>
  </si>
  <si>
    <t>Маска медицинская</t>
  </si>
  <si>
    <t>одноразовая, из гипоаллергенного материала</t>
  </si>
  <si>
    <t>стерильный размер 5*10 мм</t>
  </si>
  <si>
    <t>нестерильный размер 7х14 мм</t>
  </si>
  <si>
    <t>21.20.24.200.004.00.0778.000000000001</t>
  </si>
  <si>
    <t>медицинский, эластичный, вязаный из хлопчатобумажной нити</t>
  </si>
  <si>
    <t>Бинт 3,0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</si>
  <si>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Бинт 5,0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</si>
  <si>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22.19.73.900.004.00.0796.000000000000</t>
  </si>
  <si>
    <t>Жгут</t>
  </si>
  <si>
    <t>резиновый, кровоостанавливающий</t>
  </si>
  <si>
    <t>14.12.30.100.000.00.0715.000000000000</t>
  </si>
  <si>
    <t>медицинские одноразовые, из натурального латекса, стерильные</t>
  </si>
  <si>
    <t>22.19.71.900.005.00.0796.000000000000</t>
  </si>
  <si>
    <t>Система инфузионная</t>
  </si>
  <si>
    <t>для переливания инфузионных растворов, ГОСТ 25047-87</t>
  </si>
  <si>
    <t>32.50.13.110.001.01.0796.000000000003</t>
  </si>
  <si>
    <t>Шприц</t>
  </si>
  <si>
    <t>медицинский, общего пользования, одноразовый, объем 2,0 мл</t>
  </si>
  <si>
    <t>32.50.13.110.001.01.0796.000000000005</t>
  </si>
  <si>
    <t>медицинский, общего пользования, одноразовый, объем 5,0 мл</t>
  </si>
  <si>
    <t>32.50.13.110.001.01.0796.000000000006</t>
  </si>
  <si>
    <t>медицинский, общего пользования, одноразовый, объем 10,0 мл</t>
  </si>
  <si>
    <t>26.60.12.900.017.00.0796.000000000001</t>
  </si>
  <si>
    <t>неинвазивный, электронный, на основе метода Н.С. Короткова</t>
  </si>
  <si>
    <t>26.60.12.900.015.00.0796.000000000002</t>
  </si>
  <si>
    <t>медицинский, ртутный, ГОСТ 302-79</t>
  </si>
  <si>
    <t>21.20.13.990.109.00.0872.000000000000</t>
  </si>
  <si>
    <t>Панты марала</t>
  </si>
  <si>
    <t>настойка</t>
  </si>
  <si>
    <t>21.20.13.990.109.00.0112.000000000000</t>
  </si>
  <si>
    <t>минеральный состав пантов молодых рогов пятнистого оленя включает около 20 элементов, основными из которых являются кальций, магний, железо, кремний, фосфор, натрий, калий в составе с водой.</t>
  </si>
  <si>
    <t>20.14.71.400.000.03.0112.000000000000</t>
  </si>
  <si>
    <t>Скипидар</t>
  </si>
  <si>
    <t>живичный, жидкость, ГОСТ 1571-82</t>
  </si>
  <si>
    <t>19.20.41.200.000.00.0166.000000000009</t>
  </si>
  <si>
    <t>Парафин</t>
  </si>
  <si>
    <t>нефтяной, марка С, температура плавления 45,0-52,0°С, массовая доля масла не более 2,20%, твердый желтый, ГОСТ 23683-89</t>
  </si>
  <si>
    <t>воскоподобная смесь, бесцветный продукт без запаха и вкуса, твердая плотная масса, в мешках по 10-20 кг.</t>
  </si>
  <si>
    <t>транспортная</t>
  </si>
  <si>
    <t>32.50.30.500.005.02.0796.000000000000</t>
  </si>
  <si>
    <t>Шкаф</t>
  </si>
  <si>
    <t>аптечка, навесной, для хранения лекарств и средств первой медицинской помощи</t>
  </si>
  <si>
    <t>21.20.13.990.628.00.0778.000000000000</t>
  </si>
  <si>
    <t>Амилметакрезол, 2,4-дихлорбензиловый спирт</t>
  </si>
  <si>
    <t>21.20.13.990.498.00.0872.000000000000</t>
  </si>
  <si>
    <t>21.20.13.990.472.00.0778.000000000000</t>
  </si>
  <si>
    <t>Мебгидролин</t>
  </si>
  <si>
    <t>21.20.13.990.267.00.0778.000000000001</t>
  </si>
  <si>
    <t>Дифенгидрамин</t>
  </si>
  <si>
    <t>21.10.54.700.000.00.0778.000000000000</t>
  </si>
  <si>
    <t>Эритромициновая мазь</t>
  </si>
  <si>
    <t>21.20.13.990.425.00.0872.000000000000</t>
  </si>
  <si>
    <t>Пантенол</t>
  </si>
  <si>
    <t>0,5 № 10 таблетки</t>
  </si>
  <si>
    <t>21.20.13.990.001.00.0872.000000000000</t>
  </si>
  <si>
    <t>Препарат для лечения педикулеза</t>
  </si>
  <si>
    <t>шампунь с содержанием сумитрина</t>
  </si>
  <si>
    <t>100 мл шампунь</t>
  </si>
  <si>
    <t>21.20.13.990.548.00.0778.000000000000</t>
  </si>
  <si>
    <t>Дифенгидрамина гидрохлорид</t>
  </si>
  <si>
    <t>21.20.13.400.055.00.0872.000000000000</t>
  </si>
  <si>
    <t>Ретинола ацетат, тиамина бромид, рибофлавин, кислота аскорбиновая</t>
  </si>
  <si>
    <t>21.20.13.920.007.00.0778.000000000000</t>
  </si>
  <si>
    <t>Натрия хлорид, калия хлорид, натрия цитрат, глюкоза безводная</t>
  </si>
  <si>
    <t>21.20.13.990.522.00.0778.000000000000</t>
  </si>
  <si>
    <t>Кальция карбонат, магния карбонат</t>
  </si>
  <si>
    <t>21.20.13.990.381.00.0872.000000000000</t>
  </si>
  <si>
    <t>Ромашки цветки, календулы цветки, тысячелистника трава</t>
  </si>
  <si>
    <t>21.20.13.990.295.00.0778.000000000000</t>
  </si>
  <si>
    <t>Диосмектит</t>
  </si>
  <si>
    <t>21.20.11.800.051.00.0778.000000000000</t>
  </si>
  <si>
    <t>21.20.13.990.377.00.0778.000000000000</t>
  </si>
  <si>
    <t>Сеннозиды А+В&amp;</t>
  </si>
  <si>
    <t>21.20.11.800.027.00.0872.000000000000</t>
  </si>
  <si>
    <t>Сульфацетамид</t>
  </si>
  <si>
    <t>21.20.13.990.022.00.0778.000000000001</t>
  </si>
  <si>
    <t>21.20.13.990.022.00.0778.000000000002</t>
  </si>
  <si>
    <t>21.20.13.990.034.00.0778.000000000001</t>
  </si>
  <si>
    <t>Кетопрофен</t>
  </si>
  <si>
    <t>21.20.13.990.368.00.0872.000000000000</t>
  </si>
  <si>
    <t>Субстрат продуктов обмена Escherichia coli, Streptococcus faecalis, Lactobacillus helveticus</t>
  </si>
  <si>
    <t>32.50.13.100.042.00.0796.000000000000</t>
  </si>
  <si>
    <t>21.20.11.800.052.00.0778.000000000000</t>
  </si>
  <si>
    <t>Сульфаметоксазол, триметоприм</t>
  </si>
  <si>
    <t>21.20.13.990.502.00.0778.000000000000</t>
  </si>
  <si>
    <t>Корень солодки</t>
  </si>
  <si>
    <t>21.20.13.990.386.00.0872.000000000000</t>
  </si>
  <si>
    <t>Пустырника настойка</t>
  </si>
  <si>
    <t>32.50.22.300.002.00.0796.000000000007</t>
  </si>
  <si>
    <t>Костыли</t>
  </si>
  <si>
    <t>взрослые, тип подмышечные, регулируемые по высоте под рост пациента, СТ РК 1945-2010</t>
  </si>
  <si>
    <t>20.30.22.200.000.00.0112.000000000000</t>
  </si>
  <si>
    <t>оксоль, марка В, ГОСТ 190-78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</si>
  <si>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</si>
  <si>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28.14.13.900.014.00.0796.000000000011</t>
  </si>
  <si>
    <t>стальной, тип присоединения - муфтовое, давление условное 16 Мпа, ГОСТ 27477-87</t>
  </si>
  <si>
    <t>Клапан обратный φ32</t>
  </si>
  <si>
    <t>28.14.12.300.000.00.0796.000000000002</t>
  </si>
  <si>
    <t>28.14.11.900.004.00.0796.000000000020</t>
  </si>
  <si>
    <t>Клапан предохранительный</t>
  </si>
  <si>
    <t>латунный, тип соединения - муфтовый, малоподъемный, однорычажный, давление условное 1,6 Мпа, условный диаметр 20 мм</t>
  </si>
  <si>
    <t>22.21.29.700.005.00.0796.000000000005</t>
  </si>
  <si>
    <t>полипропиленовая, переходная, разборная с ВР</t>
  </si>
  <si>
    <t>Отвод</t>
  </si>
  <si>
    <t>27.11.61.000.005.01.0796.000000000000</t>
  </si>
  <si>
    <t>масляный, для дизель-генераторной установки</t>
  </si>
  <si>
    <t>25.93.15.100.000.00.0166.000000000000</t>
  </si>
  <si>
    <t>Электрод сварочный</t>
  </si>
  <si>
    <t>марка ЭВЧ, вольфрамовый</t>
  </si>
  <si>
    <t>Электроды вольфрамовые сварочные неплавящиеся. Ф4мм</t>
  </si>
  <si>
    <t>23.99.11.990.006.01.0166.000000000014</t>
  </si>
  <si>
    <t>теплоизоляционный/уплотнительный, асбестовый, марка ШАОН, общего назначения, диаметр-20,0 мм, ГОСТ 1779-83</t>
  </si>
  <si>
    <t>передний, для легкового автомобиля</t>
  </si>
  <si>
    <t>27.20.21.100.000.00.0796.000000000029</t>
  </si>
  <si>
    <t>стартерный, марка 6СТ-60, напряжение 12 В, емкость 60 А/ч, кислотный, ГОСТ 959-2002</t>
  </si>
  <si>
    <t>стартерный, марка 6СТ-225, напряжение 12 В, емкость 225 А/ч, ГОСТ 959-2002</t>
  </si>
  <si>
    <t>22.11.11.100.000.01.0796.000000002161</t>
  </si>
  <si>
    <t>для легковых автомобилей, зимняя, 215, 60, R16, пневматическая, радиальная, бескамерная, шипованная, ГОСТ 4754-97</t>
  </si>
  <si>
    <t>22.11.14.900.000.01.0796.000000000293</t>
  </si>
  <si>
    <t>29.32.30.500.002.00.0796.000000000000</t>
  </si>
  <si>
    <t>для легкового автомобиля, передней подвески, жидкостный (гидравлический)</t>
  </si>
  <si>
    <t>29.32.30.500.002.00.0796.000000000002</t>
  </si>
  <si>
    <t>для легкового автомобиля, задней подвески, жидкостный (гидравлический)</t>
  </si>
  <si>
    <t>шаровая, для легкового автомобиля</t>
  </si>
  <si>
    <t>29.32.30.650.014.02.0796.000000000002</t>
  </si>
  <si>
    <t>29.32.30.670.008.00.0796.000000000000</t>
  </si>
  <si>
    <t>рулевая, для легкового автомобиля, продольная</t>
  </si>
  <si>
    <t>29.31.30.530.002.00.0796.000000000002</t>
  </si>
  <si>
    <t>стеклоочистителя, для специального и специализированного автомобиля</t>
  </si>
  <si>
    <t>29.32.30.300.063.00.0796.000000000002</t>
  </si>
  <si>
    <t>Карданный вал</t>
  </si>
  <si>
    <t>задний, в сборе с шарниром, фланцами, промежуточной опорой, для легковых автомобилей</t>
  </si>
  <si>
    <t>29.32.30.990.090.00.0796.000000000004</t>
  </si>
  <si>
    <t>Шарнир</t>
  </si>
  <si>
    <t>регулировки угловых скоростей, для грузового автомобиля, наружный</t>
  </si>
  <si>
    <t>29.32.30.250.033.00.0839.000000000001</t>
  </si>
  <si>
    <t>29.32.30.670.016.00.0796.000000000000</t>
  </si>
  <si>
    <t>29.32.30.950.016.04.0839.000000000000</t>
  </si>
  <si>
    <t>стабилизатора, для легкового автомобиля</t>
  </si>
  <si>
    <t>29.31.30.300.029.00.0796.000000000002</t>
  </si>
  <si>
    <t>для легкового автомобиля, для двигателя с непосредственным впрыском (инжекторные), для зажигания стартера</t>
  </si>
  <si>
    <t>29.32.30.990.001.01.0839.000000000000</t>
  </si>
  <si>
    <t>Трапеция</t>
  </si>
  <si>
    <t>для легкового автомобиля, рулевая, цельная</t>
  </si>
  <si>
    <t>30.20.31.000.090.00.0796.000000000000</t>
  </si>
  <si>
    <t>Мягкое соединение</t>
  </si>
  <si>
    <t>для динамического стабилизатора пути</t>
  </si>
  <si>
    <t>28.30.93.990.061.00.0796.000000000000</t>
  </si>
  <si>
    <t>Опора промежуточная</t>
  </si>
  <si>
    <t>для колесного трактора, в сборе</t>
  </si>
  <si>
    <t>28.13.12.200.000.00.0796.000000000000</t>
  </si>
  <si>
    <t>Насос дозирующий</t>
  </si>
  <si>
    <t>для перекачки жидкостей, возвратно-поступательный, объемного действия</t>
  </si>
  <si>
    <t>29.31.22.550.000.00.0796.000000000002</t>
  </si>
  <si>
    <t>постоянного тока, для легкового автомобиля, номинальное напряжение более 14 В, но не более 28 В, с последовательным возбуждением</t>
  </si>
  <si>
    <t>29.32.30.250.012.00.0796.000000000002</t>
  </si>
  <si>
    <t>тормозной, для грузового автомобиля</t>
  </si>
  <si>
    <t>29.32.30.990.020.02.0796.000000000000</t>
  </si>
  <si>
    <t>для грузового автомобиля, привода вентилятора</t>
  </si>
  <si>
    <t>29.32.30.650.016.00.0796.000000000000</t>
  </si>
  <si>
    <t>Пневмогидроусилитель</t>
  </si>
  <si>
    <t>привода сцепления, для грузового автомобиля</t>
  </si>
  <si>
    <t>29.32.30.650.018.00.0796.000000000004</t>
  </si>
  <si>
    <t>для грузового автомобиля, сцепления</t>
  </si>
  <si>
    <t>28.92.61.500.152.00.0006.000000000000</t>
  </si>
  <si>
    <t>для специальной и специализированной техники, гофрированный</t>
  </si>
  <si>
    <t>29.32.30.300.010.03.0796.000000000007</t>
  </si>
  <si>
    <t>Редуктор</t>
  </si>
  <si>
    <t>заднего моста, для грузового автомобиля, комбинированной конструкции</t>
  </si>
  <si>
    <t>29.32.30.250.009.00.0796.000000000000</t>
  </si>
  <si>
    <t>Компрессор</t>
  </si>
  <si>
    <t>для тормозной системы, для грузового автомобиля</t>
  </si>
  <si>
    <t>29.32.30.990.022.00.0839.000000000024</t>
  </si>
  <si>
    <t>Комплект ремонтный</t>
  </si>
  <si>
    <t>продольной рулевой тяги, для легкового автомобиля</t>
  </si>
  <si>
    <t>29.32.30.990.050.00.0796.000000000000</t>
  </si>
  <si>
    <t>Фильтр-патрон</t>
  </si>
  <si>
    <t>воздухоочистителя, для легкового автомобиля</t>
  </si>
  <si>
    <t>29.32.30.990.098.02.0796.000000000004</t>
  </si>
  <si>
    <t>для грузового автомобиля, привода</t>
  </si>
  <si>
    <t>29.32.30.990.020.04.0796.000000000000</t>
  </si>
  <si>
    <t>для автобуса, привода компрессора</t>
  </si>
  <si>
    <t>29.32.30.990.020.04.0796.000000000001</t>
  </si>
  <si>
    <t>для автобуса, привода генератора</t>
  </si>
  <si>
    <t>29.32.30.990.020.04.0796.000000000002</t>
  </si>
  <si>
    <t>для автобуса, привода вентилятора</t>
  </si>
  <si>
    <t>29.32.30.990.020.02.0796.000000000001</t>
  </si>
  <si>
    <t>для грузового автомобиля, привода газораспределительного механизма</t>
  </si>
  <si>
    <t>28.29.13.300.003.01.0796.000000000002</t>
  </si>
  <si>
    <t>топливный, для специальных автомобилей с карбюраторными двигателями внутреннего сгорания</t>
  </si>
  <si>
    <t>29.32.30.950.016.03.0796.000000000002</t>
  </si>
  <si>
    <t>продольного рычага, для специального и специализированного автомобиля</t>
  </si>
  <si>
    <t>22.19.40.300.000.00.0796.000000000044</t>
  </si>
  <si>
    <t>клиновый, приводный, с сечением А-1500, ГОСТ 1284.2-89</t>
  </si>
  <si>
    <t>22.19.40.300.000.00.0796.000000000201</t>
  </si>
  <si>
    <t>клиновый, вентиляторный, размер 14*13-1280 мм, ГОСТ 5813-93.</t>
  </si>
  <si>
    <t>28.29.13.300.003.01.0796.000000000007</t>
  </si>
  <si>
    <t>топливный, для дизельного двигателя грузового автомобиля, грубой очистки</t>
  </si>
  <si>
    <t>28.29.13.300.003.01.0796.000000000005</t>
  </si>
  <si>
    <t>топливный, для специальных автомобилей с двигателем внутреннего сгорания с непосредственным впрыском (инжекторные)</t>
  </si>
  <si>
    <t>28.13.32.000.097.02.0796.000000000000</t>
  </si>
  <si>
    <t>29.32.30.650.018.00.0796.000000000006</t>
  </si>
  <si>
    <t>для автобуса, сцепления</t>
  </si>
  <si>
    <t>29.32.30.650.018.00.0796.000000000002</t>
  </si>
  <si>
    <t>для специального и специализированного автомобиля, нажимной</t>
  </si>
  <si>
    <t>29.32.30.400.002.00.0796.000000000006</t>
  </si>
  <si>
    <t>передний, для автобуса</t>
  </si>
  <si>
    <t>29.32.30.990.028.00.0796.000000000000</t>
  </si>
  <si>
    <t>Осушитель воздуха</t>
  </si>
  <si>
    <t>28.22.19.300.031.03.0796.000000000000</t>
  </si>
  <si>
    <t>очистки, для гидросистемы автопогрузчика</t>
  </si>
  <si>
    <t>28.30.93.990.000.00.0796.000000000001</t>
  </si>
  <si>
    <t>для тракторной техники, для масляного фильтра</t>
  </si>
  <si>
    <t>28.22.19.300.031.02.0796.000000000000</t>
  </si>
  <si>
    <t>напорный, для подъемной установки</t>
  </si>
  <si>
    <t>28.30.93.990.066.01.0796.000000000000</t>
  </si>
  <si>
    <t>для трактора</t>
  </si>
  <si>
    <t>28.29.22.100.000.02.0796.000000000006</t>
  </si>
  <si>
    <t>порошковый, марка ОП-5 (з) (А, В, С, Е)</t>
  </si>
  <si>
    <t>28.29.22.100.000.02.0796.000000000007</t>
  </si>
  <si>
    <t>порошковый, марка ОП-6 (з)  (А, В, С, Е)</t>
  </si>
  <si>
    <t>20.59.52.100.001.00.0778.000000000002</t>
  </si>
  <si>
    <t>для тестера, для измерения уровня pH воды </t>
  </si>
  <si>
    <t>25.71.11.390.000.00.0796.000000000004</t>
  </si>
  <si>
    <t>кухонный</t>
  </si>
  <si>
    <t>25.99.12.400.010.00.0796.000000000000</t>
  </si>
  <si>
    <t>Терка</t>
  </si>
  <si>
    <t>25.99.12.400.031.00.0796.000000000005</t>
  </si>
  <si>
    <t>Сковорода</t>
  </si>
  <si>
    <t>вместимость 2,5л</t>
  </si>
  <si>
    <t>Покрытие тефлоновое, с ручкой, с крышкой, диаметр 30 см</t>
  </si>
  <si>
    <t>25.99.12.400.006.00.0796.000000000003</t>
  </si>
  <si>
    <t>Штопор</t>
  </si>
  <si>
    <t>рычажный</t>
  </si>
  <si>
    <t>23.41.11.300.021.00.0796.000000000000</t>
  </si>
  <si>
    <t>фарфоровая, вместимость менее 500 см3, чайная, ГОСТ 28390-89</t>
  </si>
  <si>
    <t>25.99.12.200.004.00.0796.000000000000</t>
  </si>
  <si>
    <t>Дуршлаг</t>
  </si>
  <si>
    <t>25.99.12.400.007.00.0796.000000000000</t>
  </si>
  <si>
    <t>Чеснокодавка</t>
  </si>
  <si>
    <t>25.73.10.400.000.00.0796.000000000003</t>
  </si>
  <si>
    <t>поварский</t>
  </si>
  <si>
    <t>23.13.13.700.001.00.0796.000000000001</t>
  </si>
  <si>
    <t>Графин</t>
  </si>
  <si>
    <t>стеклянный, для воды, ГОСТ 30407-96</t>
  </si>
  <si>
    <t>25.99.12.400.027.00.0796.000000000013</t>
  </si>
  <si>
    <t>Кастрюля</t>
  </si>
  <si>
    <t>вместимость 5 л</t>
  </si>
  <si>
    <t>25.99.12.400.030.00.0796.000000000008</t>
  </si>
  <si>
    <t>Чайник</t>
  </si>
  <si>
    <t>32.30.11.500.000.00.0715.000000000000</t>
  </si>
  <si>
    <t>Коньки</t>
  </si>
  <si>
    <t>для фигурного катания</t>
  </si>
  <si>
    <t xml:space="preserve">мужские, размеры: 40-45 </t>
  </si>
  <si>
    <t>женские, белые, размеры: 36 - 40</t>
  </si>
  <si>
    <t>32.30.15.910.000.00.0796.000000000000</t>
  </si>
  <si>
    <t>Санки</t>
  </si>
  <si>
    <t>пластиковые, бесполозные</t>
  </si>
  <si>
    <t>со спинкой</t>
  </si>
  <si>
    <t>32.30.11.370.000.00.0715.000000000000</t>
  </si>
  <si>
    <t>Крепления лыжные</t>
  </si>
  <si>
    <t>универсальные</t>
  </si>
  <si>
    <t>капроновая</t>
  </si>
  <si>
    <t>13.96.16.900.003.00.0006.000000000000</t>
  </si>
  <si>
    <t>Сукно</t>
  </si>
  <si>
    <t>шерстяное, для бильярдного стола</t>
  </si>
  <si>
    <t>17.23.13.190.001.00.0796.000000000000</t>
  </si>
  <si>
    <t>Грамота</t>
  </si>
  <si>
    <t>матовая, формат А-4, полноцветная печать</t>
  </si>
  <si>
    <t>с логотипом КМГ и «Сункар»</t>
  </si>
  <si>
    <t>25.99.24.000.002.00.0796.000000000000</t>
  </si>
  <si>
    <t>Кубок</t>
  </si>
  <si>
    <t>спортивный</t>
  </si>
  <si>
    <t>спортивный с указанием призового места 1,2,3, цвет- золотистый</t>
  </si>
  <si>
    <t>14.12.11.210.001.14.0839.000000000000</t>
  </si>
  <si>
    <t>для кухрабочей, полуприлегающий силуэт с застежкой на пуговицы, воротник стойка, нижние накладные карманы, рукав короткий, боковые разрезы, регулировка брюк по талии, цвет куртки и брюк (синий, бордовый, зеленый), ткань смесовая 65% полиэфир, 35% вискоза</t>
  </si>
  <si>
    <t>для сферы обслуживания (повара), мужской, из хлопчатобумажной ткани, состоит из куртки, брюк,колпака, фарктука, ГОСТ 9897-88</t>
  </si>
  <si>
    <t>костюм для мясника, фартук прорезиненый КЩС, брюки из смесовой ткани, темного цвета с регулирующимся поясом</t>
  </si>
  <si>
    <t>14.12.30.110.006.01.0796.000000000001</t>
  </si>
  <si>
    <t>Рубашка</t>
  </si>
  <si>
    <t>мужская, спецодежда для сферы обслуживания (униформа), из  хлопчатобумажной  ткани, с длинным рукавом</t>
  </si>
  <si>
    <t>14.19.43.900.001.00.0796.000000000000</t>
  </si>
  <si>
    <t>мужской, спецодежда медицинская, из  хлопчатобумажной  ткани, ГОСТ 23134-78</t>
  </si>
  <si>
    <t>14.19.43.900.000.00.0796.000000000000</t>
  </si>
  <si>
    <t>Косынка</t>
  </si>
  <si>
    <t>женская, спецодежда медицинская, из хлопчатобумажной ткани, ГОСТ 23134-78</t>
  </si>
  <si>
    <t>для кухрабочей, ткань вискоза 50%, полиэфир 50%, темного цвета</t>
  </si>
  <si>
    <t>15.20.32.990.010.01.0715.000000000000</t>
  </si>
  <si>
    <t>мужские, общего назначения, из полимерных материалов, ГОСТ 26167-2005</t>
  </si>
  <si>
    <t>13.92.14.990.001.00.0796.000000000000</t>
  </si>
  <si>
    <t>Фартук</t>
  </si>
  <si>
    <t>кухонный, из ткани из искусственных волокон</t>
  </si>
  <si>
    <t>14.19.32.350.010.00.0796.000000000001</t>
  </si>
  <si>
    <t>защитный, прорезиненный</t>
  </si>
  <si>
    <t>фартук прорезиненый КЩС, для посудомоек</t>
  </si>
  <si>
    <t>14.12.30.110.001.00.0796.000000000001</t>
  </si>
  <si>
    <t>Халат</t>
  </si>
  <si>
    <t>мужской, спецодежда медицинская, из  хлопчатобумажной  ткани, тип А, ГОСТ 25194-82</t>
  </si>
  <si>
    <t>прямой силуэт, белого цвета, застежка центральная на сквозные петли, спинка с завязывающимся хлястиком, боковые накладные прямоугольные карманы, стандартная длина</t>
  </si>
  <si>
    <t>22.19.73.270.008.01.0796.000000000000</t>
  </si>
  <si>
    <t>Шар</t>
  </si>
  <si>
    <t>воздушный, резиновый, надувной</t>
  </si>
  <si>
    <t>32.99.51.390.001.00.0796.000000000004</t>
  </si>
  <si>
    <t>Украшение елочное</t>
  </si>
  <si>
    <t>пластмассовое, без механизмов</t>
  </si>
  <si>
    <t>32.99.51.390.002.00.0796.000000000000</t>
  </si>
  <si>
    <t>Мишура</t>
  </si>
  <si>
    <t>новогодняя</t>
  </si>
  <si>
    <t>новогодний дождик в упаковке</t>
  </si>
  <si>
    <t>27.40.32.000.000.00.0796.000000000000</t>
  </si>
  <si>
    <t>Гирлянда</t>
  </si>
  <si>
    <t>для украшения, светодиодная, длина 1-3 м</t>
  </si>
  <si>
    <t>27.40.32.000.000.00.0006.000000000001</t>
  </si>
  <si>
    <t>для украшения, светодиодная</t>
  </si>
  <si>
    <t>из шаров</t>
  </si>
  <si>
    <t>20.51.13.000.000.00.0796.000000000000</t>
  </si>
  <si>
    <t>Фейрверк</t>
  </si>
  <si>
    <t>цветные декоративные огни, получаемые при сжигании различных пороховых составов во время торжеств, праздников и т. п, СТ РК 1459-2005</t>
  </si>
  <si>
    <t>разноцветный, 49 залповый</t>
  </si>
  <si>
    <t>13.92.14.300.005.00.0704.000000000000</t>
  </si>
  <si>
    <t>Набор полотенец</t>
  </si>
  <si>
    <t>туалетный, из хлопка, состоит из двух полотенец, одного размера</t>
  </si>
  <si>
    <t>13.92.12.530.002.00.0839.000000000019</t>
  </si>
  <si>
    <t>Комплект постельного белья</t>
  </si>
  <si>
    <t>из хлопка, односпальный, состоит из одного пододеяльника, одной простыни,одной наволочки , плотность плетения ниже среднего (35-40 нитей/см2), ГОСТ 31307-2005</t>
  </si>
  <si>
    <t>13.92.11.500.000.00.0796.000000000002</t>
  </si>
  <si>
    <t>Одеяло</t>
  </si>
  <si>
    <t>с синтетическим наполнителем, размер 180*200 см, двухспальное, СТ РК 1017-2000</t>
  </si>
  <si>
    <t>13.92.24.992.000.01.0796.000000000006</t>
  </si>
  <si>
    <t>Подушка</t>
  </si>
  <si>
    <t>спальная, с верхом из хлопчатобумажных тканей, синтетический наполнитель, размер 70*70 см</t>
  </si>
  <si>
    <t>спальная, с верхом из хлопчатобумажных тканей, синтетический наполнитель, размер 50*70 см</t>
  </si>
  <si>
    <t>13.92.16.900.001.01.0796.000000000022</t>
  </si>
  <si>
    <t>Покрывало</t>
  </si>
  <si>
    <t>спальное, жаккардовое, размер 128х205см</t>
  </si>
  <si>
    <t>889</t>
  </si>
  <si>
    <t>Катушка условная</t>
  </si>
  <si>
    <t>616</t>
  </si>
  <si>
    <t>посуда</t>
  </si>
  <si>
    <t>спорттовары</t>
  </si>
  <si>
    <t>постель</t>
  </si>
  <si>
    <t>Вместительность корпуса 7 л, масса заряда 7 кг, огнетушащая способность  класса Е 1000 вольт, масса огнетушителя 19,9 кг, габаритные размеры 133*900 мм</t>
  </si>
  <si>
    <t>23 Р</t>
  </si>
  <si>
    <t>24 Р</t>
  </si>
  <si>
    <t>Ремонт и техническое обслуживание холодильных установок и бытовых приборов (диагностика, чистка, замена комплектующих и др.)</t>
  </si>
  <si>
    <t>украшения</t>
  </si>
  <si>
    <t>Цена за ед</t>
  </si>
  <si>
    <t>ТОО Казах Кенсе</t>
  </si>
  <si>
    <t>114-1 У</t>
  </si>
  <si>
    <t>64-1 Т</t>
  </si>
  <si>
    <t>было 33 719,64 тг</t>
  </si>
  <si>
    <t>1234 Т</t>
  </si>
  <si>
    <t>1235 Т</t>
  </si>
  <si>
    <t>1236 Т</t>
  </si>
  <si>
    <t>1237 Т</t>
  </si>
  <si>
    <t>1238 Т</t>
  </si>
  <si>
    <t>1239 Т</t>
  </si>
  <si>
    <t>1240 Т</t>
  </si>
  <si>
    <t>1241 Т</t>
  </si>
  <si>
    <t>1242 Т</t>
  </si>
  <si>
    <t>1243 Т</t>
  </si>
  <si>
    <t>1244 Т</t>
  </si>
  <si>
    <t>1245 Т</t>
  </si>
  <si>
    <t>1246 Т</t>
  </si>
  <si>
    <t>1247 Т</t>
  </si>
  <si>
    <t>1248 Т</t>
  </si>
  <si>
    <t>1249 Т</t>
  </si>
  <si>
    <t>1250 Т</t>
  </si>
  <si>
    <t>1251 Т</t>
  </si>
  <si>
    <t>1252 Т</t>
  </si>
  <si>
    <t>1253 Т</t>
  </si>
  <si>
    <t>1254 Т</t>
  </si>
  <si>
    <t>1255 Т</t>
  </si>
  <si>
    <t>1256 Т</t>
  </si>
  <si>
    <t>1257 Т</t>
  </si>
  <si>
    <t>1258 Т</t>
  </si>
  <si>
    <t>1259 Т</t>
  </si>
  <si>
    <t>1260 Т</t>
  </si>
  <si>
    <t>1261 Т</t>
  </si>
  <si>
    <t>1262 Т</t>
  </si>
  <si>
    <t>1263 Т</t>
  </si>
  <si>
    <t>1264 Т</t>
  </si>
  <si>
    <t>1265 Т</t>
  </si>
  <si>
    <t>1266 Т</t>
  </si>
  <si>
    <t>1267 Т</t>
  </si>
  <si>
    <t>1268 Т</t>
  </si>
  <si>
    <t>1269 Т</t>
  </si>
  <si>
    <t>1270 Т</t>
  </si>
  <si>
    <t>1271 Т</t>
  </si>
  <si>
    <t>1272 Т</t>
  </si>
  <si>
    <t>1273 Т</t>
  </si>
  <si>
    <t>1274 Т</t>
  </si>
  <si>
    <t>1275 Т</t>
  </si>
  <si>
    <t>1276 Т</t>
  </si>
  <si>
    <t>1277 Т</t>
  </si>
  <si>
    <t>1278 Т</t>
  </si>
  <si>
    <t>1279 Т</t>
  </si>
  <si>
    <t>1280 Т</t>
  </si>
  <si>
    <t>1281 Т</t>
  </si>
  <si>
    <t>1282 Т</t>
  </si>
  <si>
    <t>1283 Т</t>
  </si>
  <si>
    <t>1284 Т</t>
  </si>
  <si>
    <t>1285 Т</t>
  </si>
  <si>
    <t>1286 Т</t>
  </si>
  <si>
    <t>1287 Т</t>
  </si>
  <si>
    <t>1288 Т</t>
  </si>
  <si>
    <t>1289 Т</t>
  </si>
  <si>
    <t>1290 Т</t>
  </si>
  <si>
    <t>1291 Т</t>
  </si>
  <si>
    <t>1292 Т</t>
  </si>
  <si>
    <t>1293 Т</t>
  </si>
  <si>
    <t>1294 Т</t>
  </si>
  <si>
    <t>1295 Т</t>
  </si>
  <si>
    <t>1296 Т</t>
  </si>
  <si>
    <t>1297 Т</t>
  </si>
  <si>
    <t>1298 Т</t>
  </si>
  <si>
    <t>1299 Т</t>
  </si>
  <si>
    <t>1300 Т</t>
  </si>
  <si>
    <t>1301 Т</t>
  </si>
  <si>
    <t>1302 Т</t>
  </si>
  <si>
    <t>1303 Т</t>
  </si>
  <si>
    <t>1304 Т</t>
  </si>
  <si>
    <t>1305 Т</t>
  </si>
  <si>
    <t>1306 Т</t>
  </si>
  <si>
    <t>1307 Т</t>
  </si>
  <si>
    <t>1308 Т</t>
  </si>
  <si>
    <t>1309 Т</t>
  </si>
  <si>
    <t>1310 Т</t>
  </si>
  <si>
    <t>1311 Т</t>
  </si>
  <si>
    <t>1312 Т</t>
  </si>
  <si>
    <t>1313 Т</t>
  </si>
  <si>
    <t>1314 Т</t>
  </si>
  <si>
    <t>1315 Т</t>
  </si>
  <si>
    <t>1316 Т</t>
  </si>
  <si>
    <t>1317 Т</t>
  </si>
  <si>
    <t>1318 Т</t>
  </si>
  <si>
    <t>1319 Т</t>
  </si>
  <si>
    <t>1320 Т</t>
  </si>
  <si>
    <t>1321 Т</t>
  </si>
  <si>
    <t>1322 Т</t>
  </si>
  <si>
    <t>1323 Т</t>
  </si>
  <si>
    <t>1324 Т</t>
  </si>
  <si>
    <t>1325 Т</t>
  </si>
  <si>
    <t>1326 Т</t>
  </si>
  <si>
    <t>1327 Т</t>
  </si>
  <si>
    <t>1328 Т</t>
  </si>
  <si>
    <t>1329 Т</t>
  </si>
  <si>
    <t>1330 Т</t>
  </si>
  <si>
    <t>1331 Т</t>
  </si>
  <si>
    <t>1332 Т</t>
  </si>
  <si>
    <t>1333 Т</t>
  </si>
  <si>
    <t>1334 Т</t>
  </si>
  <si>
    <t>1335 Т</t>
  </si>
  <si>
    <t>1336 Т</t>
  </si>
  <si>
    <t>1337 Т</t>
  </si>
  <si>
    <t>1338 Т</t>
  </si>
  <si>
    <t>1339 Т</t>
  </si>
  <si>
    <t>1340 Т</t>
  </si>
  <si>
    <t>1341 Т</t>
  </si>
  <si>
    <t>1342 Т</t>
  </si>
  <si>
    <t>1343 Т</t>
  </si>
  <si>
    <t>1344 Т</t>
  </si>
  <si>
    <t>1345 Т</t>
  </si>
  <si>
    <t>1346 Т</t>
  </si>
  <si>
    <t>1347 Т</t>
  </si>
  <si>
    <t>1348 Т</t>
  </si>
  <si>
    <t>1349 Т</t>
  </si>
  <si>
    <t>1350 Т</t>
  </si>
  <si>
    <t>1351 Т</t>
  </si>
  <si>
    <t>1352 Т</t>
  </si>
  <si>
    <t>1353 Т</t>
  </si>
  <si>
    <t>1354 Т</t>
  </si>
  <si>
    <t>1355 Т</t>
  </si>
  <si>
    <t>1356 Т</t>
  </si>
  <si>
    <t>1357 Т</t>
  </si>
  <si>
    <t>1358 Т</t>
  </si>
  <si>
    <t>1359 Т</t>
  </si>
  <si>
    <t>1360 Т</t>
  </si>
  <si>
    <t>1361 Т</t>
  </si>
  <si>
    <t>1362 Т</t>
  </si>
  <si>
    <t>1363 Т</t>
  </si>
  <si>
    <t>1364 Т</t>
  </si>
  <si>
    <t>1365 Т</t>
  </si>
  <si>
    <t>1366 Т</t>
  </si>
  <si>
    <t>1367 Т</t>
  </si>
  <si>
    <t>1368 Т</t>
  </si>
  <si>
    <t>1369 Т</t>
  </si>
  <si>
    <t>1370 Т</t>
  </si>
  <si>
    <t>1371 Т</t>
  </si>
  <si>
    <t>1372 Т</t>
  </si>
  <si>
    <t>1373 Т</t>
  </si>
  <si>
    <t>1374 Т</t>
  </si>
  <si>
    <t>1375 Т</t>
  </si>
  <si>
    <t>1376 Т</t>
  </si>
  <si>
    <t>1377 Т</t>
  </si>
  <si>
    <t>1378 Т</t>
  </si>
  <si>
    <t>1379 Т</t>
  </si>
  <si>
    <t>1380 Т</t>
  </si>
  <si>
    <t>1381 Т</t>
  </si>
  <si>
    <t>1382 Т</t>
  </si>
  <si>
    <t>1383 Т</t>
  </si>
  <si>
    <t>1384 Т</t>
  </si>
  <si>
    <t>1385 Т</t>
  </si>
  <si>
    <t>1386 Т</t>
  </si>
  <si>
    <t>1387 Т</t>
  </si>
  <si>
    <t>1388 Т</t>
  </si>
  <si>
    <t>1389 Т</t>
  </si>
  <si>
    <t>1390 Т</t>
  </si>
  <si>
    <t>1391 Т</t>
  </si>
  <si>
    <t>1392 Т</t>
  </si>
  <si>
    <t>1393 Т</t>
  </si>
  <si>
    <t>1394 Т</t>
  </si>
  <si>
    <t>1395 Т</t>
  </si>
  <si>
    <t>1396 Т</t>
  </si>
  <si>
    <t>1397 Т</t>
  </si>
  <si>
    <t>1398 Т</t>
  </si>
  <si>
    <t>1399 Т</t>
  </si>
  <si>
    <t>1400 Т</t>
  </si>
  <si>
    <t>1401 Т</t>
  </si>
  <si>
    <t>1402 Т</t>
  </si>
  <si>
    <t>1403 Т</t>
  </si>
  <si>
    <t>1404 Т</t>
  </si>
  <si>
    <t>1405 Т</t>
  </si>
  <si>
    <t>1406 Т</t>
  </si>
  <si>
    <t>1407 Т</t>
  </si>
  <si>
    <t>1408 Т</t>
  </si>
  <si>
    <t>1409 Т</t>
  </si>
  <si>
    <t>1410 Т</t>
  </si>
  <si>
    <t>1411 Т</t>
  </si>
  <si>
    <t>1412 Т</t>
  </si>
  <si>
    <t>1413 Т</t>
  </si>
  <si>
    <t>1414 Т</t>
  </si>
  <si>
    <t>1415 Т</t>
  </si>
  <si>
    <t>1416 Т</t>
  </si>
  <si>
    <t>1417 Т</t>
  </si>
  <si>
    <t>1418 Т</t>
  </si>
  <si>
    <t>1419 Т</t>
  </si>
  <si>
    <t>1420 Т</t>
  </si>
  <si>
    <t>1421 Т</t>
  </si>
  <si>
    <t>1422 Т</t>
  </si>
  <si>
    <t>1423 Т</t>
  </si>
  <si>
    <t>1424 Т</t>
  </si>
  <si>
    <t>1425 Т</t>
  </si>
  <si>
    <t>1426 Т</t>
  </si>
  <si>
    <t>1427 Т</t>
  </si>
  <si>
    <t>1428 Т</t>
  </si>
  <si>
    <t>1429 Т</t>
  </si>
  <si>
    <t>1430 Т</t>
  </si>
  <si>
    <t>1431 Т</t>
  </si>
  <si>
    <t>1432 Т</t>
  </si>
  <si>
    <t>1433 Т</t>
  </si>
  <si>
    <t>1434 Т</t>
  </si>
  <si>
    <t>1435 Т</t>
  </si>
  <si>
    <t>1436 Т</t>
  </si>
  <si>
    <t>1437 Т</t>
  </si>
  <si>
    <t>1438 Т</t>
  </si>
  <si>
    <t>1439 Т</t>
  </si>
  <si>
    <t>1440 Т</t>
  </si>
  <si>
    <t>1441 Т</t>
  </si>
  <si>
    <t>1442 Т</t>
  </si>
  <si>
    <t>1443 Т</t>
  </si>
  <si>
    <t>1444 Т</t>
  </si>
  <si>
    <t>1445 Т</t>
  </si>
  <si>
    <t>1446 Т</t>
  </si>
  <si>
    <t>1447 Т</t>
  </si>
  <si>
    <t>1448 Т</t>
  </si>
  <si>
    <t>1449 Т</t>
  </si>
  <si>
    <t>1450 Т</t>
  </si>
  <si>
    <t>1451 Т</t>
  </si>
  <si>
    <t>1452 Т</t>
  </si>
  <si>
    <t>1453 Т</t>
  </si>
  <si>
    <t>1454 Т</t>
  </si>
  <si>
    <t>1455 Т</t>
  </si>
  <si>
    <t>1456 Т</t>
  </si>
  <si>
    <t>1457 Т</t>
  </si>
  <si>
    <t>1458 Т</t>
  </si>
  <si>
    <t>1459 Т</t>
  </si>
  <si>
    <t>1460 Т</t>
  </si>
  <si>
    <t>1461 Т</t>
  </si>
  <si>
    <t>1462 Т</t>
  </si>
  <si>
    <t>1463 Т</t>
  </si>
  <si>
    <t>1464 Т</t>
  </si>
  <si>
    <t>1465 Т</t>
  </si>
  <si>
    <t>1466 Т</t>
  </si>
  <si>
    <t>1467 Т</t>
  </si>
  <si>
    <t>1468 Т</t>
  </si>
  <si>
    <t>1469 Т</t>
  </si>
  <si>
    <t>1470 Т</t>
  </si>
  <si>
    <t>1471 Т</t>
  </si>
  <si>
    <t>1472 Т</t>
  </si>
  <si>
    <t>1473 Т</t>
  </si>
  <si>
    <t>1474 Т</t>
  </si>
  <si>
    <t>1475 Т</t>
  </si>
  <si>
    <t>1476 Т</t>
  </si>
  <si>
    <t>1477 Т</t>
  </si>
  <si>
    <t>1478 Т</t>
  </si>
  <si>
    <t>1479 Т</t>
  </si>
  <si>
    <t>1480 Т</t>
  </si>
  <si>
    <t>1481 Т</t>
  </si>
  <si>
    <t>1482 Т</t>
  </si>
  <si>
    <t>1483 Т</t>
  </si>
  <si>
    <t>1484 Т</t>
  </si>
  <si>
    <t>1485 Т</t>
  </si>
  <si>
    <t>1486 Т</t>
  </si>
  <si>
    <t>1487 Т</t>
  </si>
  <si>
    <t>1488 Т</t>
  </si>
  <si>
    <t>1489 Т</t>
  </si>
  <si>
    <t>1490 Т</t>
  </si>
  <si>
    <t>1491 Т</t>
  </si>
  <si>
    <t>1492 Т</t>
  </si>
  <si>
    <t>1493 Т</t>
  </si>
  <si>
    <t>1494 Т</t>
  </si>
  <si>
    <t>1495 Т</t>
  </si>
  <si>
    <t>1496 Т</t>
  </si>
  <si>
    <t>1497 Т</t>
  </si>
  <si>
    <t>1498 Т</t>
  </si>
  <si>
    <t>1499 Т</t>
  </si>
  <si>
    <t>1500 Т</t>
  </si>
  <si>
    <t>1501 Т</t>
  </si>
  <si>
    <t>1502 Т</t>
  </si>
  <si>
    <t>1503 Т</t>
  </si>
  <si>
    <t>1504 Т</t>
  </si>
  <si>
    <t>1505 Т</t>
  </si>
  <si>
    <t>1506 Т</t>
  </si>
  <si>
    <t>1507 Т</t>
  </si>
  <si>
    <t>1508 Т</t>
  </si>
  <si>
    <t>1509 Т</t>
  </si>
  <si>
    <t>1510 Т</t>
  </si>
  <si>
    <t>1511 Т</t>
  </si>
  <si>
    <t>1512 Т</t>
  </si>
  <si>
    <t>1513 Т</t>
  </si>
  <si>
    <t>1514 Т</t>
  </si>
  <si>
    <t>1515 Т</t>
  </si>
  <si>
    <t>1516 Т</t>
  </si>
  <si>
    <t>1517 Т</t>
  </si>
  <si>
    <t>1518 Т</t>
  </si>
  <si>
    <t>1519 Т</t>
  </si>
  <si>
    <t>1520 Т</t>
  </si>
  <si>
    <t>1521 Т</t>
  </si>
  <si>
    <t>1522 Т</t>
  </si>
  <si>
    <t>1523 Т</t>
  </si>
  <si>
    <t>1524 Т</t>
  </si>
  <si>
    <t>1525 Т</t>
  </si>
  <si>
    <t>1526 Т</t>
  </si>
  <si>
    <t>1527 Т</t>
  </si>
  <si>
    <t>1528 Т</t>
  </si>
  <si>
    <t>1529 Т</t>
  </si>
  <si>
    <t>1530 Т</t>
  </si>
  <si>
    <t>1531 Т</t>
  </si>
  <si>
    <t>1532 Т</t>
  </si>
  <si>
    <t>1533 Т</t>
  </si>
  <si>
    <t>1534 Т</t>
  </si>
  <si>
    <t>1535 Т</t>
  </si>
  <si>
    <t>1536 Т</t>
  </si>
  <si>
    <t>1537 Т</t>
  </si>
  <si>
    <t>1538 Т</t>
  </si>
  <si>
    <t>1539 Т</t>
  </si>
  <si>
    <t>1540 Т</t>
  </si>
  <si>
    <t>1541 Т</t>
  </si>
  <si>
    <t>1542 Т</t>
  </si>
  <si>
    <t>1543 Т</t>
  </si>
  <si>
    <t>1544 Т</t>
  </si>
  <si>
    <t>1545 Т</t>
  </si>
  <si>
    <t>1546 Т</t>
  </si>
  <si>
    <t>1547 Т</t>
  </si>
  <si>
    <t>1548 Т</t>
  </si>
  <si>
    <t>1549 Т</t>
  </si>
  <si>
    <t>1550 Т</t>
  </si>
  <si>
    <t>1551 Т</t>
  </si>
  <si>
    <t>1552 Т</t>
  </si>
  <si>
    <t>1553 Т</t>
  </si>
  <si>
    <t>1554 Т</t>
  </si>
  <si>
    <t>1555 Т</t>
  </si>
  <si>
    <t>1556 Т</t>
  </si>
  <si>
    <t>1557 Т</t>
  </si>
  <si>
    <t>1558 Т</t>
  </si>
  <si>
    <t>1559 Т</t>
  </si>
  <si>
    <t>1560 Т</t>
  </si>
  <si>
    <t>1561 Т</t>
  </si>
  <si>
    <t>1562 Т</t>
  </si>
  <si>
    <t>1563 Т</t>
  </si>
  <si>
    <t>1564 Т</t>
  </si>
  <si>
    <t>1565 Т</t>
  </si>
  <si>
    <t>1566 Т</t>
  </si>
  <si>
    <t>1567 Т</t>
  </si>
  <si>
    <t>1568 Т</t>
  </si>
  <si>
    <t>1569 Т</t>
  </si>
  <si>
    <t>1570 Т</t>
  </si>
  <si>
    <t>1571 Т</t>
  </si>
  <si>
    <t>1572 Т</t>
  </si>
  <si>
    <t>1573 Т</t>
  </si>
  <si>
    <t>1574 Т</t>
  </si>
  <si>
    <t>1575 Т</t>
  </si>
  <si>
    <t>1576 Т</t>
  </si>
  <si>
    <t>1577 Т</t>
  </si>
  <si>
    <t>1578 Т</t>
  </si>
  <si>
    <t>1579 Т</t>
  </si>
  <si>
    <t>1580 Т</t>
  </si>
  <si>
    <t>1581 Т</t>
  </si>
  <si>
    <t>1582 Т</t>
  </si>
  <si>
    <t>1583 Т</t>
  </si>
  <si>
    <t>1584 Т</t>
  </si>
  <si>
    <t>1585 Т</t>
  </si>
  <si>
    <t>1586 Т</t>
  </si>
  <si>
    <t>1587 Т</t>
  </si>
  <si>
    <t>1588 Т</t>
  </si>
  <si>
    <t>1589 Т</t>
  </si>
  <si>
    <t>1590 Т</t>
  </si>
  <si>
    <t>1591 Т</t>
  </si>
  <si>
    <t>1592 Т</t>
  </si>
  <si>
    <t>1593 Т</t>
  </si>
  <si>
    <t>1594 Т</t>
  </si>
  <si>
    <t>1595 Т</t>
  </si>
  <si>
    <t>1596 Т</t>
  </si>
  <si>
    <t>1597 Т</t>
  </si>
  <si>
    <t>1598 Т</t>
  </si>
  <si>
    <t>1599 Т</t>
  </si>
  <si>
    <t>1600 Т</t>
  </si>
  <si>
    <t>1601 Т</t>
  </si>
  <si>
    <t>1602 Т</t>
  </si>
  <si>
    <t>1603 Т</t>
  </si>
  <si>
    <t>1604 Т</t>
  </si>
  <si>
    <t>1605 Т</t>
  </si>
  <si>
    <t>1606 Т</t>
  </si>
  <si>
    <t>1607 Т</t>
  </si>
  <si>
    <t>1608 Т</t>
  </si>
  <si>
    <t>1609 Т</t>
  </si>
  <si>
    <t>1610 Т</t>
  </si>
  <si>
    <t>1611 Т</t>
  </si>
  <si>
    <t>1612 Т</t>
  </si>
  <si>
    <t>1613 Т</t>
  </si>
  <si>
    <t>1614 Т</t>
  </si>
  <si>
    <t>1615 Т</t>
  </si>
  <si>
    <t>1616 Т</t>
  </si>
  <si>
    <t>1617 Т</t>
  </si>
  <si>
    <t>1618 Т</t>
  </si>
  <si>
    <t>1619 Т</t>
  </si>
  <si>
    <t>1620 Т</t>
  </si>
  <si>
    <t>1621 Т</t>
  </si>
  <si>
    <t>1622 Т</t>
  </si>
  <si>
    <t>1623 Т</t>
  </si>
  <si>
    <t>1624 Т</t>
  </si>
  <si>
    <t>1625 Т</t>
  </si>
  <si>
    <t>1626 Т</t>
  </si>
  <si>
    <t>1627 Т</t>
  </si>
  <si>
    <t>1628 Т</t>
  </si>
  <si>
    <t>1629 Т</t>
  </si>
  <si>
    <t>1630 Т</t>
  </si>
  <si>
    <t>1631 Т</t>
  </si>
  <si>
    <t>1632 Т</t>
  </si>
  <si>
    <t>1633 Т</t>
  </si>
  <si>
    <t>1634 Т</t>
  </si>
  <si>
    <t>1635 Т</t>
  </si>
  <si>
    <t>1636 Т</t>
  </si>
  <si>
    <t>1637 Т</t>
  </si>
  <si>
    <t>1638 Т</t>
  </si>
  <si>
    <t>1639 Т</t>
  </si>
  <si>
    <t>1640 Т</t>
  </si>
  <si>
    <t>1641 Т</t>
  </si>
  <si>
    <t>1642 Т</t>
  </si>
  <si>
    <t>1643 Т</t>
  </si>
  <si>
    <t>1644 Т</t>
  </si>
  <si>
    <t>1645 Т</t>
  </si>
  <si>
    <t>1646 Т</t>
  </si>
  <si>
    <t>1647 Т</t>
  </si>
  <si>
    <t>1648 Т</t>
  </si>
  <si>
    <t>1649 Т</t>
  </si>
  <si>
    <t>1650 Т</t>
  </si>
  <si>
    <t>1651 Т</t>
  </si>
  <si>
    <t>1652 Т</t>
  </si>
  <si>
    <t>1653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</si>
  <si>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</si>
  <si>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</si>
  <si>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</si>
  <si>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</si>
  <si>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</si>
  <si>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</si>
  <si>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</si>
  <si>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</si>
  <si>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</si>
  <si>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</si>
  <si>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</si>
  <si>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</si>
  <si>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</si>
  <si>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</si>
  <si>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</si>
  <si>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</si>
  <si>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</si>
  <si>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</si>
  <si>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</si>
  <si>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</si>
  <si>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</si>
  <si>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</si>
  <si>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1676 Т</t>
  </si>
  <si>
    <t>1677 Т</t>
  </si>
  <si>
    <t>1678 Т</t>
  </si>
  <si>
    <t>1679 Т</t>
  </si>
  <si>
    <t>1680 Т</t>
  </si>
  <si>
    <t>1681 Т</t>
  </si>
  <si>
    <t>1682 Т</t>
  </si>
  <si>
    <t>1683 Т</t>
  </si>
  <si>
    <t>1684 Т</t>
  </si>
  <si>
    <t>1685 Т</t>
  </si>
  <si>
    <t>1686 Т</t>
  </si>
  <si>
    <t>1687 Т</t>
  </si>
  <si>
    <t>1688 Т</t>
  </si>
  <si>
    <t>1689 Т</t>
  </si>
  <si>
    <t>1690 Т</t>
  </si>
  <si>
    <t>1691 Т</t>
  </si>
  <si>
    <t>1692 Т</t>
  </si>
  <si>
    <t>1693 Т</t>
  </si>
  <si>
    <t>1694 Т</t>
  </si>
  <si>
    <t>1695 Т</t>
  </si>
  <si>
    <t>1696 Т</t>
  </si>
  <si>
    <t>1697 Т</t>
  </si>
  <si>
    <t>1698 Т</t>
  </si>
  <si>
    <t>1699 Т</t>
  </si>
  <si>
    <t>1700 Т</t>
  </si>
  <si>
    <t>1701 Т</t>
  </si>
  <si>
    <t>1702 Т</t>
  </si>
  <si>
    <t>1703 Т</t>
  </si>
  <si>
    <t>1704 Т</t>
  </si>
  <si>
    <t>1705 Т</t>
  </si>
  <si>
    <t>1706 Т</t>
  </si>
  <si>
    <t>1707 Т</t>
  </si>
  <si>
    <t>1708 Т</t>
  </si>
  <si>
    <t>1709 Т</t>
  </si>
  <si>
    <t>1710 Т</t>
  </si>
  <si>
    <t>1711 Т</t>
  </si>
  <si>
    <t>1712 Т</t>
  </si>
  <si>
    <t>1713 Т</t>
  </si>
  <si>
    <t>1714 Т</t>
  </si>
  <si>
    <t>1715 Т</t>
  </si>
  <si>
    <t>1716 Т</t>
  </si>
  <si>
    <t>1717 Т</t>
  </si>
  <si>
    <t>1718 Т</t>
  </si>
  <si>
    <t>1719 Т</t>
  </si>
  <si>
    <t>1720 Т</t>
  </si>
  <si>
    <t>1721 Т</t>
  </si>
  <si>
    <t>1722 Т</t>
  </si>
  <si>
    <t>1723 Т</t>
  </si>
  <si>
    <t>1724 Т</t>
  </si>
  <si>
    <t>1725 Т</t>
  </si>
  <si>
    <t>1726 Т</t>
  </si>
  <si>
    <t>1727 Т</t>
  </si>
  <si>
    <t>1729 Т</t>
  </si>
  <si>
    <t>1730 Т</t>
  </si>
  <si>
    <t>1731 Т</t>
  </si>
  <si>
    <t>25.11.10.300.007.01.0006.000000000003</t>
  </si>
  <si>
    <t>металлический, направляющий, 40 см, коробчатый</t>
  </si>
  <si>
    <t>25.94.13.900.007.00.0796.000000000093</t>
  </si>
  <si>
    <t>Шуруп</t>
  </si>
  <si>
    <t>с потайной головкой, самонарезающий, диаметр 3 мм, длина 25 мм</t>
  </si>
  <si>
    <t>25.94.13.900.007.01.0796.000000000000</t>
  </si>
  <si>
    <t>лист гипсокартонный (стеновой) 2,5х1,25м толщина 12,5мм</t>
  </si>
  <si>
    <t>лист гипсокартонный (потолочный) 2,5х1,25м толщина 9,5мм</t>
  </si>
  <si>
    <t>20.30.22.550.000.00.0166.000000000002</t>
  </si>
  <si>
    <t>Шпатлевка</t>
  </si>
  <si>
    <t>для выравнивания стен и потолков в помещениях, на гипсовой основе</t>
  </si>
  <si>
    <t>20.30.22.550.000.00.0166.000000000003</t>
  </si>
  <si>
    <t>для выравнивания и исправления дефектов бетонных/металлических/деревянных поверхностей, марка ХВ-0016</t>
  </si>
  <si>
    <t>20.59.59.730.000.00.0796.000000000000</t>
  </si>
  <si>
    <t>20.30.12.200.000.00.0166.000000000001</t>
  </si>
  <si>
    <t>для защиты изделий из металла и бетона, антикоррозионная</t>
  </si>
  <si>
    <t>20.30.12.700.001.00.0166.000000000013</t>
  </si>
  <si>
    <t>масляный, марка МА</t>
  </si>
  <si>
    <t>22.23.11.900.002.00.0055.000000000005</t>
  </si>
  <si>
    <t>из вспененного полиэтилена, толщина 2 мм, ширина листа 200 см</t>
  </si>
  <si>
    <t>20.30.11.900.000.00.0166.000000000006</t>
  </si>
  <si>
    <t>для дорожной разметки автомобильных дорог, СТ РК 2066-2010</t>
  </si>
  <si>
    <t>23.14.12.900.007.00.0796.000000000000</t>
  </si>
  <si>
    <t>теплоизоляционная, минеральная, ГОСТ 4640-2011</t>
  </si>
  <si>
    <t>20.52.10.900.005.01.0796.000000000000</t>
  </si>
  <si>
    <t>полимерный, универсальный</t>
  </si>
  <si>
    <t>20.52.10.900.005.00.0166.000000000020</t>
  </si>
  <si>
    <t>23.51.12.900.000.00.0166.000000000015</t>
  </si>
  <si>
    <t>Цемент</t>
  </si>
  <si>
    <t>для строительных растворов, марка М-400, ГОСТ 25328-82</t>
  </si>
  <si>
    <t>25.72.14.690.006.00.0796.000000000002</t>
  </si>
  <si>
    <t>до 120 кг</t>
  </si>
  <si>
    <t>22.21.30.200.001.00.0736.000000000001</t>
  </si>
  <si>
    <t>полиэтиленовая, складская</t>
  </si>
  <si>
    <t>28.14.12.350.000.00.0796.000000000016</t>
  </si>
  <si>
    <t>писсуарный, туалетный, из цветных металлов</t>
  </si>
  <si>
    <t>28.14.12.330.000.00.0796.000000000000</t>
  </si>
  <si>
    <t>для моек, двухрукояточный, набортный, размер 180*130 мм, ГОСТ 25809-96</t>
  </si>
  <si>
    <t>22.29.23.900.002.00.0796.000000000002</t>
  </si>
  <si>
    <t>для салфеток настольный</t>
  </si>
  <si>
    <t>23.42.10.500.008.00.0839.000000000024</t>
  </si>
  <si>
    <t>керамический, приставной, с косым выпуском, со скрытым бачком, сиденьем и комплектом арматуры, ГОСТ 30493-96</t>
  </si>
  <si>
    <t>27.12.24.500.000.05.0796.000000000017</t>
  </si>
  <si>
    <t>промежуточное, 2 перекидных контакта, номинальный ток 8 А, напряжение питания 230 В</t>
  </si>
  <si>
    <t>реле RXL, промежуточное 230В, 6 с 4 перекл.контакта (4С/О)</t>
  </si>
  <si>
    <t>27.12.24.500.000.05.0796.000000000015</t>
  </si>
  <si>
    <t>промежуточное, 4 перекидных контакта, номинальный ток 7 А, напряжение питания 24 В</t>
  </si>
  <si>
    <t>реле RXL, промежуточное 230В, 6А с 2 перекл.контакта (2С/О)</t>
  </si>
  <si>
    <t>реле RXL, промежуточное 24В, 6А с 4 перекл.контакта (4С/О)</t>
  </si>
  <si>
    <t>23.91.11.800.001.00.0006.000000000000</t>
  </si>
  <si>
    <t>22.21.21.900.001.00.0796.000000000010</t>
  </si>
  <si>
    <t>Сифон</t>
  </si>
  <si>
    <t>для раковины, пластиковый, размер 1 1/2"*40-50 мм, гофрированный, удлиненный</t>
  </si>
  <si>
    <t>27.33.11.100.002.00.0796.000000000005</t>
  </si>
  <si>
    <t>одноклавишный, внутренней установки</t>
  </si>
  <si>
    <t>27.12.23.500.001.00.0796.000000000000</t>
  </si>
  <si>
    <t>полупроводниковый, трехфазный, номинальный ток 50А, напряжение 220 В</t>
  </si>
  <si>
    <t>контактор 3-х полюсный 65А, 230В/50Гц с 3 вспомогательных контактов (2NO+1NC)</t>
  </si>
  <si>
    <t>контактор 3-х полюсный 25А, 230В/50Гц с 4 вспомогательных контактов (3NO+1NC)</t>
  </si>
  <si>
    <t>контактор 3-х полюсный 18А, 230В/50Гц с 3 вспомогательных контактов (3NO)</t>
  </si>
  <si>
    <t>контактор 3-х полюсный 12А, 230В/50Гц с 5 вспомогательных контактов (5NO)</t>
  </si>
  <si>
    <t>контактор 3-х полюсный 9А, 230В/50Гц с 5 вспомогательных контактов (5NO)</t>
  </si>
  <si>
    <t>27.90.33.300.001.00.0796.000000000000</t>
  </si>
  <si>
    <t>Кнопка</t>
  </si>
  <si>
    <t>для электросигнализации</t>
  </si>
  <si>
    <t>кнопка с замыкающим и размыкающим контактом  (NO+NC) 6А</t>
  </si>
  <si>
    <t>27.12.22.900.001.00.0796.000000000077</t>
  </si>
  <si>
    <t>автоматический, тип ВА, двухполюсный</t>
  </si>
  <si>
    <t xml:space="preserve">автоматический выключатель GV2-ME14. 6-10A  с 2 вспомогательных контактов  (1NO+1NC) </t>
  </si>
  <si>
    <t xml:space="preserve">автоматический выключатель GV2-ME10. 4-6A  с 2 вспомогательных контактов  (1NO+1NC) </t>
  </si>
  <si>
    <t xml:space="preserve">автоматический выключатель GV2-ME08, 2,5-4A  с 2 вспомогательных контактов  (1NO+1NC) </t>
  </si>
  <si>
    <t xml:space="preserve">автоматический выключатель GV2-ME06, 1-1, 6A  с 2 вспомогательных контактов  (1NO+1NC) </t>
  </si>
  <si>
    <t xml:space="preserve">автоматический выключатель GV2-ME05, 0,63-1A  с 2 вспомогательных контактов  (1NO+1NC) </t>
  </si>
  <si>
    <t xml:space="preserve">автоматический выключатель GV2-ME04, 0,4-0,63A  с 2 вспомогательных контактов  (1NO+1NC) </t>
  </si>
  <si>
    <t>27.12.21.700.000.01.0796.000000000000</t>
  </si>
  <si>
    <t>плавкий, номинальный ток 85 А</t>
  </si>
  <si>
    <t>автоматический предохранитель, 1 полюсный С80А</t>
  </si>
  <si>
    <t>27.12.21.500.000.01.0796.000000000001</t>
  </si>
  <si>
    <t>плавкий, номинальный ток 25 А</t>
  </si>
  <si>
    <t>автоматический предохранитель, 3-х полюсный С25А с помогательным контактом 1NO</t>
  </si>
  <si>
    <t>27.12.21.700.000.01.0796.000000000011</t>
  </si>
  <si>
    <t>плавкий, номинальный ток 6 А</t>
  </si>
  <si>
    <t>27.12.21.500.000.01.0796.000000000000</t>
  </si>
  <si>
    <t>плавкий, номинальный ток 16 А</t>
  </si>
  <si>
    <t>27.12.21.700.000.01.0796.000000000008</t>
  </si>
  <si>
    <t>плавкий, номинальный ток 10 А</t>
  </si>
  <si>
    <t>28.14.13.100.001.00.0796.000000000000</t>
  </si>
  <si>
    <t>Клапан распределительный</t>
  </si>
  <si>
    <t>трехходовой, электромагнитный</t>
  </si>
  <si>
    <t>28.13.14.900.002.09.0796.000000000006</t>
  </si>
  <si>
    <t>циркуляционный, для системы отопления, диаметр 32 мм, резьбовое соединение</t>
  </si>
  <si>
    <t>28.13.14.900.002.09.0796.000000000003</t>
  </si>
  <si>
    <t>циркуляционный, для системы отопления, диаметр 38 мм, резьбовое соединение</t>
  </si>
  <si>
    <t>28.13.14.900.002.09.0796.000000000002</t>
  </si>
  <si>
    <t>циркуляционный, для системы отопления, диаметр 50 мм, фланцевое соединение</t>
  </si>
  <si>
    <t>20.59.30.000.001.00.0166.000000000000</t>
  </si>
  <si>
    <t>на водной основе, металлическая</t>
  </si>
  <si>
    <t>28.14.13.750.001.00.0796.000000000073</t>
  </si>
  <si>
    <t>дисковый, чугунный, поворотный, тип соединения межфланцевый, Т до 90°С, номинальное давление 16 Мпа, номинальный диаметр 50 мм, ГОСТ 13547-79</t>
  </si>
  <si>
    <t>28.14.13.750.001.00.0796.000000000074</t>
  </si>
  <si>
    <t>дисковый, чугунный, поворотный, тип соединения межфланцевый, Т до 90°С, номинальное давление 16 Мпа, номинальный диаметр 65 мм, ГОСТ 13547-79</t>
  </si>
  <si>
    <t>28.14.13.750.001.00.0796.000000000076</t>
  </si>
  <si>
    <t>дисковый, чугунный, поворотный, тип соединения межфланцевый, Т до 90°С, номинальное давление 16 Мпа, номинальный диаметр 100 мм, ГОСТ 13547-79</t>
  </si>
  <si>
    <t>28.14.13.750.001.00.0796.000000000077</t>
  </si>
  <si>
    <t>дисковый, чугунный, поворотный, тип соединения межфланцевый, Т до 90°С, номинальное давление 16 Мпа, номинальный диаметр 125 мм, ГОСТ 13547-79</t>
  </si>
  <si>
    <t>28.14.13.750.001.00.0796.000000000078</t>
  </si>
  <si>
    <t>дисковый, чугунный, поворотный, тип соединения межфланцевый, Т до 90°С, номинальное давление 16 Мпа, номинальный диаметр 150 мм, ГОСТ 13547-79</t>
  </si>
  <si>
    <t>28.14.13.900.011.00.0796.000000000019</t>
  </si>
  <si>
    <t>с предварительной настройкой, со спускным краном, ручной, условный проход 65 мм</t>
  </si>
  <si>
    <t>28.14.13.900.011.00.0796.000000000004</t>
  </si>
  <si>
    <t>ручной, запорно-измерительный, внутренняя резьба, встроеный шаровой кран, условный проход 40 мм</t>
  </si>
  <si>
    <t>28.14.13.900.011.00.0796.000000000003</t>
  </si>
  <si>
    <t>ручной, запорно-измерительный, внутренняя резьба, встроеный шаровой кран, условный проход 32 мм</t>
  </si>
  <si>
    <t>625</t>
  </si>
  <si>
    <t xml:space="preserve">796 </t>
  </si>
  <si>
    <t>25 Р</t>
  </si>
  <si>
    <t>28.25.12.500.000.00.0796.000000000001</t>
  </si>
  <si>
    <t>Контроллер</t>
  </si>
  <si>
    <t>для построения систем автоматического управления и регулирования</t>
  </si>
  <si>
    <t>Модульный контроллер PXC 100 D, для построения систем автоматического управления и регулирования</t>
  </si>
  <si>
    <t>общего освещения, светодиодный, встраиваемый. 40 Вт, классическое исполнение- в корпусах белого света.</t>
  </si>
  <si>
    <t>27.40.25.300.001.01.0796.000000000006</t>
  </si>
  <si>
    <t>общего освещения, светодиодный, консольный</t>
  </si>
  <si>
    <t>3-х секционный 98 Вт, общего освещения, светодиодный, консольный</t>
  </si>
  <si>
    <t>1 секционный 60 Вт, общего освещения, светодиодный, консольный</t>
  </si>
  <si>
    <t>со дня заключения договора по 31 декабря 2017 г., поставка по заявке Заказчика в течение 7 рабочих дней</t>
  </si>
  <si>
    <t>188-1 У</t>
  </si>
  <si>
    <t>201 У</t>
  </si>
  <si>
    <t>12,14,20,21</t>
  </si>
  <si>
    <t>310626</t>
  </si>
  <si>
    <t>19.04.2017</t>
  </si>
  <si>
    <t>310340</t>
  </si>
  <si>
    <t>310346</t>
  </si>
  <si>
    <t>310392</t>
  </si>
  <si>
    <t>310576</t>
  </si>
  <si>
    <t>307193</t>
  </si>
  <si>
    <t>03.04.2017</t>
  </si>
  <si>
    <t>307197</t>
  </si>
  <si>
    <t>307526</t>
  </si>
  <si>
    <t>166 от 05.04.2017</t>
  </si>
  <si>
    <t>303922
307299</t>
  </si>
  <si>
    <t>09.03.2017
28.03.2017</t>
  </si>
  <si>
    <t>не состоялся</t>
  </si>
  <si>
    <t>ТОО RMS Bussines Group</t>
  </si>
  <si>
    <t>303962
307434</t>
  </si>
  <si>
    <t>02.03.2017</t>
  </si>
  <si>
    <t>ТОО Колканат Сервис</t>
  </si>
  <si>
    <t>ТОО КазСертИнтернешнл</t>
  </si>
  <si>
    <t>ТОО НазКомпани</t>
  </si>
  <si>
    <t>158 от 31.03.2017</t>
  </si>
  <si>
    <t>ТОО Иммуно Плюс Фарм</t>
  </si>
  <si>
    <t>149 от 30.03.2017</t>
  </si>
  <si>
    <t>ТОО Атырау Энергосату</t>
  </si>
  <si>
    <t>ТОО Кокшетау Энерго Центр</t>
  </si>
  <si>
    <t>146 от 28.03.2017</t>
  </si>
  <si>
    <t>ИП Шонтаев Т.С.</t>
  </si>
  <si>
    <t>138 от 17.03.2017</t>
  </si>
  <si>
    <t>ТОО Биоген-Инженеринг Лимитед</t>
  </si>
  <si>
    <t>ТОО Оценка риска ПБ</t>
  </si>
  <si>
    <t>305801</t>
  </si>
  <si>
    <t>137 от 17.03.2017</t>
  </si>
  <si>
    <t>ИП Даулетов М.К.</t>
  </si>
  <si>
    <t>136 от 17.03.2017</t>
  </si>
  <si>
    <t>ИП Компания Оазис Астана</t>
  </si>
  <si>
    <t>125 от 14.03.2017</t>
  </si>
  <si>
    <t>ТОО BestProfi</t>
  </si>
  <si>
    <t>ТОО КопиМастер</t>
  </si>
  <si>
    <t>86 от 28.02.2017</t>
  </si>
  <si>
    <t>76 от 24.02.2017</t>
  </si>
  <si>
    <t>ТОО Marshal-EcoLand</t>
  </si>
  <si>
    <t>92 от 02.03.2017</t>
  </si>
  <si>
    <t>ТОО Французский дом</t>
  </si>
  <si>
    <t>Кол-во</t>
  </si>
  <si>
    <t>98 от 03.03.2017</t>
  </si>
  <si>
    <t>ТОО АтырауГазИнвест</t>
  </si>
  <si>
    <t>133 от 17.03.2017</t>
  </si>
  <si>
    <t>ТОО Кварта ЛТД</t>
  </si>
  <si>
    <t>ТОО Модуль-Ф</t>
  </si>
  <si>
    <t>534 от 26.12.2016 (отмена)
134 от 17.03.2017</t>
  </si>
  <si>
    <t>Бейсенова
Бегимов</t>
  </si>
  <si>
    <t>284988
304411</t>
  </si>
  <si>
    <t>14.12.2016
10.03.2017</t>
  </si>
  <si>
    <t>298800</t>
  </si>
  <si>
    <t>17.02.2017</t>
  </si>
  <si>
    <t>ТОО Евросервис ДжО</t>
  </si>
  <si>
    <t>285179
305703</t>
  </si>
  <si>
    <t>14.12.2016
16.03.2017</t>
  </si>
  <si>
    <t>ИП Жумагалиева</t>
  </si>
  <si>
    <t>285179
298566</t>
  </si>
  <si>
    <t>14.12.2016
16.02.2017</t>
  </si>
  <si>
    <t>ТОО Жайык-Лифт</t>
  </si>
  <si>
    <t>202 У</t>
  </si>
  <si>
    <t>74.90.20.000.009.00.0777.000000000000</t>
  </si>
  <si>
    <t>Услуги по проведению технического аудита</t>
  </si>
  <si>
    <t xml:space="preserve">Техническая экспертиза установленной системы автоматического мониторинга здания: сбор, систематизация, анализ и комплексная оценка работы системы, выдача по результатам оценки отчета и рекомендаций. </t>
  </si>
  <si>
    <t>со дня заключения договора по 31 декабря 2017 г., по заявке Заказчика в течение 15 рабочих дней</t>
  </si>
  <si>
    <t>июнь - август</t>
  </si>
  <si>
    <t>27.32.13.700.000.00.0008.000000005076</t>
  </si>
  <si>
    <t>марка, ВВГнг 5*10 мм2</t>
  </si>
  <si>
    <t>ВВГ нг 5*10 мм2</t>
  </si>
  <si>
    <t>008</t>
  </si>
  <si>
    <t>Километр (тысяча метров)</t>
  </si>
  <si>
    <t>302790
305335
312667</t>
  </si>
  <si>
    <t>03.03.2017
14.03.2017
18.04.2017</t>
  </si>
  <si>
    <t>поверка</t>
  </si>
  <si>
    <t>энергия</t>
  </si>
  <si>
    <t>288701
297445
306557
309753</t>
  </si>
  <si>
    <t>26.12.2016
15.02.2017
27.03.2017
07.04.2017</t>
  </si>
  <si>
    <t>312769</t>
  </si>
  <si>
    <t>306901</t>
  </si>
  <si>
    <t>313091</t>
  </si>
  <si>
    <t>20.04.2017</t>
  </si>
  <si>
    <t>1182-1 Т</t>
  </si>
  <si>
    <t>1183-1 Т</t>
  </si>
  <si>
    <t>1184-1 Т</t>
  </si>
  <si>
    <t>27.20.21.100.000.00.0796.000000000005</t>
  </si>
  <si>
    <t xml:space="preserve"> стартерный, марка 6СТ-190АЗ, напряжение 12 В, емкость 190 А/ч, кислотный, ГОСТ 959-2002</t>
  </si>
  <si>
    <t>Залитый, полностью заряженный, полярность по заявке Заказчика, гарантия не менее 12 месяцев с даты поставки</t>
  </si>
  <si>
    <t>27.20.21.100.000.00.0796.000000000019</t>
  </si>
  <si>
    <t>27.20.21.700.000.00.0796.000000000002</t>
  </si>
  <si>
    <t>стартерный, напряжение 12 В, емкость 70-74 А/ч, залитый электролитом, полностью заряженный</t>
  </si>
  <si>
    <t>12V, 70A, пусковой ток 630А,  полярность по заявке Заказчика, гарантия не менее 12 месяцев с даты поставки</t>
  </si>
  <si>
    <t>27.20.21.700.000.00.0796.000000000006</t>
  </si>
  <si>
    <t>стартерный, напряжение 12 В, емкость 95 А/ч, залитый электролитом, полностью заряженный</t>
  </si>
  <si>
    <t>12V, 95A, пусковой ток 830А,  полярность по заявке Заказчика, гарантия не менее 12 месяцев с даты поставки</t>
  </si>
  <si>
    <t>27.20.21.100.000.00.0796.000000000013</t>
  </si>
  <si>
    <t>стартерный, марка 6СТ-120, напряжение 12 В, емкость 120 А/ч, кислотный, ГОСТ 959-2002</t>
  </si>
  <si>
    <t>27.20.21.100.000.00.0796.000000000003</t>
  </si>
  <si>
    <t>стартерный, марка 6СТ-225 АH, напряжение 12 В, емкость 225 А/ч, кислотный, ГОСТ 959-2002</t>
  </si>
  <si>
    <t>аккумулятор</t>
  </si>
  <si>
    <t>203 У</t>
  </si>
  <si>
    <t>14-1 Т</t>
  </si>
  <si>
    <t>313223</t>
  </si>
  <si>
    <t>313227</t>
  </si>
  <si>
    <t>26.51.63.500.000.02.0796.000000000004</t>
  </si>
  <si>
    <t>было 787 000,38 тг</t>
  </si>
  <si>
    <t>17.23.13.500.001.00.0796.000000000003</t>
  </si>
  <si>
    <t>17.23.13.500.001.00.0796.000000000006</t>
  </si>
  <si>
    <t>15.12.12.900.006.00.0796.000000000000</t>
  </si>
  <si>
    <t>16.29.14.200.002.00.0796.000000000000</t>
  </si>
  <si>
    <t>Рамка</t>
  </si>
  <si>
    <t>для грамоты, деревянная</t>
  </si>
  <si>
    <t xml:space="preserve">Формат А-4 </t>
  </si>
  <si>
    <t>17.23.12.700.010.00.0796.000000000001</t>
  </si>
  <si>
    <t>Календарь</t>
  </si>
  <si>
    <t>17.23.12.700.010.00.0796.000000000000</t>
  </si>
  <si>
    <t>Спортивный</t>
  </si>
  <si>
    <t>26.40.20.900.000.00.0796.000000000004</t>
  </si>
  <si>
    <t>Телевизор</t>
  </si>
  <si>
    <t>23.19.23.300.023.00.0796.000000000001</t>
  </si>
  <si>
    <t>Холодильник</t>
  </si>
  <si>
    <t>тип ХШ</t>
  </si>
  <si>
    <t>27.51.24.300.000.00.0796.000000000002</t>
  </si>
  <si>
    <t>Печь микроволновая</t>
  </si>
  <si>
    <t>стальная, из керамической эмали, емкость 19-22 л, без гриля</t>
  </si>
  <si>
    <t>объем не менее 23 л, тип управления сенсорный</t>
  </si>
  <si>
    <t xml:space="preserve">пластиковый, объем не менее 1,5 литра </t>
  </si>
  <si>
    <t>однокамерный, общий обьем не менее 92 л, офисный</t>
  </si>
  <si>
    <t>ЛЕД, диагональ не менее 32 дюйма</t>
  </si>
  <si>
    <t>высотой от 40 см до 51 см, металлический, цвет золото.</t>
  </si>
  <si>
    <t>204 У</t>
  </si>
  <si>
    <t>кейтеринг</t>
  </si>
  <si>
    <t>Услуги по организации кофе-брейков</t>
  </si>
  <si>
    <t>Услуги по организации фуршета</t>
  </si>
  <si>
    <t>Услуги по организации кофе-брейков с 27 - 30.03.2017г</t>
  </si>
  <si>
    <t xml:space="preserve">Услуги по организации кофе-брейков </t>
  </si>
  <si>
    <t>Услуги по управлению электронной комнатой данных в полностью электронном обеспечении на основе программного обеспечения (data room)</t>
  </si>
  <si>
    <t>288695
297443
306576
309753
313577</t>
  </si>
  <si>
    <t>26.12.2016
15.02.2017
28.03.2017
07.04.2017
21.04.2017</t>
  </si>
  <si>
    <t>302806
305371
312672</t>
  </si>
  <si>
    <t>было 1 365 000 тг</t>
  </si>
  <si>
    <t>163-1 У</t>
  </si>
  <si>
    <t>66-3 У</t>
  </si>
  <si>
    <t>82.99.19.000.002.00.0999.000000000000</t>
  </si>
  <si>
    <t>Работы по изготовлению символов/наград и нагрудных знаков/флагов и аналогичных изделий</t>
  </si>
  <si>
    <t>Работы по изготовлению флагов с логотипами компаний  АО НК "КазМунайГаз" 12 штук и размерами 4х1,2.  Флаги должны быть в монтированны в железную корзину</t>
  </si>
  <si>
    <t xml:space="preserve">Работы по изготовлению флагов АО НК"КазМунайГаз" , АО "КазТрансГаз" 8 штук с размерами 4х1,2м и  по изготовлению флагов изготовленных из шелковой ткани и имеющие различную цветовую расцветку. В одной корзине 12 шт, размер одного цветного флага 2х0,4м. Флаги должны быть вмонтированы в железную корзину </t>
  </si>
  <si>
    <t>Работы по изготовлению флага Республики Казахстан размером 4х1,2м в количестве 4 шт</t>
  </si>
  <si>
    <t>43.29.19.335.002.00.0999.000000000000</t>
  </si>
  <si>
    <t>Работы по установке/нанесению знаков/стендов/табличек/надписей и аналогичных изделий информационного/предупредительного/эвакуционного и другого назначения</t>
  </si>
  <si>
    <t>Работы по изготовлению и установке указателей 6 шт размерами 0,7х0,7м, щита 1 шт размером 6х1,2м, табличек 15  шт размерами 0,1х0,3м, стендов 2 шт размерами 1,6х1,1м. По заявке Заказчика</t>
  </si>
  <si>
    <t xml:space="preserve"> г.Атырау</t>
  </si>
  <si>
    <t>26 Р</t>
  </si>
  <si>
    <t>27 Р</t>
  </si>
  <si>
    <t>28 Р</t>
  </si>
  <si>
    <t>29 Р</t>
  </si>
  <si>
    <t>эстетич</t>
  </si>
  <si>
    <t>205 У</t>
  </si>
  <si>
    <t>206 У</t>
  </si>
  <si>
    <t>Услуги по изготовлению баннеров: размеры 3х4м с люверсами - 6 шт, 6х1,2 м - 6 шт,  0,8 х 2 м - 12 шт,  (эскиз по согласованию с Заказчиком)</t>
  </si>
  <si>
    <t>207 У</t>
  </si>
  <si>
    <t>86.90.15.335.004.00.0777.000000000000</t>
  </si>
  <si>
    <t>Услуги учреждений санитарно-эпидемиологической службы</t>
  </si>
  <si>
    <t>с дня заключения договора по 31 декабря 2017 г., по заявке Заказчика в течение 10 рабочих дней</t>
  </si>
  <si>
    <t>Санитарно-гигиеническая лаборатория. бактериологические исследования на соответствие санитарным нормам и правилам, паразитологическая лаборатория</t>
  </si>
  <si>
    <t>28.13.14.900.002.09.0796.000000000001</t>
  </si>
  <si>
    <t>циркуляционный, для системы отопления, диаметр 25 мм, резьбовое соединение</t>
  </si>
  <si>
    <t>Насос циркуляционный, для системы отопления центральных кондиционеров, диаметр 25 мм, с мокрым ротором, резьбовое соединение, RS25/6 Q max= 4 м*3/ч, Hmax= 6 м,  P max= 10 bar,  1~230 V, 50 Hz</t>
  </si>
  <si>
    <t>Счетчик</t>
  </si>
  <si>
    <t>жидкости, холодной воды</t>
  </si>
  <si>
    <t xml:space="preserve">Счетчик холодной воды, диаметр 25 мм, резьбовое соединение. Класс С, Dn=25, Qnom=3,5 м*3/ч, Tmax=50.  </t>
  </si>
  <si>
    <t xml:space="preserve">цвет белый, размер 30х40 см с ручкой, с логотипом ТОО "КазМунайГаз-Сервис" </t>
  </si>
  <si>
    <t xml:space="preserve">грамота на матовой бумаге, формат А-4, полноцветная печать, с логотипом ТОО "КазМунайГаз-Сервис" </t>
  </si>
  <si>
    <t xml:space="preserve">Табличка на деревянной основе, гравировка по пластику размер 245х209 мм, с логотипом ТОО "КазМунайГаз-Сервис" </t>
  </si>
  <si>
    <t>Три блока по 12 листов. Пружина формат SRA3 , 4+0 бумага глянцевая не более 130 гр. верх Colotech матовая не более 280 гр. 4+0, люверс, с  логотипом ТОО "КазМунайГаз-Сервис"</t>
  </si>
  <si>
    <t>Блок из 13 листов , формата А-5 глянц не меньше 150 гр. 4+4, с логотипом ТОО "КазМунайГаз-Сервис"</t>
  </si>
  <si>
    <t>Папка на подпись,  формат А4, цвет бордовый, бумвинил, биговка с тиснением логотипа золотым цветом ТОО "КазМунайГаз-Сервис"</t>
  </si>
  <si>
    <t>формат А5, бумвинил, темно-синий,  с тиснением логотипа золотым цветом ТОО "КазМунайГаз-Сервис", внутри лист глянц бумажный, не меньше 150-200гр. Поздравительный адресат формат А5 сложенный с фольгированием</t>
  </si>
  <si>
    <t>Адресная папка формат А4  бумвинил темно-синий  с тиснением логотипа золотым цветом "Қуттықтаймыз" внутри лист глянц. Бумажный не больше 150-200гр. Поздравительный адресат формат А4 с фольгированием 2 шт (левая и правая стороны) с тиснением логотипа золотым цветом ТОО "КазМунайГаз-Сервис"</t>
  </si>
  <si>
    <t xml:space="preserve">Услуги по изготовлению баннера - высота 25 метров, ширина 5 метров, плотность не менее 600 гр. имеющие монтажный карман сверху и также имеющий технические отверстия (люверсы) по периметру. Монтаж, демонтаж праздничного оформления (баннера) на центральной стороне фасада здания за счет Исполнителя. </t>
  </si>
  <si>
    <t>со дня заключения договора по 31 декабря 2017 г., по заявке Заказчика в течение 10 рабочих дня</t>
  </si>
  <si>
    <t>со дня заключения договора по 31 декабря 2017 г., по заявке Заказчика в течение 2 рабочих дней</t>
  </si>
  <si>
    <t>74.30.12.000.000.00.0777.000000000000</t>
  </si>
  <si>
    <t>С изменениями и дополнениями от 10.04.2017 года №177</t>
  </si>
  <si>
    <t>со дня заключения договора по 31 марта 2017 г., по заявке Заказчика в течение 5 рабочих дней</t>
  </si>
  <si>
    <t>было 1 800 000 тг</t>
  </si>
  <si>
    <t>182 от 11.04.2017</t>
  </si>
  <si>
    <t>ИП Естемесов</t>
  </si>
  <si>
    <t>ИП ServiceBT</t>
  </si>
  <si>
    <t>ТОО LPS Supply Aktau</t>
  </si>
  <si>
    <t>ТОО Eco Operating</t>
  </si>
  <si>
    <t>ИП Хаценюк М.В.</t>
  </si>
  <si>
    <t>ТОО Компания Ecos</t>
  </si>
  <si>
    <t>ТОО Редакция газеты Экспресс-К</t>
  </si>
  <si>
    <t>ИП Бердинова Б.У.</t>
  </si>
  <si>
    <t>175 от 06.04.2017</t>
  </si>
  <si>
    <t>178 от 11.04.2017</t>
  </si>
  <si>
    <t>АО Астана-Теплотрпнзит</t>
  </si>
  <si>
    <t>ТОО Русский Регистр Евразия</t>
  </si>
  <si>
    <t>ТОО Блиц-монтаж</t>
  </si>
  <si>
    <t>ПК Медик-Гигиенист</t>
  </si>
  <si>
    <t>191 от 19.04.2017</t>
  </si>
  <si>
    <t>ИП Белгибаева Д.</t>
  </si>
  <si>
    <t>ТОО Компьютерная клиника IT-Service</t>
  </si>
  <si>
    <t xml:space="preserve"> ТОО ASTANA EUROELECTRIC</t>
  </si>
  <si>
    <t>307109</t>
  </si>
  <si>
    <t>ТОО TRAMAX Limited</t>
  </si>
  <si>
    <t>ТОО Зорька-Астана</t>
  </si>
  <si>
    <t>208 У</t>
  </si>
  <si>
    <t>209 У</t>
  </si>
  <si>
    <t>210 У</t>
  </si>
  <si>
    <t>Услуги по аренде трактора с навесным оборудованием с водителем</t>
  </si>
  <si>
    <t>77.39.19.900.002.00.0777.000000000000</t>
  </si>
  <si>
    <t>Услуги по аренде самоходных машин</t>
  </si>
  <si>
    <t>77.31.10.900.000.00.0777.000000000000</t>
  </si>
  <si>
    <t>Услуги по аренде сельскохозяйственной техники и оборудования</t>
  </si>
  <si>
    <t>Услуги по аренде роторной машины для брусчатки</t>
  </si>
  <si>
    <t>вокзал</t>
  </si>
  <si>
    <t>ТОО A2Z PARTNERS</t>
  </si>
  <si>
    <t>02.05.2017</t>
  </si>
  <si>
    <t>10.82.23.900.000.00.0796.000000000000</t>
  </si>
  <si>
    <t>Набор подарочный</t>
  </si>
  <si>
    <t>в ассортименте, продуктовый, в корзине</t>
  </si>
  <si>
    <t>211 У</t>
  </si>
  <si>
    <t>со дня заключения договора в течение 60 календарных дней</t>
  </si>
  <si>
    <t>Услуги по аренде поломоечной машины с сидением для оператора 5 100 кв.м./час</t>
  </si>
  <si>
    <t>Услуги по организации кофе-брейков, фуршетов, банкетов</t>
  </si>
  <si>
    <t>Составление цветочных композиций по индивидуальным заказам, букеты из сборных цветов, букеты из голландских роз.</t>
  </si>
  <si>
    <t>212 У</t>
  </si>
  <si>
    <t>213 У</t>
  </si>
  <si>
    <t>214 У</t>
  </si>
  <si>
    <t>ИП Исмаилова К.Е.</t>
  </si>
  <si>
    <t>Продуктовая корзина должна содержать не менее 19 наименований продовольственных товаров с длительными сроками сохранности, с весом от 0,130 до 2 кг, а так же жидкости от 0,5 до 2 л</t>
  </si>
  <si>
    <t>Услуги по организации праздничных,  культурно-массовых и детских мероприятий,  концертных программ, конкурсов, предоставление залов для проведения мероприятий (в т.ч. для спортивных мероприятий); организация спортивных мероприятий, а также организация конференций, брифингов, собраний, совещаний, заседаний, официальных встреч, тим-билдингов, форумов, выставок с предоставлением необходимого технического оборудования, мебели, залов, персонала.</t>
  </si>
  <si>
    <t>288695
297443
306576
313213
316128</t>
  </si>
  <si>
    <t>26.12.2016
15.02.2017
28.03.2017
20.04.2017
03.05.2017</t>
  </si>
  <si>
    <t>С изменениями и дополнениями от 20.04.2017 года №199</t>
  </si>
  <si>
    <t>цвет белый, непрокленнный, в пластиковом боксе.</t>
  </si>
  <si>
    <t xml:space="preserve">желтого цвета с клейкой полоской на обороте. Собрана  в блоки по 100 листов </t>
  </si>
  <si>
    <t>Книга учета в клетку,  предназначена для регистрации документов и ведения различных записей. Формат А4. 144 листа. Цвет синий/бордовый.</t>
  </si>
  <si>
    <t>Книга учета в линию,  предназначена для регистрации документов и ведения различных записей. Формат А4. 144 листа. Цвет синий/бордовый.</t>
  </si>
  <si>
    <t>папка с арочным  механизмом для длительного хранения документов на 500 листов, материал папки-картон, покрытый снаружи ПВХ, изнутри бумагой, на корешке папки наличие кармашка  для этикетки обязательно, высота не более 31 см, ширина корешка не менее 50 мм</t>
  </si>
  <si>
    <t>папка с арочным  механизмом для длительного хранения документов на 800 листов, материал папки-картон, покрытый снаружи ПВХ, изнутри бумагой, на корешке папки наличие кармашка  для этикетки обязательно, высота не более 31 см, ширина корешка не менее 70-80 мм</t>
  </si>
  <si>
    <t xml:space="preserve">батарейка алкалиновая, типа АА </t>
  </si>
  <si>
    <t>формат листа А-4 (210*297 мм), плотность- 80 г/м 2, белизна  150 CIE, количество листов -500 шт, вес пачки 2,5 кг, количество пачек в коробке-5 шт. Бумага высокого качества.</t>
  </si>
  <si>
    <t>качественный офсет -80 г/м2. Бумажный блок имеет 6 отверстий для крепления и снабжен перфорацией на отрыв.</t>
  </si>
  <si>
    <t xml:space="preserve">Материал из нержавеющей качественной стали, цвет – черный/золото, размер 19 мм. Картонная упаковка по 12 шт. </t>
  </si>
  <si>
    <t xml:space="preserve">Материал из нержавеющей качественной стали, цвет – черный/золото, размер 25 мм. Картонная упаковка по 12 шт. </t>
  </si>
  <si>
    <t xml:space="preserve">Материал из нержавеющей качественной стали, цвет – черный/золото, размер 32 мм. Картонная упаковка по 12 шт. </t>
  </si>
  <si>
    <t xml:space="preserve">Материал из нержавеющей качественной стали, цвет – черный/золото, размер 41 мм. Картонная упаковка по 12 шт. </t>
  </si>
  <si>
    <t xml:space="preserve">Материал из нержавеющей качественной стали, цвет – черный/золото, размер 51 мм. Картонная упаковка по 12 шт. </t>
  </si>
  <si>
    <t>корпус деревянный, шестигранный стержень-графит, заточенный твердость НВ, ластик, в коробке 12 шт.</t>
  </si>
  <si>
    <t>клей карандаш в тубусе цилиндрической  формы, не менее 36 гр.</t>
  </si>
  <si>
    <t>Стирательная резинка из натурального каучука. Для стирания карандаша. Не оставляет следов, не крошится. Размер: 35х28х7 мм.</t>
  </si>
  <si>
    <t>Линейка изготовлена из пластика. Ровная четкая миллиметровая шкала. Размер 30 см. Гладкая глянцевая поверхность. Безопасные закругленные углы. Индивидуальный штрих код на единице изделия. Цвет прозрачный, тонированный.</t>
  </si>
  <si>
    <t>маркер текстовый для бумаги со скошенным  стержнем. Стойкие чернила практически без запаха, толщина линии 5 мм. Цвет- желтый и  по заявке заказчика</t>
  </si>
  <si>
    <t>Материал дерево – цвет орех или вишня, кожа. В наборе - кожанная подложка на стол. Стакан для карандашей, часы,  лоток для бумаги- 2 штуки, нож для резки бумаги, подставка для ручек, 2  ручки, подставка для фишек, степлер. В наборе должно быть не  менее девяти предметов.</t>
  </si>
  <si>
    <t>корпус ручки прозрачный (центральная часть обрезиненная), пишущий узел из вольфрама, наконечник ручки металлический со сменным стержнем. Цвет синий, толщина  линии 0,5 мм</t>
  </si>
  <si>
    <t>корпус ручки прозрачный наконечник и центр, обрезиненный, пишущий узел из вольфрама, со сменным стержнем. Цвет синий/черный, толщина  линии 0,5 мм</t>
  </si>
  <si>
    <t>Скобы из проволоки черных металлов, плакированный, размеры 24/6, 26/6 в упаковке 1000 шт.</t>
  </si>
  <si>
    <t>скотч упаковочный, полипропиленовый, прозрачный, ширина 12 мм, высота 10 мм</t>
  </si>
  <si>
    <t>Для сшивки 30 и более листов с размером скобы 24/6, 26/6 на резиновой подставке с металлическим корпусом, с поворотным механизмом для брошюрования. Степлер  изготовлен  из материалов высокого качества.</t>
  </si>
  <si>
    <t>на полимерной основе с самоклеющейся полоской, в комплекте 5 цветные, ширина стикера 1 см, высота - 4,5 см</t>
  </si>
  <si>
    <t>Точилка с прозрачным пластиковым контейнером для сбора стружки. Позволяет легко и аккуратно производить заточку карандашей стандартного диаметра до 8 мм. Лезвия изготовлены из высококачественной стали для безупречной заточки карандашей.</t>
  </si>
  <si>
    <t>Увлажнитель для пальцев гелевый</t>
  </si>
  <si>
    <t>Корректирующая  жидкость с кисточкой, объемом не менее 20 мл</t>
  </si>
  <si>
    <t>1253-1 Т</t>
  </si>
  <si>
    <t>1254-1 Т</t>
  </si>
  <si>
    <t>1255-1 Т</t>
  </si>
  <si>
    <t>1256-1 Т</t>
  </si>
  <si>
    <t>1257-1 Т</t>
  </si>
  <si>
    <t>1258-1 Т</t>
  </si>
  <si>
    <t>1259-1 Т</t>
  </si>
  <si>
    <t>1260-1 Т</t>
  </si>
  <si>
    <t>1261-1 Т</t>
  </si>
  <si>
    <t>8,11,22</t>
  </si>
  <si>
    <t>С дополнениями от 27.04.2017 года №218</t>
  </si>
  <si>
    <t>Консистенция однородная, жидкая с легкой тягучестью, объемом 0,100гр</t>
  </si>
  <si>
    <t>Часть тушки, состоящая из бедренной, большой и малой берцовых костей с прилегающими к ним мышцами.Без ГМО/хлора. Без накачки.Без калибровки. Механическая общипка.</t>
  </si>
  <si>
    <t>свежий весом 2,5-3 кг</t>
  </si>
  <si>
    <t xml:space="preserve">Диетические яйца первой категории, весом от 55 до 64,9 г. </t>
  </si>
  <si>
    <t>10.61.32.390.000.03.0166.000000000000</t>
  </si>
  <si>
    <t>гороховая, шлифованная, колотая</t>
  </si>
  <si>
    <t>Гороховая, шлифованная, колотая, без посторонних примесей и мусора.</t>
  </si>
  <si>
    <t>Пшеничная хлебопекарная обогощенная витамино-минеральной смесью EICOvit 28190</t>
  </si>
  <si>
    <t xml:space="preserve">Нитевидные макаронные изделия с различной формой сечения, из муки высшего сорта, твердых сортов пшеницы с добавками. </t>
  </si>
  <si>
    <t>Клубень удлиненно-овальной формы, глазки мелкие. Кожура темно-коричневого цвета.</t>
  </si>
  <si>
    <t>горошек консервированный из мозговых сортов, отборный, сладкий</t>
  </si>
  <si>
    <t>Консервированные с применением уксуса и раствора поваренной соли.</t>
  </si>
  <si>
    <t xml:space="preserve">черные, зеленые; без косточек консервированная не мороженная </t>
  </si>
  <si>
    <t>консервированные, мелкоплодные не менее 4 см</t>
  </si>
  <si>
    <t>крупный, мясистый, очень сладкий, без косточек черного цвета</t>
  </si>
  <si>
    <t xml:space="preserve">Чистые без посторонних примесей, ассорти из яблок, абрикоса (сухофркты) </t>
  </si>
  <si>
    <t>яблочное, изготовленныз из густо уваренных фруторов в составе 60% процентов сухих веществ и 40 %  сахара</t>
  </si>
  <si>
    <t xml:space="preserve">Черный (ферментированный) или чай частично ферментированный ароматизированный </t>
  </si>
  <si>
    <t>10.81.12.332.000.01.5111.000000000000</t>
  </si>
  <si>
    <t xml:space="preserve">не тающая сахарная пудра свекловичная, пприменяется в кондитерском цехе, для оформления и придания вкуса кондитеских изделий. Состав измельченный помол сахарного песка. Упаковка 50 гр. </t>
  </si>
  <si>
    <t>пекарные дрожжи сухие активные  упакованные в пачке из фольги 0,080гр</t>
  </si>
  <si>
    <t>Масло подсолнечное, рафинированное, дезодорированное вымороженное марки "П" СТ 3388-1917-АО-4-001-2012.</t>
  </si>
  <si>
    <t>Твердый пластичный пищевой кондитерский жир, низкокалорийный, 40-60% долей жира</t>
  </si>
  <si>
    <t>Приготовленный из оливкового масла, яичного желтка, уксуса и т.д, высококалорийный, массовая доля жира от 55%, воды менее 35%.</t>
  </si>
  <si>
    <t>Соевый. Жидкость очень темного цвета с характерным резким запахом. Содержит множество минеральных элементом, витаминов и аминокислот. Бутылка 0,500 гр.</t>
  </si>
  <si>
    <t>Консистенция однородная, цвет красный без оттенка, постороннего запаха и привкуса, ГОСТ-3343-71</t>
  </si>
  <si>
    <t>Ерш металический для чистки котла, размер φ32, для котельных установок</t>
  </si>
  <si>
    <t xml:space="preserve">состав:Льняное масло, сафлоровое масло, масло грецкого ореха, оксид алюминия, штандоль древесного масла, воск карнауба, пчеинный воск, кремнивая кислота, бетонит. Железна тара объемом 0,500 мгр </t>
  </si>
  <si>
    <t xml:space="preserve">Навес из стали для деревянных  дверей </t>
  </si>
  <si>
    <t>валик малярный меховой ВММ-150, с ручкой, диаметр 20 см</t>
  </si>
  <si>
    <t>Материал-сталь,ширина ковша 235 мм, с деревянным черенком</t>
  </si>
  <si>
    <t>Лопата штыковая матариал-сталь, с деревянным черенком</t>
  </si>
  <si>
    <t>изготовленные из метала-сталь, 8-зубовые круглым сечением зуба, деревянный черенок</t>
  </si>
  <si>
    <t>Вес 1кг, длина ручки деревяной не менее 50см</t>
  </si>
  <si>
    <t xml:space="preserve">Диск на болгарку d180, образивный, </t>
  </si>
  <si>
    <t>Бур по бетону диаметр 6,8,10,12,14 мм с победитовой напайкой.</t>
  </si>
  <si>
    <t>стальной, диаметр 3-12мм</t>
  </si>
  <si>
    <t>Малярная кисть плоская шириной 10см, 5см, 15см, из натуральной щетины, с деревянной или пластиковой ручкой.</t>
  </si>
  <si>
    <t xml:space="preserve">Коврики для душевых с ворсом размеры ножны </t>
  </si>
  <si>
    <t>металлический, ширина 30 мм с пластиковой ручкой</t>
  </si>
  <si>
    <t>металлический, ширина 12 мм с пластиковой ручкой</t>
  </si>
  <si>
    <t>для пожарного щита, металический прут с круком металическим за остренным</t>
  </si>
  <si>
    <t>26.51.52.710.000.00.0796.000000000000</t>
  </si>
  <si>
    <t>марка РД-23</t>
  </si>
  <si>
    <t xml:space="preserve">Реле для водоснабжения дпвления для воды в системе и реагирует включением, отключение электрических контактов в случае отклонения от номинального настроенного давления, </t>
  </si>
  <si>
    <t>Реле давления для насосной группы, для водопровода</t>
  </si>
  <si>
    <t>Лента матовая от белого до светло-серого цвета, гладкая без трещин, разрывов и сквозных отверстий.</t>
  </si>
  <si>
    <t>внутренности бачка унитаза пластмассовая клапан верхней и нижней подводки</t>
  </si>
  <si>
    <t>Гофра φ40 цвет белый</t>
  </si>
  <si>
    <t>шланг гибкий водянной для унитазов</t>
  </si>
  <si>
    <t>шланг гибкий водянной для раковин, для горячей и холодной воды</t>
  </si>
  <si>
    <t>клапан предохранительный для выброса излишек давления латунный, тип соединения - муфтовый, малоподъемный, однорычажный, давление условное 1,6 Мпа, условный диаметр 20 мм</t>
  </si>
  <si>
    <t>муфта соединительная диам 40 полипропиленовая, переходная, разборная с ВР</t>
  </si>
  <si>
    <t>22.21.29.700.002.00.0796.000000000058</t>
  </si>
  <si>
    <t>полипропиленовый, угол поворота 90 градусов, диаметр 20 мм</t>
  </si>
  <si>
    <t>Фосунка метлическая для горелки котлов марки RL-38 угол 60 градусов 2,50</t>
  </si>
  <si>
    <t>Фосунка металическая для горелки котлов марки RL-28 угол 60 градусов 4,00</t>
  </si>
  <si>
    <t xml:space="preserve">Набор цветных карандашей 12 цв. 12 шт. в картонной коробке </t>
  </si>
  <si>
    <t>Твердо-мягкий, карандаш деревянные с графитовым стержнем</t>
  </si>
  <si>
    <t>шпагат для подшивки документов, бобина не менее 1000 метров, около 6 кг.</t>
  </si>
  <si>
    <t>Объем флакона: 20 мл, Вид кисточки: ворс, Состав корректирующих средств (основа): быстросохнущи</t>
  </si>
  <si>
    <t>17.23.12.700.008.00.0796.000000000003</t>
  </si>
  <si>
    <t>формат А5</t>
  </si>
  <si>
    <t>Бизнес-блокнот на спирали, размер: 198х285 мм, 60 листов, Обложка: однотонный высококачественный картон, возможно нанесение логотипа на обложку фольгой. формат А5</t>
  </si>
  <si>
    <t xml:space="preserve">Количество листов: 40 шт., Плотность бумаги: 180 г/кв.м, Формат листов: А4, 
Тип крепления: склейка, универсальные </t>
  </si>
  <si>
    <t xml:space="preserve"> Набор цветной бумаги  для детского творчества. Формат А4 (195х275 мм). Цветная бумага - 10 цветов, 10 листов, плотность 55 г/м2. </t>
  </si>
  <si>
    <t xml:space="preserve">Цветная бумага бархатная А4 10 л, 10 цвбумага цветная, </t>
  </si>
  <si>
    <t>леска, произведенная из полиамида - традиционного нейлона, для триммера звезда, 1,3мм х 15м, в катушки не менее 50м</t>
  </si>
  <si>
    <t>Из черных металлов, для бисера-тонкие, с круглым ушком, имеют одинаковую толщину по всей длине﻿. В упаковки не менее 6 шт.</t>
  </si>
  <si>
    <t>В наборе: не менее 12 цветных мелков, Мелки изготовлены из высококачественного нетоксичного природного сырья без химических добавок.</t>
  </si>
  <si>
    <t xml:space="preserve">Изготовлены из искуственного меха, с деревянной ручкой, форма щетины: круглая, для рисования, универсальные   в ассортименте  </t>
  </si>
  <si>
    <t>Размер не менее 11/0. для низание, плетение, вышивка и многое другое. В  ассортименте расфасован в упаковки от 50 гр. до 450 грамм.</t>
  </si>
  <si>
    <t>марка NYM, сечением  2*2,5 мм2</t>
  </si>
  <si>
    <t>прозрачная бесцветная летучая жидкость с характерным острым запахом аммиака раствор 10%, 40мл раствор для наружного применения</t>
  </si>
  <si>
    <t>ампициллина тригидрат, крахмал,магния стеарат,кальция стеарат, тальк. Таблетки белого цвета плоскоцилиндрические. Таблетки 0,25№ 10 Антибактериальное средство</t>
  </si>
  <si>
    <t>витамин С и витаминоподобные средства дражже № 200 профилактика витамина С</t>
  </si>
  <si>
    <t>ацикловир, куриное масло, эмульгатор, пропиленгликоль, макроголь, метилпарагидроксибензоат, очищенная вода, противовирусное средство. мазь для наружного применения 5%  в тубе 5г.</t>
  </si>
  <si>
    <t>прозрачная красно-бурого цвета жидкость с характерным запахом. Калия йодид, вода очищенная, спирт этиловый 96,3% для наружного применения, антисептики и дезинфицирующие средства. 5% 10 мл во флаконе</t>
  </si>
  <si>
    <t>калий марганцевокислый, антисептики и дезинфицирующие средства.порошок 5г во флаконах</t>
  </si>
  <si>
    <t>однородный прозрачный или полупрозрачный с характерным запахомпропиленголь диметилсульфокс карбомер метилпарагидроксибензоат натрия трометамин вода очищенная масло семян клещевины обыкновенной изопропимиристат диэтилфталат этанол глицерол гель, анальгезирующее деиствие противовоспалительное, 2%гель 30г для наружного применнеия</t>
  </si>
  <si>
    <t>белый или почти белый кристалический порошок, плохо растворимый в воде. Используется в виде солянокислой соли, легко растворим в воде. Местноанастезирующее, антиаритмическое средство.применяется для в/м инъекции 2%1 мл №10</t>
  </si>
  <si>
    <t>белый или белый с желтоватым оттенком кристаллический порошок без запаха. Трудно растворим в воде, растворим в спирте, масло растворим в ацетоне, сосудосуживающее, антиконгестивное, средство для местного применения, острый ринит, синусит, гайморит, раствор для назального применения 0,05% 10мл.</t>
  </si>
  <si>
    <t>оксалин,обладающий антивирусной активностью противовирусное средство  для наружного применения 0,25% 10г туба</t>
  </si>
  <si>
    <t>21.20.13.990.423.00.0872.000000000000</t>
  </si>
  <si>
    <t>для промывания ран, местное кровеостанавливающее средство, раствор для наружного применения 3% - 40 мл</t>
  </si>
  <si>
    <t>белый или белый со слабым желтоватым оттенком кристаллический порошок без запаха. противовоспалительное, противоаллергическое, иммунодепрессивное, противошоковое, глюкокортикоидное лекарственное средство раствор для инъекций 25мг/1 мл №3 в ампулах. упаковке.</t>
  </si>
  <si>
    <t>для обработки ран и ссадин, спрей для наружного применения 30 мл</t>
  </si>
  <si>
    <t>белый кристалический порошок без запаха. токолитическое, бронхолитическое лекарственное средство используется при  заболевании бронхиальной астмы аэрозоль 100мкг/ доза, 200 доз во флаконе.</t>
  </si>
  <si>
    <t>тетрациклин, безводный ланолин, медицинский вазелин. при заболеваниях глаза конъюктивити воспаления слизистой оболочки глазного яблока. Притивомикробный и антибиотик в тубе 1% 3г.</t>
  </si>
  <si>
    <t xml:space="preserve">фуразолидон, лактозы моногидрат, кремния диоксид коллоидный безводный, кальция стеарат, крахмал картофельный. Желтого до зеленовато - желтого цвета, плоскоцилиндрические, с фаской.противомикробное и антисептическое лекарственное средство. кишечные инфекции 0,05г №10 упаковке. </t>
  </si>
  <si>
    <t>кристалический порошок белого или желтовато - белого цвета, с горьким соленным вкусом,бактерицидное, антибактериальное средство антибиотик широкого спектра действия поршок во флаконе 1 г</t>
  </si>
  <si>
    <t>трехслоиная гипоаллергенная маска с фиксатором на переносице трехслойная на резинке в упаковке 50 штук</t>
  </si>
  <si>
    <t>сосдержит 100% натуральное сырье, 100 гр</t>
  </si>
  <si>
    <t>содержит 100% натуральное сырье, 50 гр</t>
  </si>
  <si>
    <t>медицинские одноразовые, из натурального латекса, опудренные, с валиком, гладкие и текстурные, имеют одинаковую форму для правой и левой руки, длина манжета 230мм, толщина лактеса0,08мм, предназначен для все видов диагностических манипуляций и ухода за больными, нестерильные в одной упаковке 100 штук, размер 6,5.</t>
  </si>
  <si>
    <t>перчатки хирургические стерильные изготовлены из натурального лактеса, опудренные имеют анатомическую форму, обеспечивают высокую тактильную чувствительность, каждая пара перчаток в стерильной индивидуальной упаковке с надписью правая и левая, длина манжеты 280мм, заканчивается валиком толщина лактеса 0,1мм, размер 6,5.</t>
  </si>
  <si>
    <t>предназначен для инъекцийшприцы трехкомпонентные с эластичной манжетой, корпус шприца из сополимера полипропилена,дающего абсолютную прозрачность. Шприцы имеют присоединительный конус "Луер.одноразовый, объем 2,0 мл, с иглой</t>
  </si>
  <si>
    <t>предназначен для инъекцийшприцы трехкомпонентные с эластичной манжетой, корпус шприца из сополимера полипропилена,дающего абсолютную прозрачность. Шприцы имеют присоединительный конус "Луер.одноразовый, объем 5,0 мл, с иглой</t>
  </si>
  <si>
    <t xml:space="preserve">лейкопластырь 3*500см на тканевой основе катушка индивидуальной упаковке </t>
  </si>
  <si>
    <t xml:space="preserve">лейкопластырь 4*500см на тканевой основе катушка индивидуальной упаковке </t>
  </si>
  <si>
    <t xml:space="preserve">тонометр с детской манжеткой.неинвазивный, электронный, на основе метода Н.С. Короткова. Приборы с элементами, облегчающими проведение измерения. </t>
  </si>
  <si>
    <t>металлический шкафчик навесной для хранения лекарств. Предусмотрено крепление на стене, закрывается на замок.  2 полки, ключевой замок, размером 330*280*140</t>
  </si>
  <si>
    <t xml:space="preserve"> таблетки для рассасывания. Амилметакреазол, 2,4 дихлорбензиловый спиртантисептическое, противовоспалительное, местное анальгезирующее лекарственное средство. При воспалительных  заболеваниях полости рта, горла, гортани.пастилки для рассасывания №24 в в картонной упаковке</t>
  </si>
  <si>
    <t>21.20.13.400.028.00.0778.000000000000</t>
  </si>
  <si>
    <t>Алюминия гидроксид, магния гидроксид, симетикон</t>
  </si>
  <si>
    <t>суспензия</t>
  </si>
  <si>
    <t>гидроксид алюминия,гидроксид магния, бензокаин, сорбитместное анальгезирующее, противоизжоговое средство для пищеварительного тракта, суспензия для внутреннего применения 170 мл во флаконе, упаковка</t>
  </si>
  <si>
    <t>парацетамол, хлорфенирамина малеат,аскорбиновая кислота,противовоспалительное, жаропонижающее и противоаллергическое средство. №10 упаковка</t>
  </si>
  <si>
    <t>21.20.13.990.319.00.0872.000000000000</t>
  </si>
  <si>
    <t>Шиповника плоды, Кислота аскорбиновая</t>
  </si>
  <si>
    <t>плоды шиповника, девясил корневищ и корней, кислота аскорбиновая,сахар, кислота лимонная, вода очищенная. Густоватая жидкость от желтовато- коричневого цвета, горьковато - сладкого вкуса, с характерным запахом. При заболеваниях верхних и нижних дыхательных путей. отхаркивающее средство по 125мл во флаконы из стекломассы с винтовой горловиной.</t>
  </si>
  <si>
    <t>таблетки белого или белого с желтоватым оттенком цвета, плоскоцилиндрические, с риской и фаской. Метамизола натрия, крахмал картофельный, тальк, натрия лаурилсульфат, кальция стеарат. Анальгетическим, жаропонижающим и противовоспалительным действием.в контурной ячейковой упаковке №10.таблетки 500мг  № 10 в упаковке</t>
  </si>
  <si>
    <t>густой экстракт из корней солодки голой, густой экстракт из корневищ имберя лекарственного,густой экстрактиз плодов эмбилики лекарственной, ментол, сахароза, жидкая глюкоза, вода очищенная, глицерин, кислота лимонная, метилпарабен, красители и вкусовые добавки. при острых и хранических заболеваниях верхних дыхательных путей, сопроваждающихся кашлем. пастилки от кашля № 16</t>
  </si>
  <si>
    <t>содержит ментола в ментоловом эфире, изовалериановой кислоты.Сосудорасширяющее действие, обладает седативным эфектом. № 10 таб 60мг в одной пастил</t>
  </si>
  <si>
    <t>Ксилометазолин</t>
  </si>
  <si>
    <t>капли</t>
  </si>
  <si>
    <t>21.20.13.990.651.00.0778.000000000000</t>
  </si>
  <si>
    <t>Глюкоза</t>
  </si>
  <si>
    <t>раствор для инфузий 5%, 200 мл</t>
  </si>
  <si>
    <t>прозрачная бесцветная жидкость, дифенгидрамина гидрохлорид, вода для инъекций. При аллергических реакциях, лихорадках. ампулах 1% 1 мл № 10 амп в упаковке</t>
  </si>
  <si>
    <t>21.20.13.990.239.00.0872.000000000000</t>
  </si>
  <si>
    <t>Лактулоза</t>
  </si>
  <si>
    <t>лактулоза, очищенная вода, бесцветная прозрачная или светло - желтая со слабым коричневым оттенком,жидкостьслабительное средство. Во флаконе 200мл сироп</t>
  </si>
  <si>
    <t>21.10.54.600.000.00.0778.000000000001</t>
  </si>
  <si>
    <t>Хлорамфеникол</t>
  </si>
  <si>
    <t xml:space="preserve"> антибиотик широко спектора действия. Хлорамфеникол, крахмал картофельный, поливинилпирролидон, кальция стеарат. дозировка 0,25 № 10 таблетки в упаковках</t>
  </si>
  <si>
    <t>мазь для наружного применения, эритромицин, ланолин безводныйнатрия дисульфит, вазелин. Гнойничковые заболевания кожи.30гр тюбик</t>
  </si>
  <si>
    <t>пантенол применяется для ускорения заживления при повреждениях кожи.декспантенол, сорбат калия, ланолин,триглицеридыизооктадеканолдиглиеролсукцинат, цитратнатрия, лимонной кислоты моногидрат, вода очищенная.аэрозоль 58г в болончиках.</t>
  </si>
  <si>
    <t>кальция стеарат, натрия гидрокарбонат, кислота винная. Таблеткисеровато - буроватого цвета с вкраплениями, плоскоцилиндрические, с риской и фаской.при острых и хронических заболеваниях дыхательных путей. № 10 таблетки</t>
  </si>
  <si>
    <t>порошок для приготовления раствора</t>
  </si>
  <si>
    <t>натрия хлорид, натрия цитрат, декстроза. при кишечных инфекциях для востановления водно щелочного равновесия. №20 пачек в картонной коробке</t>
  </si>
  <si>
    <t>кальция и магния карбонат, сахароза. Применяют при заболеваниях ЖКТсвязанных с повышенной кислотностью таблетки № 12 в блестере по 6 штук,  в картон упаковке</t>
  </si>
  <si>
    <t>Раствор оказывает местное противовосполительное действие,применяется  при  восполительных заболеваниях слизистой оболочки  поплости  рта. Жидкий экстракт ромашки, ноготков колендулы и тысячелистника. Жидкость темно бурого цвета с оранжевым оттенком, своеобразного запаха. 50 мл раствор во флаконе в картоной упаковке</t>
  </si>
  <si>
    <t>сульфаниламид, крахмал картофельный, кислота стеариновая, кремния диоксидколлоидный безводный, полисорбат. Таблетки белогоцвета с фаской и плоской поверхностью, на одной стороне таблетки имеется риска,на другой фирменный логотипв виде креста.стрептоцид 0,3 № 10, таблетки помещают в контурную ячейковую упаковку из пленки поливинилхоридной и фольги алюминиевой.</t>
  </si>
  <si>
    <t>Противо микробное средство, при коньюктивитах. Сулфацил натрия, натрия тиосульфат, раствор хлористо водородной кислоты, вода для инъекций. дозировка 20% 5мл во флаконе капильницы полимернные. Упаковка картонная.</t>
  </si>
  <si>
    <t>противоаллерическое средство. Состав хлоропирамина гидрохлорид, вода для инъекций. Прозрачный, бесцветный водный раствор, со слабым характерным запахом. Раствор для внутривенноного и внутримышечного введения, Ампулы объемом по 1мл с темно - красным кодовым кольцом, по 5 ампул в контурной ячейковой упаковке, в картонной упаковке.супрастин 20мг/1мл № 5 ампула</t>
  </si>
  <si>
    <t>Хлоропирамин</t>
  </si>
  <si>
    <t>Противоаллергическое средство, хлоропомина гидрохлорид, стеариновая кислота, желатин, натрия карбоксиметил крахмал, тальк, крахмал картофельный, лактозы моногидрат. Белые или серовато - белые в виде диска, с фаской, с гравировкой на одной стороне и риской на другой, без или почти без запаха. По 20 таблеток во флаконе из коричневого стекла с ПЭ - крышкой. 1 флакон в картонной упаковке.</t>
  </si>
  <si>
    <t>фастум гель 2,5% 50г. Кетопрофен, карбомер, этиловый спирт, нерола масло, лавандовое масло триэтаноламин, вода.  используют при различных ушибах, в алюминевых тубах в картонной упаковке.</t>
  </si>
  <si>
    <t>Антисептическое, противомикробное средство, фурацилина 0,02г, натрия хлорид. Таблетки желтого или зеленовато желтого цвета со слегка неравномерной окраскойповерхности, круглой формы, с риской. в контурной безъячейковой упаковке из бумаги с полимерным покрытием по 10 шт таблетки</t>
  </si>
  <si>
    <t>В виде прозрачного светло - желтого до желто - коричневого раствора с характерным кисловатым запахом. Натрия фосфат гептагидрат, калия фосфат, молочная кислота, фосфорная кислота концентрированная, калия сорбат, лимонной кислоты моногидрат. 30 мл флаконы темного стекла с пробкой капельницей и пластмасовой крышкой с контролем первого вскрытия, в картонной пачке.</t>
  </si>
  <si>
    <t>Шпатель одноразовый деревянный стерильный для осмотра полости рта. Длина - 150мм, ширина - 18мм, толщина - 1,8мм. Каждый упакован индивидуальную стерильную упаковку. Групповая упаковка по 100штук. В картонной каробке.одноразовый, стер.дерев. № 1</t>
  </si>
  <si>
    <t>состав: триметроприм, сульфаметоксазол, крахмал, тальк, магния стеарат. Таблетки белого до бело с желтоватым оттенком цвета, круглой формы с плоской поверхностью, с фаской, с гравировкой на одной стороне, Лечение инфекционно - восполительных заболеваний, по 20 таблеток в контурную ячейковую упаковку из пленки поливинилхлоридной и фольги алюминиевой.</t>
  </si>
  <si>
    <t>сироп солодкового корня 150 млсолодки корней, сахар, спирт этиловый, вода очищенная.Густоватая жидкость бурого цвета, своеобразного запаха, сладкого вкуса,при бронхитах острых и хронических. По 150г во флаконны укупоренные навинчиваемыми алюминиевыми калпочками, с конрольным кольцом. упаковывают в картонную каробку.</t>
  </si>
  <si>
    <t>Аллюминевые, взрослые, тип подмышечные, регулируемые по высоте под рост пациента, СТ РК 1945-2010</t>
  </si>
  <si>
    <t>Дезинфицирующее средство в виде таблеток весом 3,4г, состав натриевая соль дихлоризоциануровой кислоты с содержанием активного хлора. объемом 300 таблеток в пластиковых банках.</t>
  </si>
  <si>
    <t>Краска водоэмульсионная, моющая</t>
  </si>
  <si>
    <t xml:space="preserve">жидкий для водоэмульсии, в ассортименте </t>
  </si>
  <si>
    <t>размер 20*30 см</t>
  </si>
  <si>
    <t>размер 30*30 см</t>
  </si>
  <si>
    <t>22.11.13.500.000.01.0796.000000000084</t>
  </si>
  <si>
    <t>для автобусов или автомобилей грузовых, пневматическая, радиальная, размер 8,25 R20 (240*508 R), ГОСТ 5513-97</t>
  </si>
  <si>
    <t>поварской, лезвие 22 см, ширина от ручки 4 см, сделанный из прочной нержавеющей стали</t>
  </si>
  <si>
    <t>поварской, пилка, нержавеющая сталь, рукоятка из пластмассы, не требующий заточки размером 150х265 мм</t>
  </si>
  <si>
    <t>универсальная деревянная тёрка со стальными зубчиками для резки корейских салатов</t>
  </si>
  <si>
    <t xml:space="preserve">Штопор для вина с двумя не скользящими ручками из нержавеющей стали и пластика Т-образный </t>
  </si>
  <si>
    <t>фарфоровая, вместимость 0,200 мг, чайная с ручкой,  цвет белый</t>
  </si>
  <si>
    <t>дуршлаг с ручкой из нержавеющей стали высотой 10 см</t>
  </si>
  <si>
    <t>Чеснокодавка (пресс для чеснока) - материал нержавеющая сталь, ручка с силиконовым покрытием</t>
  </si>
  <si>
    <t>состав ткань х/б, утеплитель-ватин</t>
  </si>
  <si>
    <t>Легкое и воздушное одеяло (имеет 3,5 балла по 5 бальной шкале)  достаточно теплое и для переходных сезонов. Одеяло выполнено из наполнителя халафайбер,  плотная стежка размер 180х200см</t>
  </si>
  <si>
    <t>13.92.24.992.000.01.0796.000000000008</t>
  </si>
  <si>
    <t>стеганое покрывало из однотонной плотной ткани с жаккардовым рисунком. Состав ткани - 100% полиэстер. Размер покрывало 128 х 205 см</t>
  </si>
  <si>
    <t>20.13.21.110.000.00.0778.000000000000</t>
  </si>
  <si>
    <t>10.89.13.330.000.00.5111.000000000000</t>
  </si>
  <si>
    <t xml:space="preserve"> Упаковка</t>
  </si>
  <si>
    <t>21.20.13.990.623.00.0872.000000000000</t>
  </si>
  <si>
    <t>было 30 000 тг</t>
  </si>
  <si>
    <t>30 Р</t>
  </si>
  <si>
    <t>45.20.21.000.001.00.0999.000000000000</t>
  </si>
  <si>
    <t>Работы по ремонту автотранспортных средств, систем, узлов и агрегатов</t>
  </si>
  <si>
    <t>Услуги по устному переводу</t>
  </si>
  <si>
    <t>Изготавливаемый из натуральных жареных зерен кофейного дерева. Жареный с кофеином. Упаковка по 250 гр</t>
  </si>
  <si>
    <t>10.83.12.300.000.00.0881.000000000000</t>
  </si>
  <si>
    <t>растворимый, порошкообразный</t>
  </si>
  <si>
    <t>10.41.54.000.000.00.0112.000000000000</t>
  </si>
  <si>
    <t>пищевое, подсолнечное, рафинированное, СТ РК 1428-2005</t>
  </si>
  <si>
    <t>острая кавказская ароматная приправа из красного перца, чеснока, соли, сухих и зеленых пряных трав, упаковка 200 гр.</t>
  </si>
  <si>
    <t xml:space="preserve">белый - детское мыло, живичный скипидар, салициловая кислота, ароматизаторы, в пластиковых флаконах по 100 мл. </t>
  </si>
  <si>
    <t>14.12.30.100.000.00.0715.000000000026</t>
  </si>
  <si>
    <t>медицинские одноразовые, из натурального латекса, нестерильные</t>
  </si>
  <si>
    <t>29.31.21.350.000.01.0839.000000000012</t>
  </si>
  <si>
    <t xml:space="preserve">надувной кожанный, для волейбола, синтетическая кожа на основе микрофибры с углублениями, бутиловая камера, клееный, размер №5 </t>
  </si>
  <si>
    <t xml:space="preserve">новогодние игрушки, упаковка не менее 6 шт </t>
  </si>
  <si>
    <t>в упаковке не менее 100 шт</t>
  </si>
  <si>
    <t>ширина сукна не менее 3 м</t>
  </si>
  <si>
    <t>дюралайт, бухта не менее 100 м</t>
  </si>
  <si>
    <t>для определения РН и CI, упаковка не менее 5 кг</t>
  </si>
  <si>
    <t>поливочный, резиновый, простой, диаметр 20 мм, в бухте не менее 20 м</t>
  </si>
  <si>
    <t>26.60.13.000.008.00.0796.000000000000</t>
  </si>
  <si>
    <t>Облучатель</t>
  </si>
  <si>
    <t>бактерицидный, ультрафиолетовое излучение, длина волны 253,7 нм</t>
  </si>
  <si>
    <t>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 Упаковка 200 мл</t>
  </si>
  <si>
    <t>Сок яблочный</t>
  </si>
  <si>
    <t>Пантокрин во флаконах по 200 мл</t>
  </si>
  <si>
    <t>01.13.12.900.000.00.0166.000000000003</t>
  </si>
  <si>
    <t>пекинская, свежая</t>
  </si>
  <si>
    <t>противоаллергический препарат для местного применения. Алюминевой тубе 20 г в картонной упаковке.</t>
  </si>
  <si>
    <t>206-1 У</t>
  </si>
  <si>
    <t>было 1 000 000 тг</t>
  </si>
  <si>
    <t>180-1 У</t>
  </si>
  <si>
    <t>было 295 000</t>
  </si>
  <si>
    <t>179-1 У</t>
  </si>
  <si>
    <t>Услуги по обучению (Охрана труда и безопасность на предприятиях, Промышленная безопасность)</t>
  </si>
  <si>
    <t>6,11,20,21</t>
  </si>
  <si>
    <t>было 180 000</t>
  </si>
  <si>
    <t>215 У</t>
  </si>
  <si>
    <t>216 У</t>
  </si>
  <si>
    <t>Услуги по аттестации (Проведение аттестации по пожарно-техническому минимуму )</t>
  </si>
  <si>
    <t>Услуги по аттестации (Ежегодная аттестация – «Электромонтера по ремонту и обслуживанию электрооборудования»)</t>
  </si>
  <si>
    <t>было 364 746</t>
  </si>
  <si>
    <t>198-1 У</t>
  </si>
  <si>
    <t>1233-1 Т</t>
  </si>
  <si>
    <t>64-1 У</t>
  </si>
  <si>
    <t>65-1 У</t>
  </si>
  <si>
    <t>81.21.10.000.001.00.0777.000000000000</t>
  </si>
  <si>
    <t>Услуги по мытью окон</t>
  </si>
  <si>
    <t>Мытье окон</t>
  </si>
  <si>
    <t>3,4,5,6</t>
  </si>
  <si>
    <t>172-1 У</t>
  </si>
  <si>
    <t>состав: вода, томатная паста, сахар, пюро яблочное, перец молотый, кориандр, зелень укропа. Упаковка не менее 250 гр</t>
  </si>
  <si>
    <t>Услуги по мойке стеклянных фасадов административного здания</t>
  </si>
  <si>
    <t>27.51.27.000.000.00.0796.000000000001</t>
  </si>
  <si>
    <t>стартерный, марка 6СТ-90АЗ, напряжение 12 В, емкость 90 А/ч, кислотный, ГОСТ 959-2002</t>
  </si>
  <si>
    <t>жидкокристаллический (LCD), цифровой</t>
  </si>
  <si>
    <t>скрытый, объем 1,5-1,99 л</t>
  </si>
  <si>
    <t>из мелованного картона, формат А4, плотность свыше 300 г/м2</t>
  </si>
  <si>
    <t>из картона</t>
  </si>
  <si>
    <t>деревянный, письменный, более 5 предметов</t>
  </si>
  <si>
    <t>Валик меховой малярный в сборе, ворс 18мм, бюгель 8мм, 48х240мм, с ручкой</t>
  </si>
  <si>
    <t>пена монтажная профессиональная полиуретановая, для монтажного пистолета, всесезонная, SVS, 850 мл, используется для заполнения пустот, швов, отверстий и щелей, при проведении работ по уплотнению и герметизации.</t>
  </si>
  <si>
    <t>краска по метталу черная (1,8 кг) НЦ-132 (НИТРА) Для окрашивания деревянных и металлических поверхностей, эксплуатируемых внутри и снаружи помещений.</t>
  </si>
  <si>
    <t xml:space="preserve">Подложка для ламината 3 мм фольга </t>
  </si>
  <si>
    <t>Краска для разметки дорог – АК-511, Цвет - белый, Время высыхания - 30 минут, Яркость не менее 70%, Плотность не менее 1,4 г/см3, Трудноистираема</t>
  </si>
  <si>
    <t>Цемент М-400 Д-20 в бумажных мешках по 50 кг</t>
  </si>
  <si>
    <t>Кран для писсуара наружного монтажа Размеры (мм) 103х59х220  Вес (кг) 0,4 кг Вход - горизонтальный с наружной резьбой Ду 15 Управление -кнопка (дозатор) Выход-вертикальный Ø 15</t>
  </si>
  <si>
    <t>Диспенсер для жидкого мыла предназначен для туалетных комнат со средней и высокой проходимостью. Цвет: Белый, Объем: 1000 мл, Дозировка одного нажатия: 1,1 мл, Вес Нетто: 0,46 кг, Материал корпуса: ABS-пластик, Управление: Ручное, Тип поверхности: Матовый, Габариты: 120x223x100 мм</t>
  </si>
  <si>
    <t>Диспенсер для листовых бумажных полотенец Z укладки. Ударопрочный пластик. Замок. Цвет: Белый. Размер: 26х13х30 см, Помещаются 2 пачки стандартных полотенец</t>
  </si>
  <si>
    <t>Диспенсер для рулонной туалетной бумаги. Цвет  Белый. Поверхность Глянцевая. Тип диспенсера Настенный. Форма Круглая. Материал изготовления Пластик. Тип управления Механическое. Способ открывания замка Ключом. Вес 0.75 (кг). Размеры 28х27х12 (см)</t>
  </si>
  <si>
    <t>кабель ВВГ 3х2,5. — 0,66кВ, теоретический вес 1 км: 131,00кг, диаметр поперечного сечения: 9,3мм, минимальный радиус изгиба: ож*: 93мм; мп*: 69мм,номинальная толщина изоляции жил: 0,6мм, эл. сопротивление изоляции на 1 км и 20оС: 12МОм, допустимая токовая нагрузка: на воздухе: 28А; в земле: 37А, допустимый ток короткого замыкания: 0,27кА</t>
  </si>
  <si>
    <t>кабель ВВГ 3х1,5 — 0,66кВ,  теоретический вес 1 км: 99,00кг, диаметр поперечного сечения: 8,0мм, минимальный радиус изгиба: ож*: 80мм; мп*: 60мм, номинальная толщина изоляции жил: 0,6мм,  эл. сопротивление изоляции на 1 км и 20оС: 12МОм,  допустимая токовая нагрузка: на воздухе: 21А; в земле: 28А,  допустимый ток короткого замыкания: 0,17кА</t>
  </si>
  <si>
    <t>Наждачная бумага на тканевой основе. Для грубой шлифовки. Маркировка Р40; Р46, Р60 (м)</t>
  </si>
  <si>
    <t xml:space="preserve">Розетка 2 разъема с заземлением цвет белый Номинальный ток: 16 (А), Напряжение: 250 (В)
</t>
  </si>
  <si>
    <t>Выключатель одноклавишный, с изолирующей пластиной, Напряжение, В 220, Номинальный ток, А 16, цвет белый</t>
  </si>
  <si>
    <t xml:space="preserve">подводка для смесителей Г1/2-М10 длинный штуцер(37) -  сталь 80 см (пара) </t>
  </si>
  <si>
    <t>Затвор дисковый поворотный DN-150. Материал корпуса: сталь WCB. Материал диска: нержавеющая сталь CF8. Материал уплотнения: EPDM.</t>
  </si>
  <si>
    <t>Затвор дисковый поворотный DN-125. Материал корпуса: сталь WCB. Материал диска: нержавеющая сталь CF8. Материал уплотнения: EPDM</t>
  </si>
  <si>
    <t>Затвор дисковый поворотный DN-100. Материал корпуса: сталь WCB. Материал диска: нержавеющая сталь CF8. Материал уплотнения: EPDM</t>
  </si>
  <si>
    <t>автоматический предохранитель, 1 полюсный С25А.  Напряжение питания 230 В. Номинальный ток 25 А. Характеристика отключения С. Количество полюсов 1. Частота 50/60 Гц. Степень защиты IP20. Количество модулей 1. Отключающая способность 6 кА</t>
  </si>
  <si>
    <t>Унитаз-комплект Длина, см 64, Ширина, см 36, Высота, см 81,5. Тип чаши-  Воронкообразная. Тип выпуска - Косой. Тип смыва - Прямой. Тип арматуры - Кнопочная. Цвет Белый. Глубина, см 40. Материал - Фарфор. Материал сидения - Полипропилен. Вес, кг 18,5. Способ монтажа - Напольный.</t>
  </si>
  <si>
    <t>Гофра применяется для подключения унитаза к канализационным трубам и представляет собой пластиковую эластичную трубу длинной 200-560 мм. Применение гофры значительно упрощает установку сантехнического оборудования. При соединении с унитазом использование герметика не требуется. Вес, кг: 0,38, Габариты, мм: 200 x 150 x 150</t>
  </si>
  <si>
    <t>пленка полиэтиленовая 100 мкр 1,5м * 100м прозрачная</t>
  </si>
  <si>
    <t>клей универсальный МР-40. Монтажный клей на основе растворителей, первоначальная сила склеивания - 40 кг/м2, 400 г, картридж</t>
  </si>
  <si>
    <t>Минвата Толщина 100 мм. Длина 4500 мм. Ширина 1200 мм. Группа горючести НГ (негорючий) λ10. Теплопроводность 0,035 Вт/мК. Температурный диапазон применения, °С от -60 до +220.</t>
  </si>
  <si>
    <t>профиль стоечный (ПС-4) 75/50х3м, толщина 0,6 мм, профиль стоечный (ПС) используется при создании каркаса межкомнатных перегородок или декоративных конструкций, при изготовлении которых используется гипсокартон.</t>
  </si>
  <si>
    <t>23.62.10.510.000.00.0625.000000000191</t>
  </si>
  <si>
    <t>марка ГКЛ, обычный, размер 2500*1200*9,5 мм, ГОСТ 6266-97</t>
  </si>
  <si>
    <t>23.62.10.510.000.00.0625.000000000192</t>
  </si>
  <si>
    <t>марка ГКЛ, обычный, размер 2500*1200*12,5 мм, ГОСТ 6266-97</t>
  </si>
  <si>
    <t>на спецтехнику, размер 15,5-38, пневматическая, диагональная, ведущих колес, норма слойности 10, ГОСТ 25641-84</t>
  </si>
  <si>
    <t>на спецтехнику, размер 10,0/75-15,3, пневматическая, диагональная, ведущих колес, норма слойности 10, ГОСТ 7463-2003, задняя</t>
  </si>
  <si>
    <t>на спецтехнику, размер 15,5-38, пневматическая, диагональная, ведущих колес, норма слойности 10, ГОСТ 25641-84, задняя</t>
  </si>
  <si>
    <t>зимняя, не шипованная размер У-2 8.25/R20, c камерой</t>
  </si>
  <si>
    <t>напряжение 12 В, емкость 18 А/ч</t>
  </si>
  <si>
    <t>напряжение 12 В, емкость 20 А/ч</t>
  </si>
  <si>
    <t>профиль направляющий (ПН-4) 75/40х3м, толщина 0,6 мм, профиль направляющий (ПН) используется для создания каркаса межкомнатных перегородок,  длина 3000 мм.</t>
  </si>
  <si>
    <t>шуруп самонарезающий 3х2,5, крестообразный, по гипсокартону, черный</t>
  </si>
  <si>
    <t>шуруп самонарезающий TN25, крестообразный, по гипсокартону, черный</t>
  </si>
  <si>
    <t>краска по метталу серая (1,8 кг) НЦ-132 (НИТРА) Для окрашивания деревянных и металлических поверхностей, эксплуатируемых внутри и снаружи помещений.</t>
  </si>
  <si>
    <t>Плоская кисть с искусственной щетиной подходит для использования с различными ЛКМ, а также с грунтовкой. Ширина составляет 50 мм,</t>
  </si>
  <si>
    <t>Плоская кисть с искусственной щетиной подходит для использования с различными ЛКМ, а также с грунтовкой. Ширина составляет 63 мм,</t>
  </si>
  <si>
    <t>Плоская кисть с искусственной щетиной подходит для использования с различными ЛКМ, а также с грунтовкой. Ширина составляет 75 мм,</t>
  </si>
  <si>
    <t>Плоская кисть с искусственной щетиной подходит для использования с различными ЛКМ, а также с грунтовкой. Ширина составляет 100 мм,</t>
  </si>
  <si>
    <t>Cмеситель для умывальника Крепление Гайка, Механизм Керам. Картридж, Материал Цинк, Подводка 1/2" 400мм, Управление Однорычажное, Излив Литой. Комплектация Смеситель - 1шт., Комплект подводки - 1шт.</t>
  </si>
  <si>
    <t>С изменениями и дополнениями от 28.04.2017 года №223</t>
  </si>
  <si>
    <t>плинтус ПВХ L с мягким краем ширина 60 мм/2500 мм</t>
  </si>
  <si>
    <t>217 У</t>
  </si>
  <si>
    <t>Оценка пневмонасосной станции, общей площадью – 47,2 кв.м., с земельным участком (неделимым), предназначенным для эксплуатации насосной станции, общей  площадью – 0,0070 га, в том числе доля - 0,0035 га, расположенная по адресу: город Астана, район Сарыарка, улица Азербайжан Мамбетов, сооружение 4Н (четыре Н), кадастровый номер 21:319:028:715:4Н/Г3 (РКА0201500028994933).</t>
  </si>
  <si>
    <t>1728 Т</t>
  </si>
  <si>
    <t>1732 Т</t>
  </si>
  <si>
    <t>1733 Т</t>
  </si>
  <si>
    <t>1734 Т</t>
  </si>
  <si>
    <t>1735 Т</t>
  </si>
  <si>
    <t>1736 Т</t>
  </si>
  <si>
    <t>1737 Т</t>
  </si>
  <si>
    <t>1738 Т</t>
  </si>
  <si>
    <t>1739 Т</t>
  </si>
  <si>
    <t>1740 Т</t>
  </si>
  <si>
    <t>1741 Т</t>
  </si>
  <si>
    <t>1742 Т</t>
  </si>
  <si>
    <t>1743 Т</t>
  </si>
  <si>
    <t>1744 Т</t>
  </si>
  <si>
    <t>1745 Т</t>
  </si>
  <si>
    <t>1746 Т</t>
  </si>
  <si>
    <t>1747 Т</t>
  </si>
  <si>
    <t>1748 Т</t>
  </si>
  <si>
    <t>1749 Т</t>
  </si>
  <si>
    <t>1750 Т</t>
  </si>
  <si>
    <t>1751 Т</t>
  </si>
  <si>
    <t>1752 Т</t>
  </si>
  <si>
    <t>1753 Т</t>
  </si>
  <si>
    <t>1754 Т</t>
  </si>
  <si>
    <t>1755 Т</t>
  </si>
  <si>
    <t>1756 Т</t>
  </si>
  <si>
    <t>1757 Т</t>
  </si>
  <si>
    <t>1758 Т</t>
  </si>
  <si>
    <t>1759 Т</t>
  </si>
  <si>
    <t>1760 Т</t>
  </si>
  <si>
    <t>1761 Т</t>
  </si>
  <si>
    <t>1762 Т</t>
  </si>
  <si>
    <t>1763 Т</t>
  </si>
  <si>
    <t>1764 Т</t>
  </si>
  <si>
    <t>1765 Т</t>
  </si>
  <si>
    <t>1766 Т</t>
  </si>
  <si>
    <t>1767 Т</t>
  </si>
  <si>
    <t>1768 Т</t>
  </si>
  <si>
    <t>1769 Т</t>
  </si>
  <si>
    <t>1770 Т</t>
  </si>
  <si>
    <t>1771 Т</t>
  </si>
  <si>
    <t>1772 Т</t>
  </si>
  <si>
    <t>1773 Т</t>
  </si>
  <si>
    <t>1774 Т</t>
  </si>
  <si>
    <t>1775 Т</t>
  </si>
  <si>
    <t>1776 Т</t>
  </si>
  <si>
    <t>1777 Т</t>
  </si>
  <si>
    <t>1778 Т</t>
  </si>
  <si>
    <t>1779 Т</t>
  </si>
  <si>
    <t>1780 Т</t>
  </si>
  <si>
    <t>1781 Т</t>
  </si>
  <si>
    <t>1782 Т</t>
  </si>
  <si>
    <t>1783 Т</t>
  </si>
  <si>
    <t>1784 Т</t>
  </si>
  <si>
    <t>1785 Т</t>
  </si>
  <si>
    <t>1786 Т</t>
  </si>
  <si>
    <t>1787 Т</t>
  </si>
  <si>
    <t>1788 Т</t>
  </si>
  <si>
    <t>1789 Т</t>
  </si>
  <si>
    <t>1790 Т</t>
  </si>
  <si>
    <t>клей-карандаш, не менее 30 гр</t>
  </si>
  <si>
    <t>25.99.23.300.000.00.0778.000000000004</t>
  </si>
  <si>
    <t>размер 32 мм</t>
  </si>
  <si>
    <t>25.99.23.300.000.00.0778.000000000005</t>
  </si>
  <si>
    <t>размер 41 мм</t>
  </si>
  <si>
    <t>25.99.23.300.000.00.0778.000000000006</t>
  </si>
  <si>
    <t>размер 51 мм</t>
  </si>
  <si>
    <t>металический, в упаковке по 12 шт</t>
  </si>
  <si>
    <t>в драже</t>
  </si>
  <si>
    <t>21.20.13.990.436.00.0778.000000000001</t>
  </si>
  <si>
    <t>Нитрофурал</t>
  </si>
  <si>
    <t>медицинский</t>
  </si>
  <si>
    <t>27.20.21.100.000.00.0796.000000000017</t>
  </si>
  <si>
    <t>стартерный, марка 6СТ-100, напряжение 12 В, емкость 100 А/ч, кислотный</t>
  </si>
  <si>
    <t>Подшипник</t>
  </si>
  <si>
    <t>сцепления, для специального и специализированного автомобиля</t>
  </si>
  <si>
    <t>28.29.13.300.003.01.0796.000000000006</t>
  </si>
  <si>
    <t>топливный, для дизельного двигателя легкового автомобиля, грубой очистки</t>
  </si>
  <si>
    <t>тормозная, для грузового автомобиля, передняя</t>
  </si>
  <si>
    <t>28.29.13.500.000.01.0796.000000000003</t>
  </si>
  <si>
    <t>воздушный, для спецтехники</t>
  </si>
  <si>
    <t xml:space="preserve">набор сверел по дереву, стальной, диаметр мм.3;4;5;6;7;8;9;10.  </t>
  </si>
  <si>
    <t>10.73.11.320.014.00.0166.000000000000</t>
  </si>
  <si>
    <t>Вермишель</t>
  </si>
  <si>
    <t>сорт высший, из твердых сортов пшеницы</t>
  </si>
  <si>
    <t>стартерный, марка 6СТ-100, напряжение 12 В, емкость 100 А/ч</t>
  </si>
  <si>
    <t>Toyota HiAce, 2005 г.в.</t>
  </si>
  <si>
    <t>Toyota HiAce, 2004 г.в.</t>
  </si>
  <si>
    <t xml:space="preserve"> шаровая опора нижняя  для Toyota HiAce, 2004 г.в.</t>
  </si>
  <si>
    <t xml:space="preserve"> Рычаг верхний для Toyota HiAce, 2004 г.в.</t>
  </si>
  <si>
    <t>Ремень ГРМ с обводными роликами для Toyota HiAce, 2004 г.в.</t>
  </si>
  <si>
    <t>Сайлент-блок в комплекте на Toyota HiAce, 2004 г.в.</t>
  </si>
  <si>
    <t>топливный фильтр тонкой очистки для Toyota Hilux, 2005 г.в.</t>
  </si>
  <si>
    <t>для Toyota Hilux, 2005 г.в.</t>
  </si>
  <si>
    <t>выжимной для Toyota Hilux, 2004 г.в.</t>
  </si>
  <si>
    <t>для Toyota Hilux, 2004 г.в.</t>
  </si>
  <si>
    <t>для Toyota Hilux0, 2004 г.в.</t>
  </si>
  <si>
    <t>Кардан угловых скоростей (граната) для Toyota Hilux, 2005 г.в.</t>
  </si>
  <si>
    <t>Шаровая опора верхняя для Toyota Hilux, 2005 г.в.</t>
  </si>
  <si>
    <t xml:space="preserve">  Toyota Hilux, 2005 г.в.</t>
  </si>
  <si>
    <t xml:space="preserve">воздушный, для дизельного двигателя, для Toyota Hilux, 2005 г.в. </t>
  </si>
  <si>
    <t>топливный фильтр для Toyota Hilux, 2005 г.в.</t>
  </si>
  <si>
    <t>Toyota Камри, 2005 г.в.</t>
  </si>
  <si>
    <t>Свеча зажигания в комплекте для Toyota Камри, 2005 г.в.</t>
  </si>
  <si>
    <t>Ремень ГРМ с обводными роликами для Toyota Камри, 2005 г.в.</t>
  </si>
  <si>
    <t>нижняя, для Toyota Камри, 2005 г.в.</t>
  </si>
  <si>
    <t>замок зажигания для ВАЗ 21213, 2005 г.в.</t>
  </si>
  <si>
    <t>ремень генератора для ВАЗ 21213, 2005 г.в.</t>
  </si>
  <si>
    <t xml:space="preserve">ВАЗ 21213, 2005 г.в. </t>
  </si>
  <si>
    <t>Стартер с редуктором для МТЗ 82, 2004 г.в.</t>
  </si>
  <si>
    <t xml:space="preserve"> МТЗ 82, 2004 г.в.</t>
  </si>
  <si>
    <t>Кардан привода переднего моста для МТЗ 82, 2004 г.в.</t>
  </si>
  <si>
    <t xml:space="preserve"> тормозные колодки для КАМАЗ, 2004 г.в.</t>
  </si>
  <si>
    <t>шланги тормозные в комплекте для КАМАЗ, 2004 г.в.</t>
  </si>
  <si>
    <t>ремень вентилятора для КАМАЗ, 2004 г.в.</t>
  </si>
  <si>
    <t xml:space="preserve"> КАМАЗ, 2004 г.в.</t>
  </si>
  <si>
    <t>Диск сцепления для двигателя для КАМАЗа, 2004 г.в.</t>
  </si>
  <si>
    <t>шланг гофрированный объем 100 для выкачки нечистот для КАМАЗа, 2004 г.в.</t>
  </si>
  <si>
    <t xml:space="preserve">  для КАМАЗа, 2004 г.в.</t>
  </si>
  <si>
    <t xml:space="preserve">амортизатор передний для Мерседес-Бенц, 2001 г.в. </t>
  </si>
  <si>
    <t xml:space="preserve">амортизатор задний для Мерседес-Бенц, 2001 г.в. </t>
  </si>
  <si>
    <t xml:space="preserve"> тормозные колодки для Мерседес-Бенц, 2001 г.в. </t>
  </si>
  <si>
    <t>ПАЗ 4234, 2013 г.в.</t>
  </si>
  <si>
    <t xml:space="preserve"> для МКСМ-800, 2007 г.в.</t>
  </si>
  <si>
    <t>сливной маслянный фильтр, для МКСМ-800, 2007 г.в.</t>
  </si>
  <si>
    <t xml:space="preserve">фильтр воздушный, для дизельного двигателя, для МКСМ-800, 2007 г.в. </t>
  </si>
  <si>
    <t>Маслянный фильтр МКСМ-800, 2007 г.в.</t>
  </si>
  <si>
    <t xml:space="preserve">выжимной ПАЗ 4234, 2013 г.в. </t>
  </si>
  <si>
    <t xml:space="preserve"> ПАЗ 4234, 2013 г.в. </t>
  </si>
  <si>
    <t xml:space="preserve">задний, ПАЗ 4234, 2013 г.в. </t>
  </si>
  <si>
    <t xml:space="preserve"> для автобуса Мерседес-Бенц, 2001 г.в. </t>
  </si>
  <si>
    <t>Газель, 2004 г.в.</t>
  </si>
  <si>
    <t>Газель М 2705, 2004 г.в.</t>
  </si>
  <si>
    <t xml:space="preserve">пневмобаллон для автобуса Мерседес-Бенц, 2001 г.в. </t>
  </si>
  <si>
    <t xml:space="preserve">Сальник в комплекте для автобуса Мерседес-Бенц, 2001 г.в. </t>
  </si>
  <si>
    <t xml:space="preserve">фильтр топливный для автобуса Мерседес-Бенц, 2001 г.в. </t>
  </si>
  <si>
    <t xml:space="preserve"> фильтр масляный для автобуса Мерседес-Бенц, 2001 г.в. </t>
  </si>
  <si>
    <t xml:space="preserve"> воздушный фильтр для автобуса Мерседес-Бенц, 2001 г.в. </t>
  </si>
  <si>
    <t xml:space="preserve">сайлентблок для автобуса Мерседес-Бенц, 2001 г.в.  </t>
  </si>
  <si>
    <t>комплект топливных фильтров ПАЗ 4234, 2013 г.в.</t>
  </si>
  <si>
    <t>фильтр воздушный, для ПАЗ 4234, 2013 г.в.</t>
  </si>
  <si>
    <t>задний, для ПАЗ 4234, 2013 г.в.</t>
  </si>
  <si>
    <t>передний, для ПАЗ 4234, 2013 г.в.</t>
  </si>
  <si>
    <t>Компрессорное масло для воздушныхк компрессоров температура сжатого воздуха составляет 80-100 с регулируеться количеством спрыскиваемого масло.для снегахода SkiDoo Scandec 4 tec V-10000, 2007 г.в.</t>
  </si>
  <si>
    <t xml:space="preserve"> тонкой очистки, механическая сетка- центрифуга, для МТЗ 82, 2003 г.в.</t>
  </si>
  <si>
    <t xml:space="preserve">Карданный привод трактора МТЗ-82, 2003 г.в. </t>
  </si>
  <si>
    <t>для МТЗ 82, 2003 г.в.</t>
  </si>
  <si>
    <t>Сетка фильтр грубой очистки механическая, для МТЗ 82, 2003 г.в.</t>
  </si>
  <si>
    <t>Ремень клиновой А 1250 для МТЗ 82, 2003 г.в.</t>
  </si>
  <si>
    <t>Рычаг для  снегохода SkiDoo Scandec 4 tec V-10000, 2008 г.в.</t>
  </si>
  <si>
    <t>Передний амортизатор гидропневмотический однотрубный для для снегахода SkiDoo Scandec 4 tec V-10000, 2008 г.в.</t>
  </si>
  <si>
    <t>Лыжа  зимняя, морозостойкая, пластик, размер (мм) 1300х300"6 предназначен для улучшения характиристок снегохода тайга, путем самостоятельноой замены металических лыж на пластиковый. Для снегохода  SkiDoo Scandec 4 tec V-10000, 2008 г.в.</t>
  </si>
  <si>
    <t>масло моторное двухтактное  для снегохода SkiDoo Scandec 4 tec V-10000, 2008 г.в.</t>
  </si>
  <si>
    <t>Свеча зажигания для снегохода  SkiDoo Scandec 4 tec V-10000, 2008 г.в.</t>
  </si>
  <si>
    <t>Пружина передняя для снегохода, SkiDoo Scandec 4 tec V-10000, 2008 г.в.</t>
  </si>
  <si>
    <t xml:space="preserve">Пружина задняя для снегохода, SkiDoo Scandec 4 tec V-10000, 2008 г.в. </t>
  </si>
  <si>
    <t>Кольцо щеточное МТЗ 82, 2004 г.в.</t>
  </si>
  <si>
    <t>ремкомплект реактивной тяги для Мерседес-Бенц, 2001 г.в.</t>
  </si>
  <si>
    <t>патрон осушителя воздуха для Мерседес-Бенц, 2001 г.в.</t>
  </si>
  <si>
    <t>Масляный фильтр для квадроцикла, 2006 г.в.</t>
  </si>
  <si>
    <t>фильтр топливный цилиндрический с бумажным элементом (№025) км. для снегохода SkiDoo Scandec 4 tec V-10000, 2008 г.в.</t>
  </si>
  <si>
    <t>фильтр воздушный, для квадроцикла, марка Outlander MAX 800 XT, 2007 г.в.</t>
  </si>
  <si>
    <t>фильтр топливный цилиндрический с бумажным элементом (№025) км. Для квадроцикла марка Outlander MAX 800 XT, 2007 г.в.</t>
  </si>
  <si>
    <t>Шаровая опора нижняя для Toyota Hilux, 2005 г.в.</t>
  </si>
  <si>
    <t>поварской, высокая тулья, заложенная складками, вставка из трикотажной сетки вверху колпака для дополнительного воздухообмена, застежка на липучке, Цвет белый, ткань верха смесовая 65% полиэфир, 35% хлопок</t>
  </si>
  <si>
    <t>Костюм повара женский: куртка и брюки. Куртка двубортная с застежкой на пукли, цвет белый. Ткань куртки 65% полиэфир, 35% хлопок. Брюки 50% вискоза, 50% полиэфир. Брюки темного цвета (бордовые, синие, зеленые)</t>
  </si>
  <si>
    <t>таблетки белого или белого с кремоватым оттенкомцвета, плоскоцилиндрические, с риской и фаской Парацетамол, вспомогательные вещества: повидон, кроскармеллоза натрия стеариновая кмслота, крахмал картофельный, таблетки 0,5 №10 в упаковках жаропанижающее, анальгезирующее.</t>
  </si>
  <si>
    <t>таблетки белого цвета, слегка мраморные, с характерным запахом, полоскоцилиндрические с риской, фаской. Ацетилсалициловая кислота, крахмал картофельный, кислота лимонная пищевая, тальк, кислота стеариновая, кремния диоксид коллоидный безводный. противовосполительное, анальгезирующее и антиагрегационное действие. таблетки 0,5 №10</t>
  </si>
  <si>
    <t>прозрачная интенсивно зеленого цвета жидкость с запахом спирта этилового. Раствор спиртовой для наружного применения 10 мл. раствор антисептический и дезинфицирующий. Во флаконе 1% 10мл.</t>
  </si>
  <si>
    <t>таблетки белого цвета, плоскоцилиндрические, с фаской, сахар, лактозы моногидрат, крахмал картофельный, стеариновая кислота, целлюлоза микрокристалическая. таблетки от кашля и при простудных заболеваниях. Отхаркивающее средства, исключая комбинации с противокашлевыми средствами. таблетки 8 мг №20</t>
  </si>
  <si>
    <t>таблетки покрытые оболочкой желтого цвета, с двояко выпуклой поверхностью. Экстрат валерианы густой магния карбонат основной, крахмал картофельный, тальк, желатин, сахар, двуокись титана пигментная, воск пчелиный, парафин, масло подсолнечное, хинолиновый желтый Е 104, кремния диокисид коллоидный, успокоительные таблетки 0,02 №50 во флаконах</t>
  </si>
  <si>
    <t xml:space="preserve">заменимая аминокислота, белый кристалический порошок. легко растворим в воде.препарат, улучшающий умственную работоспособность, уменьшаеющий психоэмоциональное напряжение, вегето - сосудистые расстроиства, улушающий настроение нормализует сон, обладает антистрессорным и ноотропным действием. дозировка 100 мг № 50 в упаковке  </t>
  </si>
  <si>
    <t>Этиловый эфир альфа-бромизовалериановой кислоты, фенобарбитал, масло мяты перечнойпрозрачная безцветная жидкость с араматным спецефическим запахом. Сосудорасширяющее, спазмалитическое, седативное. 25мл во флаконе капельнице</t>
  </si>
  <si>
    <t>бесцветные призматические кристаллы, выветривающие в воздухе. Токолитическое,спазмалитическое, противосудорожное, слабительное, гипотензивное антиаритмическое желчегонное седативное средство, в/в в/м раствор для инъекций 25%5мл в ампулах</t>
  </si>
  <si>
    <t>100% минеральное масло, экстрат алое, антимикробное дезинфицирующее средствомасло является прекрасным увлажняющим средством, идеально подходит для массажа 200 мл во флаконе.</t>
  </si>
  <si>
    <t>бензокаин, прокаин, рацементол,местноанестезирующее  лекарственное средство, при болях в суставах, миалгия, невралгия и неврит неуточненные, для наружного применения 40 мл.</t>
  </si>
  <si>
    <t>сорбит,лимонная кислота, метилгидроксибензоат, пропилгидроксибензоат, глицерол, натрия сахарин, малиновая эссенция, вода очищенная.стимулирующее мукоцилиарную активность и оказывающее отхаркивающее действие, сироп для перорального применения 100 мл.</t>
  </si>
  <si>
    <t>прозрачная, бесцветный желтоватый раствор с запахом спирта. лидокаина гидрохлорид, феназон, натрия тиосульфат, этанол, глицерол, вода. противо воспалительное, анальгезирующее средство для лечения заболеваний уха 5мл флакон капельница.</t>
  </si>
  <si>
    <t xml:space="preserve">прозрачная жидкость желтого цвета с характерным запахом. Парацетамол, натрия бензоат, сахар-рафинад,сорбит, кислота лимонная, натрия цитрат, пропиленголь, спирт этиловый,рибофлавин, добавка вкусоароматическая, вода очщенная.жаропонижающее средство и анальгетик сироп во флаконе 120 мл. </t>
  </si>
  <si>
    <t>флавоноид, желтый порошок, глицерине,пропиленгликоле. противоотечное, ангиопротективное, противовоспалительное лекарственное средство при ушибах, 2% 40г.</t>
  </si>
  <si>
    <t>Моторное масло М10 В2 С на минеральной основе с комплексом присадок для неформированных судовых и стационарных дизельных двигателей, вязкость кинематическая  11+ 0,5 мм2/с при 100°</t>
  </si>
  <si>
    <t>масло моторное двухтактное минеральное 2Т, для газонокосилки</t>
  </si>
  <si>
    <t>Ветонит шпаклевка финишная цементная белая, объемом 25 кг в мешке</t>
  </si>
  <si>
    <t>Влагостойкий, морозостойкий, эластичный клеевой состав на основе цемента, фракционного песка и комплекса химических добавок, объемом 25 кг в мешке</t>
  </si>
  <si>
    <t>Полиэтилен. Обемом 100 м. Толщина 100 микрон</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</si>
  <si>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 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</si>
  <si>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хлорилонг медленно растворимые таблетки хлора (20 гр), длительного действия, для устранения бактерий, вирусов, грибков и водорослей в воде бассейна; состав: концентрация активного хлора не менее 90%</t>
  </si>
  <si>
    <t>Эмаль, расфсованная в железные банки по 3 кг, белая, жёлтая, зелёная, красная, черная, голубая</t>
  </si>
  <si>
    <t>70% раствор в уайт спирте смеси полимеризованного касторового масла с окисленным или прогретым (обезвоженным)</t>
  </si>
  <si>
    <t xml:space="preserve">7 см, с потайной головкой  по дереву      </t>
  </si>
  <si>
    <t>3 см, с потайной головкой по гипсокартону</t>
  </si>
  <si>
    <t xml:space="preserve">5 см, с потайной головкой  по дереву       </t>
  </si>
  <si>
    <t>В составе известь, цвет белый, цемент, гипс, песок, клей ПВА, вода в разных сочитаниях и пропорциях, мешок 25 кг</t>
  </si>
  <si>
    <t xml:space="preserve">облучатель ультрафиолетовый кварцевый предназначен для лечебного и профилактического облучения пациентов в условиях санатория. Подходит для взрослых и детей. Потребляемая от сети мощность не более 30 Вт., Время установления рабочего режима изделия не превышает 5 мин с момента загорания лампы облучателя., Габариты размера ОУФК - 01 не более 275*145*140мм. масса комплекта не более 1 кг, </t>
  </si>
  <si>
    <t>Прозрачная жидкость зеленовато - бурого цвета с горьким вкусом и слабым запахом.Насойка цветков и листьев пустырника пятилопастного и пустырника обыкновенного, спирт этиловый. Успакаювающее, седативное средство. По 25мл во флаконы из стекломассы с винтовой горловиной, флакон капельница, укупоренные политиленовыми пробками и крышками навинчиваемыми или крышками полиэтиленовая с уплотняющими элементом. в коробку из картона.</t>
  </si>
  <si>
    <t xml:space="preserve"> стрептоцид и вазелин, мазь белого или светло - желтого цвета. Притивомикробный препарат для местного применения. мазь стрептоцидовая 10%  в стеклянных и полимерных банках,  обемом 25г</t>
  </si>
  <si>
    <t>таблетки 13,5мг кальций сенозид,лактоза, крахмал кукурузный, целлюлоза микрокристалическая, тальк очищенный, метилпарагидрагидроксибензоат, магния стеарат, натрия лаурилсульфат, натрия кармеллоза. Таблетки круглой формы, с плоской поверхностью, коричневого или темно - коричнего цвета, с фаской , риской, на одной стороне и гравировкойи на другой. Слабительное средство. сенаде, таблетки</t>
  </si>
  <si>
    <t>Порошок от серовато белого до серовато желтого цвета, Диоктаэдрический смектит, глюкоза, сахарин натрия,ванилин. Острая и хроническая диарея. 3г № 30</t>
  </si>
  <si>
    <t>Поливитамины без минеральных веществ, драже №50</t>
  </si>
  <si>
    <t>местное анастезирующее средстводля наружного применения. Метанол, новокаин,анестезин, спирт этиловый.  Раствор 40мл во флаконе. при болях в суставах.</t>
  </si>
  <si>
    <t>мебгидролин, противогистаминный препарат, при различных аллергиях, 0,1 в драже в упакоке № 20</t>
  </si>
  <si>
    <t>содержит глюкозу, вода очищенная. дезинтаксикационное, метаболическоедействие 400мг/мл 5мл № 10 упаковка</t>
  </si>
  <si>
    <t>бесцветная или почти бесцветной, прозрачной  жидкости. Натрия гидросульфата, додекагидрат, натрия дигидрофосфата моногидрат, натрия хлорид, динатрия эдетат, бензалкония хлорид, сорбитол, вода очищенная. Острые, аллергические риниты 0,1% флакон капельница 10мл.</t>
  </si>
  <si>
    <t>218 У</t>
  </si>
  <si>
    <t>оценка АЗ "Изумрудный квартал" блок "Б" ул. Кунаева 8</t>
  </si>
  <si>
    <t>43-2 У</t>
  </si>
  <si>
    <t>было 12 800 000 тг</t>
  </si>
  <si>
    <t>для пожарного щита, конусообразное, металическое, 12 л</t>
  </si>
  <si>
    <t>теплоизоляционный/уплотнительный, асбестовый, общего назначения, диаметр-20,0 мм, ГОСТ 1779-83, диаметром 20мм</t>
  </si>
  <si>
    <t>В наборе 12 цветов. Объем краски одного цвета в кювете - 3,5 см3. Краски медовые, полусухие. Состав: вода питьевая, глицерин, декстрин, сахар, органические и неорганические тонкодисперсные пигменты. Без кисточки. Пластиковый пенал с европодвесом.</t>
  </si>
  <si>
    <t>Количество в наборе: 12 шт. Объем: 20 мл, Тип упаковки: картонная. Емкость: банка</t>
  </si>
  <si>
    <t>предназначен для лепки и моделирования в детском творчестве. Изготовлен из высококачественных компонентов. Легко лепится и не прилипает к рукам, идеально держит форму, обладает яркими цветами. Масса - 120 г. Поставляется в картонной коробке. Не менее 8 цветов</t>
  </si>
  <si>
    <t>уголь активированый, крахмал картофельный, таблетки черного цвета, плоскоцилиндрической формы с риской и фаской, слегка шероховатые. Используют при заболевания ЖКТ сопровождающихся диспепсией и метиоризмом. кишечный адсорбент для детоксикации, таблетки черного цвета по 0,25г №10 в упаковке.</t>
  </si>
  <si>
    <t>белого с кремоватым оттенком, плоскоцилиндрические, с фаской. Фуросемид сахар молочный, крахмал картофельный, магния стеарат.диуретическое лекарственное средство. Таблетки по 40мг №20 в упаковке.</t>
  </si>
  <si>
    <t>таблетки круглые двояковыпуклые, белого или почти белого цвета.лактозо, крахмалпшеничный, повидон, кремния диоксид коллоидный, магния стеарат. сосудорасширяющее лекарственное средство. В упаковке 0,025г №50.</t>
  </si>
  <si>
    <t>предназначен для инъекцийшприцы трехкомпонентные с эластичной манжетой, корпус шприца из сополимера полипропилена, дающего абсолютную прозрачность. Шприцы имеют присоединительный конус "Луер. одноразовый, объем 10,0 мл, с иглой</t>
  </si>
  <si>
    <t>выжимной,  МТЗ 82, 2004 г.в.</t>
  </si>
  <si>
    <t>С изменениями и дополнениями от 10.05.2017 года №236</t>
  </si>
  <si>
    <t>бут</t>
  </si>
  <si>
    <t>рулон</t>
  </si>
  <si>
    <t>20.41.44.000.000.00.0796.000000000000</t>
  </si>
  <si>
    <t>против ржавчины, жидкость, СТ РК ГОСТ Р 51696-2003</t>
  </si>
  <si>
    <t>20.41.41.000.000.00.0868.000000000000</t>
  </si>
  <si>
    <t>для помещений, жидкость</t>
  </si>
  <si>
    <t>17.22.11.200.000.00.0736.000000000000</t>
  </si>
  <si>
    <t>Для пола. Нетканные. Размер70*70</t>
  </si>
  <si>
    <t>13.95.10.700.001.01.0796.000000000000</t>
  </si>
  <si>
    <t>17.12.20.900.001.01.5111.000000000000</t>
  </si>
  <si>
    <t>гигиеническая, бумажная</t>
  </si>
  <si>
    <t xml:space="preserve"> 100% целлюлоза. Цвет белый с тиснением, тиснение с гладкой и мягкой "подушечкой в середине каждого листа. Лучше поглощает влагу, чем обычная бумага.                      </t>
  </si>
  <si>
    <t xml:space="preserve">Салфетки двухслойные (белые, в коробке 120 листов (вытяжные) состав: 100% целлюлоза. </t>
  </si>
  <si>
    <t xml:space="preserve"> Нейтрализация неприятного запаха в любом помещении.  Легкий и свежий аромат. Спрей, 100% натуральный распыляющий газ, состав: деионизированная вода, триэтиленгликоль, пропеплент азот, пропиленгликоль, отдушка, 5% ПАВ, 5%фосфаты, консервант, объем не менее 230 мл и не более 275 мл, отдушка сандаловое дерево и миндаль, фасовка баллон с колпачком. Средство должно работать на основе формулы борьбы с непрятным запахами,эффективно устраняя неприятные запахи, возвращая атмосферу свежести и наполняя помещение приятным ароматом. Срок годности должен быть не менее 2 лет.</t>
  </si>
  <si>
    <t xml:space="preserve">Микрофибра, размер 32*32 см. Для сухой и влажной уборки. В наборе  5 штук. </t>
  </si>
  <si>
    <t>Плотное высококачественное полотно с точечной перфорацией, размер не менее 38*40 см и не более 40*40 см, цвет: желтый, в упаковке 3 шт. Впитывает воду, пыль, грязь и жир с любых поверхностей, очищает гладкие поверхности: зеркала, окна, экраны телевизоров, кафельную плитку.</t>
  </si>
  <si>
    <t xml:space="preserve"> Салфетка для пола, размер  50х60*20*100. Для влажной уборки.</t>
  </si>
  <si>
    <t xml:space="preserve">Спрей антипыль, объем: не менее 750 мл, бутылка из непрозрачного пластика, крышка бутылки снабжена курком с распылителем, защищает и придает блеск мебели, устраняет пыль и аллергены. Информация на русском языке о назначении, применении, составе, мерах предосторожности, сроке годности и прочая доп.информация. Срок годности не должен быть менее 3 лет. Товар должен соответствовать ГОСТ Р 51696-2003, ГОСТ Р 51697-2003.                     </t>
  </si>
  <si>
    <t xml:space="preserve"> Очиститель-кондиционер кожи с распылителем. Объем не менее 500 мл. Очищает, размягчает, дезинфицирует, освежает, нейтрализует статическое электричество, обновляет кожу и возвращает ей естественный вид. Удаляет пятна, грязь,отпечатки пальцев, придает кожаным изделиям приятный запах.</t>
  </si>
  <si>
    <t>Для дезинфекции,чистки и обновления поверхностей ванн, раковин, унитазов, кранов, кафеля. Средство концентрированное, основа лимонная кислота pH: 3,0-4,0, объем: не менее 750 мл,  бутылка из непрозрачного пластика, крышка бутылки снабжена курком с распылителем. Удаляет грязь, остатки мыла, известковый налет, ржавчину, застарелые пятна, плесень и грибок, обновляет поверхность,освежает ее и придает ей блеск на дролгое время,  предохраняет от образования известкового налета. Средство не должно изменять цвет окрашенных поверхностей при чистке.  Срок годности средства не должен быть менее 3 лет</t>
  </si>
  <si>
    <t>Консистенция гель с хлорином, объем не менее 500 мл, пластиковая непрозрачная бутылка, очищает въевшиеся в поверхность пятна. Срок годности не должен быть менее 3 лет. Соответствовать ТУ 2383-082-00204300-2002</t>
  </si>
  <si>
    <t>химикаты/бассейн</t>
  </si>
  <si>
    <t>31 Р</t>
  </si>
  <si>
    <t>43.91.19.335.000.00.0999.000000000000</t>
  </si>
  <si>
    <t>Работы по ремонту/установке крыш, кровельных перекрытий и связанные с этим работы</t>
  </si>
  <si>
    <t>32 Р</t>
  </si>
  <si>
    <t>Замена кровельного покрытия - материал гидроизоляционный ПВХ Декапран 1,5мм (серый) - 1100 кв.м, над 45 этажом административного здания "Изумрудный квартал"</t>
  </si>
  <si>
    <t>25.12.99.100.000.00.0999.000000000000</t>
  </si>
  <si>
    <t>Работы по изготовлению дверей/ворот и аналогичных изделий по заказу</t>
  </si>
  <si>
    <t>Изготовление и монтаж алюминиевой двустворчатой компланарной двери из алюминиевого профиля (1780 мм/2100 мм).</t>
  </si>
  <si>
    <t>Ключевой цилиндр . Ключ (60 мм)  Цвет - Хром, 5 ключей. Размер: 60 х 32,7 мм. Крепеж в комплекте</t>
  </si>
  <si>
    <t>краска водоэмульсионная 25 кг  с коллеровкой</t>
  </si>
  <si>
    <t>ПФ-283 ЛАК. Лак по дереву и металлу. (1,8 кг)</t>
  </si>
  <si>
    <t xml:space="preserve"> Износостойкость 31 класса. влагостойкий HDF 7 мм. Замок: Twin Click. структура поверхности: Поры дерева / под дерево (деревянную доску). Антибактериальная поверхность: A.B.C. Основа: натуральное дерево. Защита поверхности от царапин.</t>
  </si>
  <si>
    <t>Доводчик двери на реечной тяге. Для внутренних и наружных дверей.Установка доводчика: на дверную коробку или на дверное полотно. Максимальный угол закрывания двери:180градусов.Литой алюминиевый корпус.В комплект поставки входит тяговое устройство и крепежные элементы. Регулировка доводчика: Дополнительное скорость закрытия и фиксации двери, сила закрытия в  соответствии с классом EN1154. Стандарт ЕN3-EN6.Усилие закрывания 18-54 Нм, ширина двери 800-1400 мм, с фиксацией в открытом положении, двухскоростной, вес двери: 120 кг. Рабочая температура от -35°С до +70°С, влажность воздуха от 5%-95%, габариты 248х45х72 мм. Устойчивый к погодным условиям. Цвет серый</t>
  </si>
  <si>
    <t>автоматический предохранитель, 1 полюсный С16А. Напряжение питания 230 В. Номинальный ток 16 А. Характеристика отключения С. Количество полюсов 1. Частота 50/60 Гц. Степень защиты IP20. Количество модулей 1. Отключающая способность 6 кА.</t>
  </si>
  <si>
    <t>муфтовый трехходовой клапан с электромашинным приводом с позиционером . Номинальный диаметр DN-15, Подключение- G1 B, Значение kvs 4 м3/ч .  Оснащается приводами в качестве регулирующего элемента. Электропривод: номинальное напряжение питания- AC 24 V, Потребляемая мощность-4,9 Вт, Время хода сек/мм- 60/120 с, Макс. температура среды-100 °C, Допуст. внешняя температура- –10...55 °C.</t>
  </si>
  <si>
    <t xml:space="preserve">ручные балансировочные клапаны MSV-F2 DN65, Пропускная способность: (Kvs) 93,4  м³/ч , Подключение - Фланцевое, PN (Ру), бар - 25, Tmin/max, °C -10 +130 (150), Материал - чугун EN-GJS 400 </t>
  </si>
  <si>
    <t xml:space="preserve">ручные балансировочные клапаны MSV-F2 DN80, Пропускная способность: (Kvs) 122,3 м³/ч , Подключение - Фланцевое, PN (Ру), бар - 25, Tmin/max, °C -10 +130 (150), Материал - чугун EN-GJS 400 </t>
  </si>
  <si>
    <t>316067</t>
  </si>
  <si>
    <t>11.05.2017</t>
  </si>
  <si>
    <t>20.20.11.900.003.00.0112.000000000000</t>
  </si>
  <si>
    <t>Средство инсектицидное, содержит фосфорорганические соединения, имеет специфический запах. Состав: 44% малатиона и 56% добавок и органических растворителей (препарат отмечен эффективностью против клопов, тараканов, рыжих домовых муравьев, блох, комаров).</t>
  </si>
  <si>
    <t xml:space="preserve">Средство инсектицидное, обладает острым инсекто акарицидным действием, в отношении тараканов мурвавьёв, имаго и личинок мух и комаров, клещей. Состав: циперметрина - 25%, отдушка, эмульгаторы, прозрачная жидкость желтого цвета со специфическим запахом. </t>
  </si>
  <si>
    <t>со дня заключения договора по 31 декабря 2017 г., поставка по заявке Заказчика в течение 3 рабочих дней</t>
  </si>
  <si>
    <t>химикаты/насекомые</t>
  </si>
  <si>
    <t>1791 Т</t>
  </si>
  <si>
    <t>1792 Т</t>
  </si>
  <si>
    <t>1793 Т</t>
  </si>
  <si>
    <t>66-4 У</t>
  </si>
  <si>
    <t>Установка подсветки здания светодиодными  прожекторами LED  в алюминиевом корпусе.</t>
  </si>
  <si>
    <t>железные крепления для лыж</t>
  </si>
  <si>
    <t>Задний амортизатор гидропневмотический однотрубный для снегохода SkiDoo Scandec 4 tec V-10000, 2008 г.в.</t>
  </si>
  <si>
    <t>фильтр топливный цилиндрический с бумажным элементом (№025) км, для SEA - DOO RXP, 2008 г.в.</t>
  </si>
  <si>
    <t>кольца  водомета под импеллер  144 мм, для SEA-DOO RXP, 2008 г.в.</t>
  </si>
  <si>
    <t xml:space="preserve">  Антифриз, плотность при  20"/г см3 - 1.079. Температура начала кристализации с-45",для SEA-DOO RXP, 2008 г.в.</t>
  </si>
  <si>
    <t>1794 Т</t>
  </si>
  <si>
    <t>1795 Т</t>
  </si>
  <si>
    <t>1796 Т</t>
  </si>
  <si>
    <t>1797 Т</t>
  </si>
  <si>
    <t>1798 Т</t>
  </si>
  <si>
    <t>1799 Т</t>
  </si>
  <si>
    <t>1800 Т</t>
  </si>
  <si>
    <t>1801 Т</t>
  </si>
  <si>
    <t>1802 Т</t>
  </si>
  <si>
    <t>1803 Т</t>
  </si>
  <si>
    <t>1804 Т</t>
  </si>
  <si>
    <t>1805 Т</t>
  </si>
  <si>
    <t>1806 Т</t>
  </si>
  <si>
    <t>1807 Т</t>
  </si>
  <si>
    <t>1808 Т</t>
  </si>
  <si>
    <t>1809 Т</t>
  </si>
  <si>
    <t>1810 Т</t>
  </si>
  <si>
    <t>1811 Т</t>
  </si>
  <si>
    <t>1812 Т</t>
  </si>
  <si>
    <t>1813 Т</t>
  </si>
  <si>
    <t>1814 Т</t>
  </si>
  <si>
    <t>1815 Т</t>
  </si>
  <si>
    <t>1816 Т</t>
  </si>
  <si>
    <t>1817 Т</t>
  </si>
  <si>
    <t>1818 Т</t>
  </si>
  <si>
    <t>1819 Т</t>
  </si>
  <si>
    <t>1820 Т</t>
  </si>
  <si>
    <t>1821 Т</t>
  </si>
  <si>
    <t>1822 Т</t>
  </si>
  <si>
    <t>1823 Т</t>
  </si>
  <si>
    <t>1824 Т</t>
  </si>
  <si>
    <t>1825 Т</t>
  </si>
  <si>
    <t>1826 Т</t>
  </si>
  <si>
    <t>1827 Т</t>
  </si>
  <si>
    <t>1828 Т</t>
  </si>
  <si>
    <t>1829 Т</t>
  </si>
  <si>
    <t>1830 Т</t>
  </si>
  <si>
    <t>1831 Т</t>
  </si>
  <si>
    <t>1832 Т</t>
  </si>
  <si>
    <t>1833 Т</t>
  </si>
  <si>
    <t>1834 Т</t>
  </si>
  <si>
    <t>1835 Т</t>
  </si>
  <si>
    <t>1836 Т</t>
  </si>
  <si>
    <t>1837 Т</t>
  </si>
  <si>
    <t>1838 Т</t>
  </si>
  <si>
    <t>1839 Т</t>
  </si>
  <si>
    <t>1840 Т</t>
  </si>
  <si>
    <t>1841 Т</t>
  </si>
  <si>
    <t>1842 Т</t>
  </si>
  <si>
    <t>1843 Т</t>
  </si>
  <si>
    <t>1844 Т</t>
  </si>
  <si>
    <t>1845 Т</t>
  </si>
  <si>
    <t>1846 Т</t>
  </si>
  <si>
    <t>1847 Т</t>
  </si>
  <si>
    <t>1848 Т</t>
  </si>
  <si>
    <t>1849 Т</t>
  </si>
  <si>
    <t>1850 Т</t>
  </si>
  <si>
    <t>1851 Т</t>
  </si>
  <si>
    <t>1852 Т</t>
  </si>
  <si>
    <t>1853 Т</t>
  </si>
  <si>
    <t>1854 Т</t>
  </si>
  <si>
    <t>1855 Т</t>
  </si>
  <si>
    <t>1856 Т</t>
  </si>
  <si>
    <t>1857 Т</t>
  </si>
  <si>
    <t>1858 Т</t>
  </si>
  <si>
    <t>1859 Т</t>
  </si>
  <si>
    <t>1860 Т</t>
  </si>
  <si>
    <t>1861 Т</t>
  </si>
  <si>
    <t>1862 Т</t>
  </si>
  <si>
    <t>1863 Т</t>
  </si>
  <si>
    <t>1864 Т</t>
  </si>
  <si>
    <t>1865 Т</t>
  </si>
  <si>
    <t>1866 Т</t>
  </si>
  <si>
    <t>1867 Т</t>
  </si>
  <si>
    <t>1868 Т</t>
  </si>
  <si>
    <t>1869 Т</t>
  </si>
  <si>
    <t>1870 Т</t>
  </si>
  <si>
    <t>1871 Т</t>
  </si>
  <si>
    <t>1872 Т</t>
  </si>
  <si>
    <t>1873 Т</t>
  </si>
  <si>
    <t>1874 Т</t>
  </si>
  <si>
    <t>1875 Т</t>
  </si>
  <si>
    <t>1876 Т</t>
  </si>
  <si>
    <t>1877 Т</t>
  </si>
  <si>
    <t>1878 Т</t>
  </si>
  <si>
    <t>1879 Т</t>
  </si>
  <si>
    <t>1880 Т</t>
  </si>
  <si>
    <t>1881 Т</t>
  </si>
  <si>
    <t>1882 Т</t>
  </si>
  <si>
    <t>1883 Т</t>
  </si>
  <si>
    <t>1884 Т</t>
  </si>
  <si>
    <t>1885 Т</t>
  </si>
  <si>
    <t>1886 Т</t>
  </si>
  <si>
    <t>1887 Т</t>
  </si>
  <si>
    <t>1888 Т</t>
  </si>
  <si>
    <t>1889 Т</t>
  </si>
  <si>
    <t>6,11</t>
  </si>
  <si>
    <t>муфтовый трехходовой клапан с электромашинным приводом с позиционером. Номинальный диаметр DN-50, Подключение- G 2¾B, Значение kvs 28 м3/ч. Рабочая температура -15…150 °C. Рабочее давление до 120 °C 16 бар, до 130 °C 13 бар, до 150 °C 10 бар. Управляющий проход F200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t>
  </si>
  <si>
    <t xml:space="preserve">муфтовый трехходовой клапан с электромашинным приводом с позиционером. Номинальный диаметр DN-20, Подключение- G 1¼B, Значение kvs 6,3 м3/ч. Рабочая температура -15…150 °C. Рабочее давление до 120 °C 16 бар, до 130 °C 13 бар, до 150 °C 10 бар. Управляющий проход F300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 </t>
  </si>
  <si>
    <t xml:space="preserve">муфтовый трехходовой клапан с электромашинным приводом с позиционером. Номинальный диаметр DN-25, Подключение- G 1½B, Значение kvs 10 м3/ч. Рабочая температура -15…150 °C. Рабочее давление до 120 °C 16 бар, до 130 °C 13 бар, до 150 °C 10 бар. Управляющий проход F300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 </t>
  </si>
  <si>
    <t xml:space="preserve">клапан балансировочный USV-1 Ду32 Ру16 ручной, Условное давление - 16 бар. Испытательное давление - 25 бар. Максимальный перепад давлений на клапане - 1,5 бар (150 кПа). Температура среды от -20 до 120 °С. Материалы деталей, контактирующих с перемещаемой средой: металлические элементы - латунь, уплотнения - EPDM. </t>
  </si>
  <si>
    <t xml:space="preserve">ручные балансировочные клапаны MSV-F2 DN100, Пропускная способность: (Kvs) 200 м³/ч , Подключение - Фланцевое, PN (Ру), бар - 25, Tmin/max, °C -10 +130 (150), Материал - чугун EN-GJS 400 </t>
  </si>
  <si>
    <t>Затвор дисковый поворотный DN-65. Материал корпуса: сталь WCB. Материал диска: нержавеющая сталь CF8. Материал уплотнения: EPDM.</t>
  </si>
  <si>
    <t>Затвор дисковый поворотный DN-50. Материал корпуса: сталь WCB. Материал диска: нержавеющая сталь CF8. Материал уплотнения: EPDM.</t>
  </si>
  <si>
    <t xml:space="preserve">клапан балансировочный USV-1 Ду40 Ру16 ручной, Условное давление - 16 бар. Испытательное давление - 25 бар. Максимальный перепад давлений на клапане - 1,5 бар (150 кПа). Температура среды от -20 до 120 °С. Материалы деталей, контактирующих с перемещаемой средой: металлические элементы - латунь, уплотнения - EPDM. </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</si>
  <si>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диаметр- 30. Макс. расход 6-8 м³/ч.  Макс. Напор- 7 м. Резьба- G2. Номинальное давление -10 бар. Габ. Длина 180 мм.</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</si>
  <si>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диаметр- 40. Макс. расход 16 м³/ч.  Макс. Напор- 7 м. Номинальное давление -6/10 бар. Габ. Длина 250 мм.</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</si>
  <si>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диаметр- 40. Макс. расход 28 м³/ч.  Макс. Напор- 7 м. Номинальное давление -6/10 бар. Габ. Длина 280 мм.</t>
  </si>
  <si>
    <t>Сифон с нержавеющей чашкой 70 мм и гибкой трубой 900 мм (1-40/50)</t>
  </si>
  <si>
    <t>автоматический предохранитель, 1 полюсный С6А. Напряжение питания 230 В. Номинальный ток 6 А. Характеристика отключения С. Количество полюсов 1. Частота 50/60 Гц. Степень защиты IP20. Количество модулей 1. Отключающая способность 6 кА.</t>
  </si>
  <si>
    <t>автоматический предохранитель, 1 полюсный С10А. Напряжение питания 230 В. Номинальный ток 10 А. Характеристика отключения С. Количество полюсов 1. Частота 50/60 Гц. Степень защиты IP20. Количество модулей 1. Отключающая способность 6 кА.</t>
  </si>
  <si>
    <t>клей кафельный, для облицовки оштукатуренных, бетонных и кирпичных стен, полов керамической плиткой в сухих и влажных помещениях. Для внутренних и наружных работ. Бумажные мешки по 25 кг.  Гарантийный срок хранения в заводской упаковке в сухом месте минимум – 9 месяцев.</t>
  </si>
  <si>
    <t>Универсальный кислотный силиконовый герметик предназначен для герметизации ,соединения и защиты непористых поверхностей от проникновения воздуха и влаги в строительстве и домашнем хозяйстве. Применяется для герметизации вокруг оконных рам и дверных коробок, уплотнения стекла со стеклом, стекла с алюминием,для вентиляционных каналов. Объемом 600 мл.</t>
  </si>
  <si>
    <t>Дверные ручки производятся из качественного сплава трех металлов: цинка, алюминия и меди с добавлением магния. Цвет - Матовый хром/полированный хром. В комплект входит: пара ручек, четырехгранный стержень, саморезы, стяжные винты, инструкция по монтажу. Предназначение: открывания и закрывания входных и межкомнатных дверей различного типа.</t>
  </si>
  <si>
    <t>шпатлевка для заполнения швов гипсокартонных листов (ГКЛ). Для использования в сухих помещениях. Бумажные мешки по 25 кг.  Гарантийный срок хранения в заводской упаковке в сухом месте минимум – 9 месяцев..</t>
  </si>
  <si>
    <t>шпатлевка для окончательного выравнивания оштукатуренных и бетонных стен и потолков, заполнения неровностей и исправления дефектов на бетоне, газобетоне, камне. Для использования в помещениях с нормальной влажностью. Бумажные мешки по 25 кг. Гарантийный срок хранения в заводской упаковке в сухом виде составляет минимум 12 месяцев</t>
  </si>
  <si>
    <t>шпатлевка для высококачественной отделки оштукатуренных стен и потолков в помещениях с нормальной влажностью. Для использования в помещениях с нормальной влажностью. Бумажные мешки по 25 кг. Гарантийный срок хранения в заводской упаковке в сухом виде составляет минимум 12 месяцев</t>
  </si>
  <si>
    <t>Несистемный фосфорорганический инсектицид, предназначенный для борьбы с москитами (взрослыми особями, личинками и др.), мухами (взрослыми особями, личинками и др.), тараканами, блохами, постельными жуками и другими социально значимыми насекомыми и членистоногими. Состав: Хлорпирифос 50% + циперметрин 5%</t>
  </si>
  <si>
    <t>елочная 80L, 10м</t>
  </si>
  <si>
    <t>спальная, с верхом из хлопчатобумажных тканей, наполнитель халафайбер, размер 50*70 см</t>
  </si>
  <si>
    <t>спальная, с верхом из хлопчатобумажных тканей, наполнитель халафайбер, размер 70*70 см</t>
  </si>
  <si>
    <t xml:space="preserve">из сатина. изготавливается из крученой хлопковой нити двойного плетения, плотность плетения ниже среднего (35-40 нитей/см2) ГОСТ 31307-2005, состоит: простынь размером 150х220 см - 1 шт, навалочка 70х70 см - 1 шт, пододеяльник размер 145х215 см - 1 шт </t>
  </si>
  <si>
    <t>Состав ткани- 100% хлопок, размер полотенц: банное -70х140 см - 1 шт, для лица и рук- 50х100 см - 1 шт</t>
  </si>
  <si>
    <t>поварской, карманы по бокам, длинный пояс, цвет (бордовый, синий, зеленый), смесовая ткань "Тиси" плотн, 120г/м2</t>
  </si>
  <si>
    <t xml:space="preserve">для официанта мужская, цвет белый, рукав длинный, ткань смесовая, полиэфир 65%, 35% хлопок. Застежка на пуговицы. </t>
  </si>
  <si>
    <t>с внутренним эмалированным покрытием с крышкой, объем 5 л</t>
  </si>
  <si>
    <t xml:space="preserve">графин с крышкой для розлива алкоголя обемом 0,500 мл, прозрачное стекло </t>
  </si>
  <si>
    <t>изготовленный из нержавеющей стали лезвие 21,5 см, черенок 69 см</t>
  </si>
  <si>
    <t>поварской, лезвие 17 см, ширина от ручки 3 см, сделанный из прочной нержавеющей стали</t>
  </si>
  <si>
    <t>быстродействующий альгицид, двойного действия, предотвращающий образование микро-водорослей и обладающий сильным бактерицидным действием.</t>
  </si>
  <si>
    <t>межосевой диференциал для КАМАЗа, 2004 г.в.</t>
  </si>
  <si>
    <t>бумажная, водостойкая, абразивная 1</t>
  </si>
  <si>
    <t>Материал изготовлен из стекловолокна самого высокого качества, плотность до 30 кг на 1м3</t>
  </si>
  <si>
    <t xml:space="preserve">100% хлопок, с круглым вырезом, с коротким рукавом, с логотипом КМГ и надписью «ЭКСПО - 2017», цвет - белый      
</t>
  </si>
  <si>
    <t>100% хлопок, со стандартным козырьком, с логотипом «Сункар», цвет - зеленый</t>
  </si>
  <si>
    <t>1890 Т</t>
  </si>
  <si>
    <t>26.51.41.000.012.00.0796.000000000003</t>
  </si>
  <si>
    <t>Металлоискатель</t>
  </si>
  <si>
    <t>арочный (рамочный)</t>
  </si>
  <si>
    <t>Арочный металлодетектор, не менее 33 зоны обнаружения. Питание: ~100-240В, 50/60Гц, 45Вт. Принцип работы: импульсное детектирование. Частота импульсов: перестраиваемая, до 2,3 кГц. Рабочие температуры: -20 — +65C. Влажность: до 95% без прямого конденсата. Максимальная высота над уровнем моря: не менее 3000 м. Класс защиты: IP55. Внешние габариты, не более: 0,89х2,23х0,59 м. Размер прохода, не менее: 0,76х2,04х0,59 м. Упаковка, не более: 0,9х2,3х0,17м.</t>
  </si>
  <si>
    <t>с фиксирующим креплением. Закачной, оснащенный манометром давления. Предназначен для тушения пожаров класса А (твердые вещества), В (жидкие вещества), С (газообразные вещества) и электроустановок, находящихся под напряжением до 1000 В. Паспорт с указанием даты изготовления и заводским штампом контроля. • Дата изготовления не ранее июля 2016 года. • Диапазон температур эксплуатации, 0С -  от -40 до + 50. • Длина струи ОТВ, м. – не менее 2 • Масса, кг. - 1,8 ± 0,2. • Вместимость корпуса, л. - 1,32 ± 0,07 • Ранг модельного очага - 0,5A, 13B • Масса огнетушащего вещества, кг. - 1,0 ± 0,05 • Рабочее давление на момент поставки, МПа - 1,4 ± 0,2 • Продолжительность подачи ОТВ, с. – не менее 6 • Длина струи ОТВ, м. – не менее 2</t>
  </si>
  <si>
    <t>детское творчество</t>
  </si>
  <si>
    <t>из мелованного картона, формат А5, плотность от 250 до 300 г/м2</t>
  </si>
  <si>
    <t>настенный</t>
  </si>
  <si>
    <t>настольный</t>
  </si>
  <si>
    <t>1320-1 Т</t>
  </si>
  <si>
    <t>1369-1 Т</t>
  </si>
  <si>
    <t>1323-1 Т</t>
  </si>
  <si>
    <t>33 Р</t>
  </si>
  <si>
    <t>41.00.40.000.005.00.0999.000000000000</t>
  </si>
  <si>
    <t>Работы по ремонту нежилых зданий/сооружений/помещений (кроме оборудования, инженерных систем и коммуникаций)</t>
  </si>
  <si>
    <t>Текущий ремонт фасада здания спортивного комплекса ОК "Сункар"</t>
  </si>
  <si>
    <t>1891 Т</t>
  </si>
  <si>
    <t>8-1 Т</t>
  </si>
  <si>
    <t>1892 Т</t>
  </si>
  <si>
    <t>1893 Т</t>
  </si>
  <si>
    <t>28.94.22.300.017.00.0796.000000000000</t>
  </si>
  <si>
    <t>Машина стиральная</t>
  </si>
  <si>
    <t>промышленная, автоматическая, типоразмер 4, ГОСТ 27457-93</t>
  </si>
  <si>
    <t>Остаточная влажность белья после стирки не более 70%, загрузка не менее 15 кг, геометрический объем внутреннего барабана - не менее 150 дм3, электрообогрев; не менее 380 В; не менее 12,7 кВт; передняя облицовка, внутренний и наружный барабан из нержавеющей стали; боковые облицовки и панель управления окрашенная сталь; автоматическое управление; не менее 50 программ стирки, габариты не менее 850*870*1380, не более 270 кг</t>
  </si>
  <si>
    <t>27.51.13.700.000.00.0796.000000000008</t>
  </si>
  <si>
    <t>Машина сушильная</t>
  </si>
  <si>
    <t>конденсационная, загрузка белья не менее 10 кг</t>
  </si>
  <si>
    <t>Загрузка не менее 10 кг, производительность не менее 20 кг/час, электрообогрев;  не менее 14,42 кВт, габариты не менее 1070х805х1590</t>
  </si>
  <si>
    <t>320337</t>
  </si>
  <si>
    <t>320347</t>
  </si>
  <si>
    <t>02.06.2017</t>
  </si>
  <si>
    <t>209-1 У</t>
  </si>
  <si>
    <t>было 2 431 071, 43 тг</t>
  </si>
  <si>
    <t>1308-1 Т</t>
  </si>
  <si>
    <t>219 У</t>
  </si>
  <si>
    <t>74.90.20.000.055.00.0777.000000000000</t>
  </si>
  <si>
    <t>Услуги по паспортизации/инвентаризации</t>
  </si>
  <si>
    <t>Услуги по паспортизации/инвентаризации (объектов/систем/путей, дорог/мест/ТМЦ/источников/отходов и т.п.)</t>
  </si>
  <si>
    <t>Услуги по изготовлению технического паспорта на объект недвижимого имущества</t>
  </si>
  <si>
    <t>1245-1 Т</t>
  </si>
  <si>
    <t>С изменениями и дополнениями от 18.05.2017 года №253</t>
  </si>
  <si>
    <t>С изменениями и дополнениями от 24.05.2017 года №270</t>
  </si>
  <si>
    <t>1172-1 Т</t>
  </si>
  <si>
    <t>1173-1 Т</t>
  </si>
  <si>
    <t>1174-1 Т</t>
  </si>
  <si>
    <t>1177-1 Т</t>
  </si>
  <si>
    <t>Клей изготавливается из: латекса; мела; загустителя; целлюлозы (модифицированной); воды; дополнительных примесей. Объем не менее 1 кг.</t>
  </si>
  <si>
    <t>217 от 27.04.2017</t>
  </si>
  <si>
    <t>220 от 27.04.2017</t>
  </si>
  <si>
    <t>1481-1 Т</t>
  </si>
  <si>
    <t>34 Р</t>
  </si>
  <si>
    <t>25.11.99.000.001.00.0999.000000000000</t>
  </si>
  <si>
    <t>Работы по изготовлению металлических конструкций по техническим условиям заказчика</t>
  </si>
  <si>
    <t>35 Р</t>
  </si>
  <si>
    <t>13.92.99.000.000.00.0999.000000000000</t>
  </si>
  <si>
    <t>Работы по изготовлению жалюзи/занавесок и аналогичных изделий</t>
  </si>
  <si>
    <t>Работы по изготовлению и установке металлических рольставней 4,70 м2 (цвет по согласованию с Заказчиком)</t>
  </si>
  <si>
    <t>со дня заключения договора по 31 декабря 2017 г., в течение 30 календарных дней</t>
  </si>
  <si>
    <t>1371-1 Т</t>
  </si>
  <si>
    <t>1318-1 Т</t>
  </si>
  <si>
    <t>1894 Т</t>
  </si>
  <si>
    <t>1895 Т</t>
  </si>
  <si>
    <t>1896 Т</t>
  </si>
  <si>
    <t>28.30.86.900.000.00.0796.000000000000</t>
  </si>
  <si>
    <t>бензиновая, самоходная</t>
  </si>
  <si>
    <t>30.20.31.000.007.00.0796.000000000000</t>
  </si>
  <si>
    <t>Машина для уничтожения растительности</t>
  </si>
  <si>
    <t>косилка роторная-кусторез, срезание растительности диаметром до 150 мм, управление гидравлическое</t>
  </si>
  <si>
    <t>28.30.39.000.000.00.0796.000000000000</t>
  </si>
  <si>
    <t>Аэратор</t>
  </si>
  <si>
    <t>бензиновый, газонный</t>
  </si>
  <si>
    <t>Вес не менее 29 кг, Максимальная высота кашения не более 87 мм, Минимальная высота кошения не менее 32 мм, Мощность не более двигателя 2,3 кВт/3,2 л.с., Объем двигателя не более 150 куб.см., Объем травосборника не менее 56 л.</t>
  </si>
  <si>
    <t xml:space="preserve">Длина ножа:  не менее 60 см. Объем двигателя:  не менее 25,4см3. Вес  не менее 6 кг. </t>
  </si>
  <si>
    <t xml:space="preserve">Тип  Аэратор-скарификатор. Тип привода Бензиновый двигатель. Количество регулировок глубины обработки не менее 5 ступени. Объем травосборника не более  55.0 (л). Рабочая ширина аэратора не менее  37 см, рабочая ширина рыхлителя не менее 38 см, мощность не менее 1800 Вт. </t>
  </si>
  <si>
    <t>1897 Т</t>
  </si>
  <si>
    <t>1245-2 Т</t>
  </si>
  <si>
    <t>Жуманов</t>
  </si>
  <si>
    <t>13.92.15.500.004.00.0055.000000000034</t>
  </si>
  <si>
    <t>из синтетических нитей, рулонные</t>
  </si>
  <si>
    <t xml:space="preserve">Цвет бежевый, однотонный, 100% полиэстер, механизм металлический алюминиевый.     </t>
  </si>
  <si>
    <t>ИП Шалтыкова Г.Н.</t>
  </si>
  <si>
    <t>ИП Черниченко В.А.</t>
  </si>
  <si>
    <t>20.06.2017</t>
  </si>
  <si>
    <t>323962</t>
  </si>
  <si>
    <t>323983</t>
  </si>
  <si>
    <t xml:space="preserve">Работы по изготовлению павильона для курения на прилегающей территории. Размер изделия 4*4 м, высота 2,5 м со скамейкой. Каркас: скамейки - доска строганная пропитанная пинотексом. Металлический сварной не разборный из профилированных труб 60×40 мм, 50×25 мм, 40×25 мм, грунт, покраска эмалью УРФ 11-28 (цвет по  Заяке заказчика). Крыша: арочного типа. Сотовый поликарбонат толщиной 6 мм. Стены: оргстекло 5 мм толщина, двухцветный. Облицовка по трем сторонам (полностью) и одной стороне на 2/3. Скамья : деревянный настил из  доски обрезной 50х100 мм с покрытием лак по дереву НЦ -218.  Основание: профилированная труба 50×25 по периметру павильона. </t>
  </si>
  <si>
    <t>тип цоколя Е27, мощность 5 Вт, теплота цвета 6400 К, световой поток 700 лм</t>
  </si>
  <si>
    <t>211-1 У</t>
  </si>
  <si>
    <t>220 У</t>
  </si>
  <si>
    <t>74.90.19.000.010.00.0777.000000000000</t>
  </si>
  <si>
    <t>Услуги по корректировке проектной/технической документации/схем/паспортов и аналогичных документов</t>
  </si>
  <si>
    <t>С изменениями и дополнениями от 08.06.2017 года №318</t>
  </si>
  <si>
    <t>36 Р</t>
  </si>
  <si>
    <t xml:space="preserve">33.20.29.910.000.00.0999.000000000000 </t>
  </si>
  <si>
    <t>Работы по установке (монтажу) бытового оборудования</t>
  </si>
  <si>
    <t>Работы по демонтажу и установке индивидуальных спасательных устройств</t>
  </si>
  <si>
    <t>1898 Т</t>
  </si>
  <si>
    <t>31.01.12.900.004.00.0839.000000000003</t>
  </si>
  <si>
    <t>Комплект мебели</t>
  </si>
  <si>
    <t>со дня заключения договора по 31 декабря 2017 г., поставка по заявке Заказчика в течение 25 рабочих дней</t>
  </si>
  <si>
    <t>Секция 1-местная - цвет: темно-коричневый, экокожа, размер: 61x76x93 (ШхГхВ), кол-во 8 шт.  Секция 2-местная - цвет: темно-коричневый, экокожа, размер: 122x76x93 (ШхГхВ), кол-во 4 к-кт. Секция угловая внешняя - цвет: темно-коричневый, экокожа, размер: 76x76x93 (ШхГхВ), кол-во 4 к-кт. Вставка-подлокотник ЛДСП  (205*760*H; 210*760*Н) цвет - венге, кол-во 2 шт.</t>
  </si>
  <si>
    <t>60 календарных дней со дня заключения договора</t>
  </si>
  <si>
    <t>Услуги по корректировке проектно-сметной документации  «Конференц-система» Административного здания «Изумрудный квартал» Блок Б</t>
  </si>
  <si>
    <t>1899 Т</t>
  </si>
  <si>
    <t>1900 Т</t>
  </si>
  <si>
    <t>27.51.23.500.001.00.0796.000000000003</t>
  </si>
  <si>
    <t>Электросушитель</t>
  </si>
  <si>
    <t>для рук, сенсорный, металлический</t>
  </si>
  <si>
    <t>Тип управления - сенсорное, Материал корпуса - нержавеющая сталь, Цвет - хорм/глянец, Скорость воздушного потока - 108 км/ч, Напряжение сети - 220-240 В, Мощность - 2300,0 Вт.,</t>
  </si>
  <si>
    <t>27.51.23.500.001.00.0796.000000000001</t>
  </si>
  <si>
    <t>для рук, сенсорный, пластиковый</t>
  </si>
  <si>
    <t>Тип управления - сенсорное, Цвет - хром, Тип установки: на стену, Напряжение сети - 220-240 В, Мощность не менее 1750 Вт.</t>
  </si>
  <si>
    <t>с плоской головкой, самонарезающий, диаметр 3,5 мм, длина 25 мм</t>
  </si>
  <si>
    <t>221 У</t>
  </si>
  <si>
    <t>74.90.20.000.032.00.0777.000000000000</t>
  </si>
  <si>
    <t>Услуги по техническому освидетельствованию сосудов, работающих под давлением</t>
  </si>
  <si>
    <t xml:space="preserve">Услуги по техническому освидетельствованию котлов отопления  </t>
  </si>
  <si>
    <t>1901 Т</t>
  </si>
  <si>
    <t>1902 Т</t>
  </si>
  <si>
    <t>1903 Т</t>
  </si>
  <si>
    <t>1904 Т</t>
  </si>
  <si>
    <t>28.30.23.300.001.00.0796.000000000000</t>
  </si>
  <si>
    <t>Трактор</t>
  </si>
  <si>
    <t>для сельского и лесного хозяйства, мощность двигателя более 59 кВт но не более 75 кВт, колесный</t>
  </si>
  <si>
    <t xml:space="preserve">Масса конструкционная - не менее 3850 кг, масса эксплуатационная - не менее 4000 кг, масса максимально допустимая (полная) - не менее 6500 кг, база - не менее 2450 мм, длина - не менее 3930 мм, ширина - не менее 1970 мм, высота - не менее 2800 мм, грузоподъемность - не менее 3200 кгс, Мощность - не менее 60(81) кВт, коэфф.запаса крутящего момента не менее 15%, макс давление -не более 16 МПа
</t>
  </si>
  <si>
    <t>для колесного трактора Беларус 82.1. Ширина щетки - 2300 мм, Ширина рабочего органа щетки - 2000 мм, Ширина обрабатываемой полосы щеткой, при угле установки в плане 30 градусов - 1800 мм, Макс высота снега, убираемого плужнощеточным оборудованием - 500 мм, Ширина рабочей зоны - 1800 мм, Диаметр щетки по ворсу - 435 мм</t>
  </si>
  <si>
    <t>28.92.30.300.001.00.0796.000000000000</t>
  </si>
  <si>
    <t>Снегоочиститель</t>
  </si>
  <si>
    <t>плужный, навесной, одноотвальный</t>
  </si>
  <si>
    <t>для колесного трактора Беларус 82.1. Ширина отвала - 2500 мм, Высота отвала - 590 мм, Масса отвала - 300 кг, Ширина очищаемой полосы отвалом при угле установки в плане 30 град - 2200 м, тип управления - механический</t>
  </si>
  <si>
    <t>27.90.11.900.000.00.0796.000000000000</t>
  </si>
  <si>
    <t>Машина</t>
  </si>
  <si>
    <t>поломоечная, сетевая, автоматическая, рабочая, ширина щеток 830 мм, ширина скребка 1115 мм, производительность 2905 м2</t>
  </si>
  <si>
    <t>Рабочая ширина щеток - не менее 550 мм, ширина всасывающей балки - не менее 850 мм, Объем баков для чистой/грязной воды - не менее 90/90 л., Теоретическая производительность по площади - не менее 4500 м2/ч, Напряжение батареи - не менее 24 В, Мощность батареи - не менее 170 А/ч, Номинальная потребляемая мощность - не более 2200 Вт, Масса - не менее 273 кг, Габариты длина/ширина/высота, не более - 1450 × 800 × 1200, уровень шума - не более 69 дБ</t>
  </si>
  <si>
    <t>222 У</t>
  </si>
  <si>
    <t>Семинар-тренинг: Теория бухгалтерского учета + налогообложение +1С Бухгалтерия 8.2</t>
  </si>
  <si>
    <t>по заявке Заказчика в течение 20 календарных дней</t>
  </si>
  <si>
    <t>ДБПиОТ</t>
  </si>
  <si>
    <t>37 Р</t>
  </si>
  <si>
    <t>Изготовление и установка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</si>
  <si>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г.Астана, пр. Республики, 32</t>
  </si>
  <si>
    <t>302772
306320
310102
319769
325995</t>
  </si>
  <si>
    <t>03.03.2017
10.04.2017
18.03.2017
23.05.2017
21.06.2017</t>
  </si>
  <si>
    <t>1905 Т</t>
  </si>
  <si>
    <t>1906 Т</t>
  </si>
  <si>
    <t>58.11.19.900.002.00.0796.000000000001</t>
  </si>
  <si>
    <t>Билет</t>
  </si>
  <si>
    <t>для посещения мероприятий, бумажный, на 1 персону</t>
  </si>
  <si>
    <t>для посещения выставки ЭКСПО 2017 Астана, детский билет, соправождение гида.</t>
  </si>
  <si>
    <t>для посещения выставки ЭКСПО 2017 Астана, взрослый билет</t>
  </si>
  <si>
    <t>61-1 Т</t>
  </si>
  <si>
    <t>1907 Т</t>
  </si>
  <si>
    <t>1908 Т</t>
  </si>
  <si>
    <t>С изменениями и дополнениями от 14.06.2017 года №334</t>
  </si>
  <si>
    <t>С изменениями и дополнениями от 19.06.2017 года №352</t>
  </si>
  <si>
    <t>для зоны ожидания, диван, кресло, журнальный стол</t>
  </si>
  <si>
    <t>1245-3 Т</t>
  </si>
  <si>
    <t>223 У</t>
  </si>
  <si>
    <t>224 У</t>
  </si>
  <si>
    <t>Услуги по страхованию детей от несчастных случаев по время летнего отдыха в ОК "Сункар"</t>
  </si>
  <si>
    <t>30 календарных дней со дня заключения договора</t>
  </si>
  <si>
    <t>ТОО Гермес 21 век</t>
  </si>
  <si>
    <t>ИП Сергеева О.О.</t>
  </si>
  <si>
    <t>ИП ASPAN</t>
  </si>
  <si>
    <t>ТОО SyntheticPolymerPipe</t>
  </si>
  <si>
    <t>26.30.11.000.000.01.0796.000000000001</t>
  </si>
  <si>
    <t>Радиостанция</t>
  </si>
  <si>
    <t>портативная (носимая), многоканальная</t>
  </si>
  <si>
    <t>Радиостанция. Цифровой протокол: DMR Tier II. Диапазон частот: не менее 400-не более 470 МГц,. Количество каналов: не менее 32. Выходная мощность не менее 5 Вт. Класс защиты: IP54 CTCSS/DCS. В комплект носимой радиостанции входит: радиостанция – 1, аккумулятор Li-ion 2500 мАч, выход 7,4 В – 1, антенна – 1, настольное зарядное устройство – 1</t>
  </si>
  <si>
    <t>1909 Т</t>
  </si>
  <si>
    <t>225 У</t>
  </si>
  <si>
    <t>Техническое обслуживание лифтов/лифтовых шахт и аналогичного оборудования на железнодорожном вокзале «Нұрлы жол»</t>
  </si>
  <si>
    <t>с 1 сентября 2017 года по 31 декабря 2017 года</t>
  </si>
  <si>
    <t>38 Р</t>
  </si>
  <si>
    <t>Работы по перемотке электродвигателя поломойной машины Karcher B90, тяговый двигатель 600 Вт</t>
  </si>
  <si>
    <t>С изменениями и дополнениями от 26.06.2017 года №362</t>
  </si>
  <si>
    <t>КХ Пасека</t>
  </si>
  <si>
    <t>АО Кокшетауские Минеральные Воды</t>
  </si>
  <si>
    <t>С изменениями и дополнениями от 28.06.2017 года №371</t>
  </si>
  <si>
    <t>1900-1 Т</t>
  </si>
  <si>
    <t>Тип управления - сенсорное, Цвет - хром, Тип установки: на стену, Напряжение сети - 220-240 В, Мощность не менее 1750 Вт. Процесс сушки рук - опускание рук вниз, в отверстие, расположенное внутри самой сушилки.</t>
  </si>
  <si>
    <t>6,18,20,21</t>
  </si>
  <si>
    <t>226 У</t>
  </si>
  <si>
    <t>227 У</t>
  </si>
  <si>
    <t>74.90.20.000.024.00.0777.000000000000</t>
  </si>
  <si>
    <t>Услуги по сертификации продукции/процессов/работы/услуги</t>
  </si>
  <si>
    <t>Услуги по сертификации услуг общественного питания</t>
  </si>
  <si>
    <t>Услуги по поверке тонометров и весов</t>
  </si>
  <si>
    <t>43-3 У</t>
  </si>
  <si>
    <t>было 10 700 000 тг</t>
  </si>
  <si>
    <t>228 У</t>
  </si>
  <si>
    <t>Оценка столовой расположенной в административном здании по пр. Кабанбай батыра 19, блок «Б», г. Астана</t>
  </si>
  <si>
    <t>по заявке Заказчика в течении 7 календарных дней</t>
  </si>
  <si>
    <t>Туалетная бумага в рулонах, белая, 100% целлюлоза, 2-слойная, плотная, мягкая,  ширина рулона не менее 90 мм, длина не менее 150 м</t>
  </si>
  <si>
    <t>бумага туалетная трехслойная, ширина не менее 90 мм, длина не менее 30 м</t>
  </si>
  <si>
    <t xml:space="preserve"> Капроновое ведро для мытья полов, 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</si>
  <si>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</si>
  <si>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Тип ершика  - напольный. Назначение -  уборка туалетных комнат. Наличие крышки - нет. Материал ручки - пластик. Материал подставки – пластик. Цвет - белый</t>
  </si>
  <si>
    <t xml:space="preserve"> Пластик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 ВхШхД: не менее 93х20х23 см.</t>
  </si>
  <si>
    <t>Металлическая стремянка, 1,5м</t>
  </si>
  <si>
    <t>хозяйственное, твердое, 1 группа 72%, ГОСТ 30266-95, не менее 200 гр</t>
  </si>
  <si>
    <t>состав: вода, лауретсульфат натрия ПАВ, САРВ 35%, пищевой краситель, пищевой ароматизатор, рН 5.5 - 6.5. Жидкое, гелеобразное в пластиковой канистре (бутылке) объемом не менее 5 л</t>
  </si>
  <si>
    <t>Состав: вода, бутан/пропан/изобутан менее 15% но более 30%, н-ПАВ 5%, фосфонаты 5%, отдушка, растворитель, водный раствор аммиака, консервант, гексилкоричный альдегид, цитронеллол, объем не менее 300 мл</t>
  </si>
  <si>
    <t>22.22.11.300.000.00.0736.000000000019</t>
  </si>
  <si>
    <t>мусорный, полиэтиленовый, объем 60л, 50шт в рулоне</t>
  </si>
  <si>
    <t>Полиэтиленовые мешки для мусора с завязками обычной прочности. Объем: 60 л. Размер: 55см х 60 см, 50 шт/рул.</t>
  </si>
  <si>
    <t xml:space="preserve">Перчатки резиновые -гелевые толщиной не менее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Увеличенная плотность латекса. Внутреннее хлопковое напыление перчаток. </t>
  </si>
  <si>
    <t>Z-сложение, 100% целлюлоза, белое, 2-хслойное, длина пачки - 22-22,5 см, ширина пачки - 0,85-0,9 см, в упаковке не менее 180/220 листов</t>
  </si>
  <si>
    <t>Стиральный порошок для ручной стирки, для белого. Упаковка - 400 грамм.5-15% Анионные ПАВ, фосфаты; &lt;5% неионогенные ПАВ, катионные ПАВ, поликарбоксилаты. Энзимы, оптический отбеливатель, отдушка.</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</si>
  <si>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1л.</t>
  </si>
  <si>
    <t xml:space="preserve">Салфетки, размер 33х33 см, 3-х слойные, 3-хцветные, 20 штук в упаковке. </t>
  </si>
  <si>
    <t>Салфетки микрофайзерные, 38*40см, вес 21 г, толщина 0,7 мм. В упаковке 5 шт.</t>
  </si>
  <si>
    <t xml:space="preserve">Средство для отбеливания салфеток, тряпок. В платиковой упаковке, объемом 1 л. Является сильным окислителем с содержанием активного хлора 95,2 % и обладает хорошими дезинфицирующими и антисептическими свойствами. </t>
  </si>
  <si>
    <t>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 1</t>
  </si>
  <si>
    <t>Состав: &lt;5% анионные ПАВ, хлоросодержащие отбеливатели; отдушка, дезинфектанты. Чистящий порошок глубоко очищает поверхности, удаляет повседневные загрязнения. В пластикой упаковке, объем 475 гр.</t>
  </si>
  <si>
    <t>Порошок для моющего пылесоса. Классическое слабощелочное средство для общей чистки текстильных покрытий и мягкой мебели моющим пылесосом. В моющих пылесосах растворить порошок в баке для чистой воды (концентрация не менее 1%, 100 г в 10 л воды). Слабощелочное - pH: 9 (раствор 1%), 100 м2/кг. Упаковка - 10 кг.</t>
  </si>
  <si>
    <t xml:space="preserve">Средство для мытья ковровых изделий. В пластмассовой бутылке объемом 450 мл. </t>
  </si>
  <si>
    <t>табличка раскладная информационная "осторожно мокрый пол/ скользко". Высота не менее 62 см, ширина не менее 30 см. Из высококачественного пластика 3-4 мм.</t>
  </si>
  <si>
    <t xml:space="preserve">Швабра для мойки окон с телескопической ручкой, мягкой насадкой и со скребком для сброса воды.. Регулировка длины. Рабочий диапазон 50-200 см. Ручка с фиксатором. С блокировкой на меньший размер. Матриал пластик. </t>
  </si>
  <si>
    <t>1910 Т</t>
  </si>
  <si>
    <t>1911 Т</t>
  </si>
  <si>
    <t>1912 Т</t>
  </si>
  <si>
    <t>1913 Т</t>
  </si>
  <si>
    <t>1914 Т</t>
  </si>
  <si>
    <t>1915 Т</t>
  </si>
  <si>
    <t>1916 Т</t>
  </si>
  <si>
    <t>1917 Т</t>
  </si>
  <si>
    <t>1918 Т</t>
  </si>
  <si>
    <t>1919 Т</t>
  </si>
  <si>
    <t>1920 Т</t>
  </si>
  <si>
    <t>1921 Т</t>
  </si>
  <si>
    <t>1922 Т</t>
  </si>
  <si>
    <t>1923 Т</t>
  </si>
  <si>
    <t>1924 Т</t>
  </si>
  <si>
    <t>1925 Т</t>
  </si>
  <si>
    <t>1926 Т</t>
  </si>
  <si>
    <t>1927 Т</t>
  </si>
  <si>
    <t>1928 Т</t>
  </si>
  <si>
    <t>1929 Т</t>
  </si>
  <si>
    <t>1930 Т</t>
  </si>
  <si>
    <t>1931 Т</t>
  </si>
  <si>
    <t>1932 Т</t>
  </si>
  <si>
    <t>1933 Т</t>
  </si>
  <si>
    <t>1934 Т</t>
  </si>
  <si>
    <t>1935 Т</t>
  </si>
  <si>
    <t>1936 Т</t>
  </si>
  <si>
    <t>1937 Т</t>
  </si>
  <si>
    <t>1938 Т</t>
  </si>
  <si>
    <t>1939 Т</t>
  </si>
  <si>
    <t>1940 Т</t>
  </si>
  <si>
    <t>1941 Т</t>
  </si>
  <si>
    <t>1942 Т</t>
  </si>
  <si>
    <t>1943 Т</t>
  </si>
  <si>
    <t>1944 Т</t>
  </si>
  <si>
    <t>1945 Т</t>
  </si>
  <si>
    <t>1946 Т</t>
  </si>
  <si>
    <t>229 У</t>
  </si>
  <si>
    <t>Услуги по обучению (Финансовый менеджер: корпоративные финансы, финансовое моделирование, оценка инвестиционных проектов и стоимости бизнеса)</t>
  </si>
  <si>
    <t>25-28 сентября</t>
  </si>
  <si>
    <t>сентябрь</t>
  </si>
  <si>
    <t>СК</t>
  </si>
  <si>
    <t>было 3 428 571,43 тг</t>
  </si>
  <si>
    <t>было 750 000 тг</t>
  </si>
  <si>
    <t>было 482 142,90 тг</t>
  </si>
  <si>
    <t>С изменениями и дополнениями от 04.07.2017 года №394</t>
  </si>
  <si>
    <t>С изменениями и дополнениями от 04.07.2017 года №396</t>
  </si>
  <si>
    <t>14-1 Р</t>
  </si>
  <si>
    <t>118-1 У</t>
  </si>
  <si>
    <t>43-4 У</t>
  </si>
  <si>
    <t>230 У</t>
  </si>
  <si>
    <t>по заявке Заказчика в течении 30 календарных дней</t>
  </si>
  <si>
    <t>26.20.16.970.004.00.0796.000000000000</t>
  </si>
  <si>
    <t>Повторитель интерфейса</t>
  </si>
  <si>
    <t>для приема и передачи пакетов данных по интерфейсу RS-485 или RS-232 с последующей передачей их по радиоканалу</t>
  </si>
  <si>
    <t>27.12.40.900.104.00.0796.000000000000</t>
  </si>
  <si>
    <t>Считыватель</t>
  </si>
  <si>
    <t>для системы контроля и управления доступом, для брелков</t>
  </si>
  <si>
    <t>RFID считыватель предназначенный для работы с сетевыми и автономными системами контроля доступа, работающих с идентификаторами ЕМ Marine на частоте 125 КГц.</t>
  </si>
  <si>
    <t>Карта EM-Marine (тонкая 0,8 мм). Тип микросхемы: EM-Marine. Рабочая частота: 125KHz. Тип карты: Read only. Печать ID: да, формат xxx,xxxxx. Материал: PVC. Цвет: белый. Цветная печать: да. Рабочая температура: -30 С…+75 С. Температура хранения: -40 С…+85 С. Размеры(мм):86х54х0.8.</t>
  </si>
  <si>
    <t>1947 Т</t>
  </si>
  <si>
    <t>1948 Т</t>
  </si>
  <si>
    <t>1949 Т</t>
  </si>
  <si>
    <t>51-1 У</t>
  </si>
  <si>
    <t>11,14,20,21</t>
  </si>
  <si>
    <t>было 1 832 142,85</t>
  </si>
  <si>
    <t>132-2 У</t>
  </si>
  <si>
    <t>133-1 У</t>
  </si>
  <si>
    <t>было 4 500 000</t>
  </si>
  <si>
    <t>206-2 У</t>
  </si>
  <si>
    <t>231 У</t>
  </si>
  <si>
    <t>Услуги по обучению (Отчет о движении денежных средств (МСФО/ГААП США): составление в MS Excel)</t>
  </si>
  <si>
    <t>69.10.14.000.000.00.0777.000000000000</t>
  </si>
  <si>
    <t>Услуги юридические консультационные</t>
  </si>
  <si>
    <t>Услуги  юридические консультационные и услуги представительские в связи с гражданским правом</t>
  </si>
  <si>
    <t>Услуги юридические: разработка договора купли-продажи, подписание договора купли-продажи, проведение процедур по перерегистрации бизнес-центра</t>
  </si>
  <si>
    <t>114-2 У</t>
  </si>
  <si>
    <t>1950 Т</t>
  </si>
  <si>
    <t>1951 Т</t>
  </si>
  <si>
    <t>1952 Т</t>
  </si>
  <si>
    <t>1953 Т</t>
  </si>
  <si>
    <t>1954 Т</t>
  </si>
  <si>
    <t>1955 Т</t>
  </si>
  <si>
    <t>1956 Т</t>
  </si>
  <si>
    <t>1957 Т</t>
  </si>
  <si>
    <t>1958 Т</t>
  </si>
  <si>
    <t>1959 Т</t>
  </si>
  <si>
    <t>1960 Т</t>
  </si>
  <si>
    <t>1961 Т</t>
  </si>
  <si>
    <t>1962 Т</t>
  </si>
  <si>
    <t>1963 Т</t>
  </si>
  <si>
    <t>1964 Т</t>
  </si>
  <si>
    <t>1965 Т</t>
  </si>
  <si>
    <t>1966 Т</t>
  </si>
  <si>
    <t>1967 Т</t>
  </si>
  <si>
    <t>1968 Т</t>
  </si>
  <si>
    <t>1969 Т</t>
  </si>
  <si>
    <t>1970 Т</t>
  </si>
  <si>
    <t>1971 Т</t>
  </si>
  <si>
    <t>1972 Т</t>
  </si>
  <si>
    <t>1973 Т</t>
  </si>
  <si>
    <t>1974 Т</t>
  </si>
  <si>
    <t>1975 Т</t>
  </si>
  <si>
    <t>1976 Т</t>
  </si>
  <si>
    <t>1977 Т</t>
  </si>
  <si>
    <t>1978 Т</t>
  </si>
  <si>
    <t>1979 Т</t>
  </si>
  <si>
    <t>1980 Т</t>
  </si>
  <si>
    <t>1981 Т</t>
  </si>
  <si>
    <t>1982 Т</t>
  </si>
  <si>
    <t>1983 Т</t>
  </si>
  <si>
    <t>1984 Т</t>
  </si>
  <si>
    <t>1985 Т</t>
  </si>
  <si>
    <t>1986 Т</t>
  </si>
  <si>
    <t>1987 Т</t>
  </si>
  <si>
    <t>1988 Т</t>
  </si>
  <si>
    <t>1989 Т</t>
  </si>
  <si>
    <t>1990 Т</t>
  </si>
  <si>
    <t>1991 Т</t>
  </si>
  <si>
    <t>1992 Т</t>
  </si>
  <si>
    <t>1993 Т</t>
  </si>
  <si>
    <t>1994 Т</t>
  </si>
  <si>
    <t>1995 Т</t>
  </si>
  <si>
    <t>1996 Т</t>
  </si>
  <si>
    <t>1997 Т</t>
  </si>
  <si>
    <t>1998 Т</t>
  </si>
  <si>
    <t>1999 Т</t>
  </si>
  <si>
    <t>20.30.22.100.001.00.0166.000000000004</t>
  </si>
  <si>
    <t>Грунтовка</t>
  </si>
  <si>
    <t>для грунтования стен, полов, потолков, жидкая</t>
  </si>
  <si>
    <t>не менее 31 класс, толщина не менее 7-8 мм</t>
  </si>
  <si>
    <t>32.99.59.900.051.00.0055.000000000000</t>
  </si>
  <si>
    <t>Потолок подвесной</t>
  </si>
  <si>
    <t>из тонких сетчатых металлических плиток</t>
  </si>
  <si>
    <t>подвесной потолок реечный,с профилями, материал - алюминий, длина - 4 м, ширина - 10 см, толщина 0,5-0,6 мм, цвет по согласованию с Заказчиком</t>
  </si>
  <si>
    <t>20.30.22.100.001.00.0166.000000000000</t>
  </si>
  <si>
    <t>однокомпонентный состав, антикоррозионная</t>
  </si>
  <si>
    <t>20.30.12.700.000.00.0166.000000000100</t>
  </si>
  <si>
    <t>полиуретановая</t>
  </si>
  <si>
    <t>строительная, для межплиточных швов</t>
  </si>
  <si>
    <t xml:space="preserve">меховой, длина 250 мм, с металлической ручкой </t>
  </si>
  <si>
    <t>шириной 50 мм</t>
  </si>
  <si>
    <t>клей обойный, упаковка не менее 500 гр.</t>
  </si>
  <si>
    <t>В пластиковой канистре, объемом не менее 10 кг</t>
  </si>
  <si>
    <t>Колер для водоэмульсионной краски. Сырьевая основа: дисперсия на основе синтетической смолы и пёстрые пигменты, Плотность: ок. 1,35 г/см3. Показатель pH: ок. 8,5. Расход: 150-200 мл/м2. флакон не менее 40 мл</t>
  </si>
  <si>
    <t>Длина 190 мм, Ручка: пластик, Ширина лезвия 18 мм</t>
  </si>
  <si>
    <t>Ветонит шпаклевка финишная цементная белая не менее 25 кг</t>
  </si>
  <si>
    <t>облицовочная, гипсовая, легкая, СТ РК 1168-2006, мешок не менее 25 кг</t>
  </si>
  <si>
    <t>длиной 90 см</t>
  </si>
  <si>
    <t>25.73.40.300.000.00.0796.000000000000</t>
  </si>
  <si>
    <t>для перфоратора, диаметр 6</t>
  </si>
  <si>
    <t>Бур по бетону, диаметр 6 мм</t>
  </si>
  <si>
    <t>Полиэтилен, толщина 100 микрон, бухта 100 м</t>
  </si>
  <si>
    <t>длина 2,5 м, высота 7 см</t>
  </si>
  <si>
    <t>23.31.10.790.002.00.0055.000000000086</t>
  </si>
  <si>
    <t>керамогранитная, напольная, размер 400*300 мм</t>
  </si>
  <si>
    <t>размер 400*200 мм, цвет по согласованию с Заказчиком</t>
  </si>
  <si>
    <t>25.11.10.300.007.00.0796.000000000003</t>
  </si>
  <si>
    <t>стальной, направляющий, размер 50*40 мм</t>
  </si>
  <si>
    <t>профиль направлюящий, 50*40 мм, длиной 3 м</t>
  </si>
  <si>
    <t>22.23.14.700.005.00.0796.000000000010</t>
  </si>
  <si>
    <t>для пластикового ламинированного плинтуса, внутренний, с кабель-каналом, с резиновым уплотнителем</t>
  </si>
  <si>
    <t>22.23.14.700.005.00.0796.000000000006</t>
  </si>
  <si>
    <t>для пластикового ламинированного плинтуса, наружный, с кабель-каналом, с резиновым уплотнителем</t>
  </si>
  <si>
    <t>магнитный держатель двери, напольный</t>
  </si>
  <si>
    <t>металлическая, оцинкованная, Ø80</t>
  </si>
  <si>
    <t>длина 2,5 м, высота 7 см, цвет по согласованию с Заказчиком</t>
  </si>
  <si>
    <t>23.64.10.100.000.01.0166.000000000060</t>
  </si>
  <si>
    <t>строительная, сухая, полимерная, отделочная, легкая</t>
  </si>
  <si>
    <t>акриловая, декоративная, мраморная, камешковая, в ведрах по 20 кг (цвет по согласованию с Заказчиком)</t>
  </si>
  <si>
    <t xml:space="preserve">однокомпонентный влагоотверждаемый полиуретановый грунт по бетону, вязкость по ВЗ-4 при +20°С - не более 18 сек; массовая доля нелетучих - 48±3%; прочность высушенной пленки на разрыв - не менее 65 МПа; относительное удлинение высушенной пленки при разрыве - не менее 12%. </t>
  </si>
  <si>
    <t xml:space="preserve">полиуретановая краска для бетона, цветная однокомпонентная влагоотверждаемая полуглянцевая, прочность пленки на разрыв - не менее 60 МПа; относительное удлинение при разрыве - не менее 20%. </t>
  </si>
  <si>
    <t>135-1 У</t>
  </si>
  <si>
    <t>со дня заключения договора в течение 5 календарных дней</t>
  </si>
  <si>
    <t>28.13.14.900.002.09.0796.000000000004</t>
  </si>
  <si>
    <t>28.92.61.500.041.00.0796.000000000000</t>
  </si>
  <si>
    <t>циркуляционный, для системы отопления, диаметр 65 мм, фланцевое соединение</t>
  </si>
  <si>
    <t>28.13.14.900.002.09.0796.000000000005</t>
  </si>
  <si>
    <t>циркуляционный, для системы отопления, диаметр 38 мм, фланцевое соединение</t>
  </si>
  <si>
    <t>Компрессор кондиционера</t>
  </si>
  <si>
    <t>кондиционера</t>
  </si>
  <si>
    <t>Компрессор Scroll (Спиральный) / Герметичный для кондиционера, производительность не менее 48000 Btu, 380-410В / 3-фазы / 50 Гц. Для кондиционера Almacom типа ACD-48HDu, Мощность в режиме охлаждения 14070 Вт</t>
  </si>
  <si>
    <t>2000 Т</t>
  </si>
  <si>
    <t>2001 Т</t>
  </si>
  <si>
    <t>2002 Т</t>
  </si>
  <si>
    <t>2003 Т</t>
  </si>
  <si>
    <t>16-1 Р</t>
  </si>
  <si>
    <t>39 Р</t>
  </si>
  <si>
    <t>Работы по ремонту имитатора гольфа</t>
  </si>
  <si>
    <t>циркуляционный, для системы отопления, диаметр 25 мм, резьбовое соединение, с водяным охлаждением, аналог Wilo Top S 25/7, Qmax не менее 8, не более 8,5 м3/ч, Hmax не 7, не более 8,5 м, Rp 1, G 1½, не менее 10 бар, 3~400/230 В, 50 Гц</t>
  </si>
  <si>
    <t>циркуляционный, для системы отопления, диаметр 65 мм, фланцевое соединение, с водяным охлаждением, аналог насос Wilo Top S 65-10, Qmax не менее 40, не более 41 м3/ч, Hmax не менее 8 не более 8,5 м, DN 65, 6/10 бар,  3~400/230 В, 50 Гц</t>
  </si>
  <si>
    <t>циркуляционный, для системы отопления, диаметр 38 мм, фланцевое соединение, с воздушным охлаждением двигателя, с частотным преобразователем,аналог  Wilo  IP-E 40-150, Qmax не менее 40, не более 41 м3/ч, Hmax не менее 27, не более 28 м, рабочая точка Qр=25 м3/ч, Hр не менее 20 м, не более 21, DN 40, не менее 10 бар, 3~380 V, 50/60 Гц, 3 кВт,  750 - 2900 об/мин.</t>
  </si>
  <si>
    <t>С изменениями и дополнениями от 20.07.2017 года №431</t>
  </si>
  <si>
    <t>333 от 14.06.2017</t>
  </si>
  <si>
    <t>ТОО GREEN TERRA</t>
  </si>
  <si>
    <t>321 от 08.06.2017</t>
  </si>
  <si>
    <t>ИП Фирма СВОД ПЛЮС</t>
  </si>
  <si>
    <r>
      <rPr>
        <sz val="10"/>
        <color rgb="FFFF0000"/>
        <rFont val="Times New Roman"/>
        <family val="1"/>
        <charset val="204"/>
      </rPr>
      <t>МУ Хозрасчетная консультативная поликлиника</t>
    </r>
    <r>
      <rPr>
        <sz val="10"/>
        <rFont val="Times New Roman"/>
        <family val="1"/>
        <charset val="204"/>
      </rPr>
      <t xml:space="preserve">
ТОО Мит-Фарм</t>
    </r>
  </si>
  <si>
    <r>
      <rPr>
        <sz val="10"/>
        <color rgb="FFFF0000"/>
        <rFont val="Times New Roman"/>
        <family val="1"/>
        <charset val="204"/>
      </rPr>
      <t>138 от 17.03.2017</t>
    </r>
    <r>
      <rPr>
        <sz val="10"/>
        <rFont val="Times New Roman"/>
        <family val="1"/>
        <charset val="204"/>
      </rPr>
      <t xml:space="preserve">
321 от 08.06.2017</t>
    </r>
  </si>
  <si>
    <t>ГУ ГНПП Бурабай УДП РК</t>
  </si>
  <si>
    <t>ТОО Sapa Service Group</t>
  </si>
  <si>
    <t>5 от 08.06.2017</t>
  </si>
  <si>
    <t>306 от 06.06.2017</t>
  </si>
  <si>
    <t>297 от 01.06.2017</t>
  </si>
  <si>
    <t>ТОО ASMU,KZ</t>
  </si>
  <si>
    <t>283 от 30.05.2017</t>
  </si>
  <si>
    <t>Департамент земельного кадастра и техобследования недвижимости</t>
  </si>
  <si>
    <t>284 от 30.05.2017</t>
  </si>
  <si>
    <t>235 от 10.05.2017
265 от 22.05.2017</t>
  </si>
  <si>
    <t>239 от 10.05.2017
261 от 22.05.2017</t>
  </si>
  <si>
    <t>233 от 10.05.2017</t>
  </si>
  <si>
    <t>ИП Куненов С.С.</t>
  </si>
  <si>
    <t>ИП Казаков О.К.</t>
  </si>
  <si>
    <t>ИП Уахитов Р.К.</t>
  </si>
  <si>
    <t>ТОО РоллАвтоматика Астана</t>
  </si>
  <si>
    <t>ИП Струнина Т.И.</t>
  </si>
  <si>
    <t>229 от 03.05.2017</t>
  </si>
  <si>
    <t>было 2 140 000 тг</t>
  </si>
  <si>
    <t>227 от 03.05.2017</t>
  </si>
  <si>
    <t>ТОО Busines Protocol Solutions</t>
  </si>
  <si>
    <t>225 от 28.04.2017</t>
  </si>
  <si>
    <t>ИП Киргабакова Е.П.</t>
  </si>
  <si>
    <t>196 от 20.04.2017</t>
  </si>
  <si>
    <t>ИП Виктория</t>
  </si>
  <si>
    <t>219 от 27.04.2017</t>
  </si>
  <si>
    <t>ТОО КазЭнергоТрансКонсалтинг</t>
  </si>
  <si>
    <t>195 от 20.04.2017</t>
  </si>
  <si>
    <t>ТОО Равиль ОптТорг</t>
  </si>
  <si>
    <t>195 от 20.04.2017
282 от 26.05.2017</t>
  </si>
  <si>
    <t>196 от 20.04.2017
312 от 06.06.2017</t>
  </si>
  <si>
    <t>216 от 27.04.2017</t>
  </si>
  <si>
    <t xml:space="preserve">ТОО Энергетическая Компания </t>
  </si>
  <si>
    <t>ИП НУР-Казына</t>
  </si>
  <si>
    <t>422 от 18.07.2017</t>
  </si>
  <si>
    <t>427 от 20.07.2017</t>
  </si>
  <si>
    <t>ТОО Даму-ниет</t>
  </si>
  <si>
    <t>403 от 11.07.2017</t>
  </si>
  <si>
    <t>ИП Ищанова А.К.</t>
  </si>
  <si>
    <t>395 от 04.07.2017</t>
  </si>
  <si>
    <t>ИП Кривулин А.А.</t>
  </si>
  <si>
    <t>ИП РА Атырау Неон</t>
  </si>
  <si>
    <t>РГП на ПХВ НЦЭ КЗПП МНЭ РК</t>
  </si>
  <si>
    <t>215 от 27.04.2017</t>
  </si>
  <si>
    <t>ИП Кельм П.П.</t>
  </si>
  <si>
    <t>ИП Сервисный центр Дана</t>
  </si>
  <si>
    <t>ГККП Зерендинская ЦРБ</t>
  </si>
  <si>
    <t>215 о 27.04.2017</t>
  </si>
  <si>
    <t>ИП Тлеубекова Б.К.</t>
  </si>
  <si>
    <t>200 от 20.04.2017</t>
  </si>
  <si>
    <t xml:space="preserve">200 от 20.04.2017
</t>
  </si>
  <si>
    <t>194 от 20.04.2017</t>
  </si>
  <si>
    <t>414 от 13.07.2017</t>
  </si>
  <si>
    <t>ТОО ПроектСтройСнаб</t>
  </si>
  <si>
    <t>26.06.2017</t>
  </si>
  <si>
    <t>413 от 13.07.2017</t>
  </si>
  <si>
    <t>ТОО Etalon Group</t>
  </si>
  <si>
    <t>ТОО TabysCopany Astana</t>
  </si>
  <si>
    <t>ТОО ИЦ КранБурСервис-Атырау</t>
  </si>
  <si>
    <t>412 от 13.07.2017</t>
  </si>
  <si>
    <t>ТОО Корпорация Связь</t>
  </si>
  <si>
    <t>411 от 12.07.2017</t>
  </si>
  <si>
    <t>ТОО Proficlean</t>
  </si>
  <si>
    <t>410 от 12.07.2017</t>
  </si>
  <si>
    <t>ТОО Мир Мебели Астана</t>
  </si>
  <si>
    <t>402 от 10.07.2017</t>
  </si>
  <si>
    <t>ТОО СемАЗ</t>
  </si>
  <si>
    <t>393 от 03.07.2017</t>
  </si>
  <si>
    <t>ИП Экспресс-Принт</t>
  </si>
  <si>
    <t>ТОО Сибиком</t>
  </si>
  <si>
    <t>ИП АС Стройком</t>
  </si>
  <si>
    <t>ОО Казахское общество инвалидов</t>
  </si>
  <si>
    <t>390 от 03.07.2017</t>
  </si>
  <si>
    <t>386 от 01.07.2017</t>
  </si>
  <si>
    <t>329844
329844</t>
  </si>
  <si>
    <t>20.06.2017
18.07.2017</t>
  </si>
  <si>
    <t>23.06.2017</t>
  </si>
  <si>
    <t>401 от 10.07.2017</t>
  </si>
  <si>
    <t>385 от 01.07.2017</t>
  </si>
  <si>
    <t>ТОО Вязьма-Казахстан</t>
  </si>
  <si>
    <t>384 от 01.07.2017</t>
  </si>
  <si>
    <t>ИП Жамбулатова К.К.</t>
  </si>
  <si>
    <t>01.06.2017</t>
  </si>
  <si>
    <t>366 от 27.06.2017</t>
  </si>
  <si>
    <t>31.05.2017</t>
  </si>
  <si>
    <t>370 от 27.06.2017</t>
  </si>
  <si>
    <t>369 от 27.06.2017</t>
  </si>
  <si>
    <t>322524</t>
  </si>
  <si>
    <t>367 от 27.06.2017</t>
  </si>
  <si>
    <t>ТОО Easy Trading</t>
  </si>
  <si>
    <t xml:space="preserve">322342
325216 </t>
  </si>
  <si>
    <t>01.06.2017
15.06.2017</t>
  </si>
  <si>
    <t>365 от 27.06.2017</t>
  </si>
  <si>
    <t>363 от 26.06.2017</t>
  </si>
  <si>
    <t>ТОО Мангистау ТехСтройСервис</t>
  </si>
  <si>
    <t>ТОО Инженерный центр КранБурСервис-Атырау</t>
  </si>
  <si>
    <t>96 от 03.03.2017 (исключить)
363 от 26.06.2017</t>
  </si>
  <si>
    <t>ТОО Абырой-Авто (исключить)
ТОО Techosmotr Z</t>
  </si>
  <si>
    <t>ИП Хисматулина А.Р.</t>
  </si>
  <si>
    <t>03.05.2017</t>
  </si>
  <si>
    <t>350 от 19.06.2017</t>
  </si>
  <si>
    <t>ИП Аубекерова Г.Ш.</t>
  </si>
  <si>
    <t>ТОО Акмолинский Учебный Комбинат</t>
  </si>
  <si>
    <t>ИП AST</t>
  </si>
  <si>
    <t>ИП Адалия Бердинов Д.А.</t>
  </si>
  <si>
    <t>347 от 15.06.2017</t>
  </si>
  <si>
    <t>ТОО Независимый оценочно-юридический центр</t>
  </si>
  <si>
    <t>343 от 15.06.2017</t>
  </si>
  <si>
    <t>ТОО Народный переводчик</t>
  </si>
  <si>
    <t>342 от 15.06.2017</t>
  </si>
  <si>
    <t>ТОО Бау-Сер</t>
  </si>
  <si>
    <t>ТОО Сико Элит Сервис</t>
  </si>
  <si>
    <t>125 от 14.03.2017 (исключить)</t>
  </si>
  <si>
    <t>77 от 24.02.2017 (исключить)</t>
  </si>
  <si>
    <t>ТОО Ротор (исключить)</t>
  </si>
  <si>
    <t>2004 Т</t>
  </si>
  <si>
    <t>28.92.61.500.062.00.0796.000000000000</t>
  </si>
  <si>
    <t>Шламометаллоуловитель</t>
  </si>
  <si>
    <t>ловильный</t>
  </si>
  <si>
    <t>Грязевик вертикальный типа ТС 567 с подводящими патрубками, фланец Ду250,  с комплектующими.</t>
  </si>
  <si>
    <t>было 89 700 тг</t>
  </si>
  <si>
    <t>108-1 У</t>
  </si>
  <si>
    <t>было 1 075 000 тг</t>
  </si>
  <si>
    <t>277 от 25.05.2017</t>
  </si>
  <si>
    <t>ТОО Даниал KZ</t>
  </si>
  <si>
    <t>ТОО ПК Аврора</t>
  </si>
  <si>
    <t>ТОО Dimirus</t>
  </si>
  <si>
    <t>276 от 25.05.2017</t>
  </si>
  <si>
    <t>ТОО Бикнур Сервис</t>
  </si>
  <si>
    <t>ИП Казаков О.С.</t>
  </si>
  <si>
    <t>ТОО СитиТоргКомпани</t>
  </si>
  <si>
    <t>ТОО БО-НА</t>
  </si>
  <si>
    <t>275 от 25.05.2017</t>
  </si>
  <si>
    <t>274 от 25.05.2017</t>
  </si>
  <si>
    <t>273 от 25.05.2017</t>
  </si>
  <si>
    <t>ИП Парасат Horeca Service</t>
  </si>
  <si>
    <t>291 от 30.05.2017</t>
  </si>
  <si>
    <t>230 от 03.05.2017</t>
  </si>
  <si>
    <t>ТОО ADVER,kz</t>
  </si>
  <si>
    <t>ИП ОА Атырау Неон</t>
  </si>
  <si>
    <t>315125</t>
  </si>
  <si>
    <t>315600</t>
  </si>
  <si>
    <t>251 от 18.05.2017</t>
  </si>
  <si>
    <t>249 от 18.05.2017</t>
  </si>
  <si>
    <t>315611</t>
  </si>
  <si>
    <t>315153</t>
  </si>
  <si>
    <t>231 от 03.05.2017</t>
  </si>
  <si>
    <t>346 от 15.06.2017</t>
  </si>
  <si>
    <t>322767</t>
  </si>
  <si>
    <t>407 от 11.07.2017</t>
  </si>
  <si>
    <t>ИП Ищанов А.К.</t>
  </si>
  <si>
    <t>406 от 11.07.2017</t>
  </si>
  <si>
    <t>387 от 01.07.2017</t>
  </si>
  <si>
    <t>ТОО Miraba Group</t>
  </si>
  <si>
    <t>310422</t>
  </si>
  <si>
    <t>250 от 18.05.2017</t>
  </si>
  <si>
    <t>263 от 22.05.2017</t>
  </si>
  <si>
    <t>ТОО Эй-Эйч-Ай-Карриер</t>
  </si>
  <si>
    <t>ТОО Bereke Nursultan</t>
  </si>
  <si>
    <t>ТОО Астаналифт</t>
  </si>
  <si>
    <t>324733</t>
  </si>
  <si>
    <t>391 от 03.07.2017</t>
  </si>
  <si>
    <t>424 от 18.07.2017</t>
  </si>
  <si>
    <t>ТОО НК ГРУПП Астана</t>
  </si>
  <si>
    <t>272 от 25.05.2017</t>
  </si>
  <si>
    <t>205 от 24.04.2017</t>
  </si>
  <si>
    <t>190 от 19.04.2017</t>
  </si>
  <si>
    <t>ТОО Реал Истейт</t>
  </si>
  <si>
    <t>отмена всех айтишных</t>
  </si>
  <si>
    <t>232 У</t>
  </si>
  <si>
    <t>74.90.20.000.006.00.0777.000000000000</t>
  </si>
  <si>
    <t>Услуги по проведению энергетического аудита</t>
  </si>
  <si>
    <t>Услуги по проведению энергетического аудита основных и вспомогательных объектов, сопутствующей производственной инфраструктуры и административных объектов здания "Изумрудный квартал" (Блок Б)</t>
  </si>
  <si>
    <t>331544</t>
  </si>
  <si>
    <t>332216</t>
  </si>
  <si>
    <t>ИП Ауезова А.</t>
  </si>
  <si>
    <t>ИП BILLIONARE LTD</t>
  </si>
  <si>
    <t>ТОО Корпорация Алмалы - Автохозяйство Алем</t>
  </si>
  <si>
    <t xml:space="preserve">ОО Акмолинский областной педагогический отряд Юность </t>
  </si>
  <si>
    <t>ТОО Астана Технадзор</t>
  </si>
  <si>
    <t>317219</t>
  </si>
  <si>
    <t>ИП Ast Com</t>
  </si>
  <si>
    <t>ТОО Фирма Триада</t>
  </si>
  <si>
    <t>10.05.2017</t>
  </si>
  <si>
    <t>317300</t>
  </si>
  <si>
    <t>302772
306320
310102
319769
325995
332123</t>
  </si>
  <si>
    <t>03.03.2017
10.04.2017
18.03.2017
23.05.2017
21.06.2017
25.07.2017</t>
  </si>
  <si>
    <t>319798
321736</t>
  </si>
  <si>
    <t>23.05.2017
30.05.2017</t>
  </si>
  <si>
    <t>ТОО Алтын 2050</t>
  </si>
  <si>
    <t>519-1 Т</t>
  </si>
  <si>
    <t>531-1 Т</t>
  </si>
  <si>
    <t>61-2 Т</t>
  </si>
  <si>
    <t>319798
321736
325424</t>
  </si>
  <si>
    <t>23.05.2017
30.05.2017
16.06.2017</t>
  </si>
  <si>
    <t>ТОО Сапа Сервис Групп</t>
  </si>
  <si>
    <t>319798
321736
325424
328052
329601</t>
  </si>
  <si>
    <t>23.05.2017
30.05.2017
16.06.2017
30.06.2017
10.07.2017</t>
  </si>
  <si>
    <t>321731
322322
326305
330092</t>
  </si>
  <si>
    <t>30.05.2017
01.06.2017
22.06.2017
13.07.2017</t>
  </si>
  <si>
    <t>ТОО AST-development Co</t>
  </si>
  <si>
    <t>1795-1 Т</t>
  </si>
  <si>
    <t>1797-1 Т</t>
  </si>
  <si>
    <t>1796-1 Т</t>
  </si>
  <si>
    <t>1798-1 Т</t>
  </si>
  <si>
    <t>1801-1 Т</t>
  </si>
  <si>
    <t>1800-1 Т</t>
  </si>
  <si>
    <t>1799-1 Т</t>
  </si>
  <si>
    <t>322119
326734</t>
  </si>
  <si>
    <t>ИП Азия Строй НС</t>
  </si>
  <si>
    <t>01.06.2017
23.06.2017</t>
  </si>
  <si>
    <t>322209
326755</t>
  </si>
  <si>
    <t>23 от 25.01.2017
161 от 31.03.2017 (отменен)
174 от 06.04.2017</t>
  </si>
  <si>
    <t>ИП Аруана
ТОО Autopark01 (отменен)
ИП Аруана</t>
  </si>
  <si>
    <t>182 от 11.04.2017
204 от 24.04.2017</t>
  </si>
  <si>
    <t>221 от 27.04.2017</t>
  </si>
  <si>
    <t>ИП Дорожина И.В.</t>
  </si>
  <si>
    <t>ТОО Ырыс-Актау</t>
  </si>
  <si>
    <t>248 от 18.05.2017</t>
  </si>
  <si>
    <t>338 от 15.06.2017</t>
  </si>
  <si>
    <t>ИП Матрица</t>
  </si>
  <si>
    <t>419 от 18.07.2017</t>
  </si>
  <si>
    <t>63 от 20.02.2017
97 от 03.03.2017</t>
  </si>
  <si>
    <t>313003</t>
  </si>
  <si>
    <t>ИП Атамекен</t>
  </si>
  <si>
    <t>318490
323045
326174</t>
  </si>
  <si>
    <t>17.05.2017
06.06.2017
21.06.2017</t>
  </si>
  <si>
    <t>435 от 25.07.2017</t>
  </si>
  <si>
    <t>ИП Zerenda Technical</t>
  </si>
  <si>
    <t>ИП Анисимов Д.М.</t>
  </si>
  <si>
    <t>ИП Казимова О.Т.</t>
  </si>
  <si>
    <t>ТОО КазЭнергоЭкспертиза</t>
  </si>
  <si>
    <t>198 от 20.04.2017
436 от 25.07.2017</t>
  </si>
  <si>
    <t>327956</t>
  </si>
  <si>
    <t>320727</t>
  </si>
  <si>
    <t>ТОО СК Агростройремсервис</t>
  </si>
  <si>
    <t>72-1 У</t>
  </si>
  <si>
    <t>было 10 530 000 тг</t>
  </si>
  <si>
    <t>11, 14</t>
  </si>
  <si>
    <t>С изменениями и дополнениями от 27.07.2017 года №441</t>
  </si>
  <si>
    <t>441 от 27.07.2017</t>
  </si>
  <si>
    <t>208-1 У</t>
  </si>
  <si>
    <t>08.08.2017</t>
  </si>
  <si>
    <t>439 от 27.07.2017</t>
  </si>
  <si>
    <t>ТОО Юридическая фирма Грата</t>
  </si>
  <si>
    <t>ТОО TUMAR Techno</t>
  </si>
  <si>
    <t>334463</t>
  </si>
  <si>
    <t>334455</t>
  </si>
  <si>
    <t>334597</t>
  </si>
  <si>
    <t>302772
306320
310102
314970
319769
334586</t>
  </si>
  <si>
    <t>03.03.2017
10.04.2017
18.03.2017
27.04.2017
25.05.2017
08.08.2017</t>
  </si>
  <si>
    <t>Реестр ТПХ</t>
  </si>
  <si>
    <t>ТОО Зағип Жандар</t>
  </si>
  <si>
    <t>ТОО Sun Light</t>
  </si>
  <si>
    <t>ТОО Нұр Сити</t>
  </si>
  <si>
    <t>ТОО Golden Rill Trade - Филиал ТОО Golden Rill Trade в г.Астана</t>
  </si>
  <si>
    <t>ТОО Скаймаркет</t>
  </si>
  <si>
    <t>ИП Темирбаева Г.Д.</t>
  </si>
  <si>
    <t>Доля местного содержания</t>
  </si>
  <si>
    <t>Сумма местного содержания</t>
  </si>
  <si>
    <t>Бумага туалетная, белая, 2-слойная, длина рулона 30 м.</t>
  </si>
  <si>
    <t>Бумага туалетная, белая, 100% целлюлоза, 2-слойная, длина рулона 30 м, ширина 9 см</t>
  </si>
  <si>
    <t xml:space="preserve">Туалетная бумага в рулонах, белая, 100% целлюлоза, 2-слойная, длина рулона 150 м, для диспенсеров. </t>
  </si>
  <si>
    <t>товары</t>
  </si>
  <si>
    <t>среди ТПХ/ОИН</t>
  </si>
  <si>
    <t>План закупок, тг</t>
  </si>
  <si>
    <t>Доля плана, %</t>
  </si>
  <si>
    <t>доля МС в договоре, тг</t>
  </si>
  <si>
    <t>доля МС в договоре, %</t>
  </si>
  <si>
    <t>на общих основаниях</t>
  </si>
  <si>
    <t>из них бензин/дизтопливо</t>
  </si>
  <si>
    <t>из них планировали:</t>
  </si>
  <si>
    <t>Закуплено у ТПХ</t>
  </si>
  <si>
    <t>ИТОГО:</t>
  </si>
  <si>
    <t>доля МС от ГПЗ</t>
  </si>
  <si>
    <t>доля в ГПЗ %</t>
  </si>
  <si>
    <t>сумма по договору, тг</t>
  </si>
  <si>
    <t>доля энергии в товарах</t>
  </si>
  <si>
    <t>выделенная сумма, тг</t>
  </si>
  <si>
    <t>прогнози-руемая доля МС, %</t>
  </si>
  <si>
    <t>Влагостойкий, морозостойкий, эластичный клеевой состав на основе цемента, фракционного песка и комплекса химических добавок. Мешок не менее 25 кг.</t>
  </si>
  <si>
    <t>11-1 Р</t>
  </si>
  <si>
    <t>40 Р</t>
  </si>
  <si>
    <t>41 Р</t>
  </si>
  <si>
    <t>43.39.19.335.000.00.0999.000000000000</t>
  </si>
  <si>
    <t>Работы по ремонту/реконструкции отдельных элементов нежилых зданий/сооружений/помещений (кроме оборудования, инженерных систем и коммуникаций)</t>
  </si>
  <si>
    <t>Работы по ремонту и замене внешней облицовки здания из алюкобонда, ремонту кронштейнов, несущих алюминиевых профилей</t>
  </si>
  <si>
    <t>2005 Т</t>
  </si>
  <si>
    <t>12-1 Р</t>
  </si>
  <si>
    <t>31.01.11.700.000.00.0796.000000000002</t>
  </si>
  <si>
    <t>металлический, гардеробный, с замком</t>
  </si>
  <si>
    <t>Шкаф металлический для раздевалок, высота/ширина/глубина 1830мм/813мм/500мм, вес не менее 35 кг, 2 секции, полка, перекладина, крючки, тип замка- ключевой, антикоррозийная обработка</t>
  </si>
  <si>
    <t>еще не закуплено</t>
  </si>
  <si>
    <t>233 У</t>
  </si>
  <si>
    <t>73.20.11.000.002.00.0777.000000000000</t>
  </si>
  <si>
    <t>Услуги по предоставлению ценовых диапазонов/ценовых маркетинговых заключений</t>
  </si>
  <si>
    <t>Услуги по предоставлению порогового значения цены для перераспределения объемов закупок товаров в период исполнения долгосрочных договоров с отечественными товаропроизводителями закупаемого товара по итогам тендера  </t>
  </si>
  <si>
    <t>по заявке Заказчика в течении 40 календарных дней</t>
  </si>
  <si>
    <t>Раоты по изготовлению и установке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</si>
  <si>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С изменениями и дополнениями от 10.08.2017 года №454</t>
  </si>
  <si>
    <t>71-1 У</t>
  </si>
  <si>
    <t>Бумага туалетная, белая, 100% целлюлоза, 3-слойная, без покрытия и пропитки.</t>
  </si>
  <si>
    <t xml:space="preserve">Рулон </t>
  </si>
  <si>
    <t xml:space="preserve">Размер: 9,1 см х 40 м. Плотность 1 м2 х 36 г. Однослойная, естественного цвета, 100% макулатура, в обертке. </t>
  </si>
  <si>
    <t xml:space="preserve"> г.Астана, Железнодорожный вокзальный комплекс "Нұрлы жол"</t>
  </si>
  <si>
    <t>15.12.12.900.000.11.0796.000000000002</t>
  </si>
  <si>
    <t>для рабочего инструмента, из текстильных материалов</t>
  </si>
  <si>
    <t>32.50.42.900.000.00.0796.000000000008</t>
  </si>
  <si>
    <t>защитные, пластиковые</t>
  </si>
  <si>
    <t>Аккумуляторной, 12-24 В. Продолжительность работы до 160 мин.Нескользящая ручка с резиновой вставкой. Удобная для держания рукой головка фонаря. Прочная устойчивая конструкция</t>
  </si>
  <si>
    <t>Однотонная, синего цвета. Размер по согласованию с Заказчиком</t>
  </si>
  <si>
    <t>соль техническая таблетированная</t>
  </si>
  <si>
    <t>26.51.51.300.000.00.0796.000000000103</t>
  </si>
  <si>
    <t>цифровой, многофункциональный</t>
  </si>
  <si>
    <t>сумка саквояж для инструмента, 14 карманов, разработаная для хранения и транспортировки инструмента. Изготовлена из прочного синтетического водонепроницаемого материала, защищает инструменты при работе в полевых условиях. Внутри сумки должны имется специальные карманы для хранения и быстрого доступа к инструменту. Габаритные размеры: 315 х 215 х 225 мм.</t>
  </si>
  <si>
    <t>Очки защитные открытого типа, прозрачные, ударопрочные, синего цвета,  очки универсального применения с мягкими подушечками  на заушниках, регулировкой по длине и углу наклона дужек. с возможностью приобретение сменных линз. Цвет линзы: прозрачный. Оптический класс: №1 (не дает искажений, не имеет ограничений по длительности ношения). Материал линзы: поликарбонат. Материал оправы: двухкомпонентный поливинилхлорид. Защита: от механических воздействий, УФ излучения. Покрытие: против царапин, запотевания и химикатов. Регулировка дужек: по длине</t>
  </si>
  <si>
    <t>1904-1 Т</t>
  </si>
  <si>
    <t>234 У</t>
  </si>
  <si>
    <t>235 У</t>
  </si>
  <si>
    <t>Перчатки для общей уборки, хлопковое покрытие с внутренней стороны. Применение - химическая промышленность, хозяйственное применение, санитарные работы. защищают от кислот и щелочей. Размер по согласованию с Заказчиком</t>
  </si>
  <si>
    <t>Термометр электронный. Диапазон измерений: от 0 до 250 градусов C. Легкочитаемые цифры на большом LCD дисплее. Оснащен щупом из нержавеющей стали. Удобный кожаный чехол-папка. Цена деления 0.1°C. Длина щупа 65мм, диаметр 3.5мм, длина кабеля щупа 500мм
    Питание: батареи 2x1,5В в комплекте
    Размеры 54 x 108 x 12 мм
    Вес 110 г</t>
  </si>
  <si>
    <t>46-1 У</t>
  </si>
  <si>
    <t>было 2 500 000</t>
  </si>
  <si>
    <t>236 У</t>
  </si>
  <si>
    <t xml:space="preserve">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 </t>
  </si>
  <si>
    <t xml:space="preserve">Средство чистящее с дезинфицирующим эффектом для чистки, мытья и дезинфекции различных поверхностей. для плит (в т.ч. стеклокерамических), ванн, раковин, унитазов, кафеля, мытья полов. Состав: &lt;5% анионные ПАВ, хлорсодержащие отбеливатели, неионогенные ПАВ,мыло; дезинфектанты, ароматизирующие добавки.  Объем: 750 мл. </t>
  </si>
  <si>
    <t xml:space="preserve">Уникальное и многофункциональное чистящее средство, Состав: &lt;5% Гипохлорит натрия, анионные ПАВ, амфотерные ПАВ, мыло,отдушка. Белая бутылка. 90×65×315 мм (Д×Ш×В), 1литр.  </t>
  </si>
  <si>
    <t xml:space="preserve">Состав: 5-15% анионные ПАВ; &lt;5% отбеливающие вещества на основе хлора, неиногенные ПАВ, поликарбоксилаты, цеолиты.145×35×185 мм (Д×Ш×В), 400 гр. </t>
  </si>
  <si>
    <t>Полироль для мебели с антистатиком. Состав: Вода, бутан, пропан,полидиметилсилоксан, этоксилат олеиновой кислоты, циклометикон, ПАВ, отдушка, консервант, ингибитор коррозии. Масса нетто: 300 мл.</t>
  </si>
  <si>
    <t xml:space="preserve">Объем 1 л. </t>
  </si>
  <si>
    <t xml:space="preserve">Туалетная бумага в рулонах, белая, 100% целлюлоза, 2-слойная, длинна рулона 150 м, для диспенсеров. </t>
  </si>
  <si>
    <t xml:space="preserve">Объем 120 л., в рулоне не менее 10 шт. </t>
  </si>
  <si>
    <t>Веник из стеблей сорго высота 70-85 см с шириной рабочей зоны от 25 до 40 см. для уборки территории</t>
  </si>
  <si>
    <t>30.99.10.000.020.00.0796.000000000000</t>
  </si>
  <si>
    <t>Тачка</t>
  </si>
  <si>
    <t>для помещения грузов, грузоподъемность 100 -200 кг</t>
  </si>
  <si>
    <t>Тачка для уборки территории</t>
  </si>
  <si>
    <t xml:space="preserve">Средство для отбеливания салфеток, тряпок. В платиковой упаковке, объемом 1 л.Является сильным окислителем с содержанием активного хлора 95,2 % и обладает хорошими дезинфицирующими и антисептическими свойствами.  </t>
  </si>
  <si>
    <t>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t>
  </si>
  <si>
    <t xml:space="preserve"> Средство для мытья для мытья полов из паркета, дерева, ламината, гранита, мрамора. Не нужно смывать и вытирать.  Состав: неионогенные ПАВ (менее 5%), бензизотиазолинон, мыло, глутараль, цитраль, отдушки, гераниол. цитронеллол, лимонен, гексилкоричный альдегид, линалоол. В пластиковой упаковке, объемом 750 мл.</t>
  </si>
  <si>
    <t xml:space="preserve"> вода, растворитель, н-ПАВ&lt;5%, органическая соль, а-ПАВ&lt;5%, гидроксид аммония, красители, отдушка.Объемом: 500 мл. Средство с нашатырным спиртом в пластмассовой бутылке с распылителем, не оставляет разводов. </t>
  </si>
  <si>
    <t>ОКК Актау, п.Жетыбай</t>
  </si>
  <si>
    <t>ОКК Актау, п.Ынтымак</t>
  </si>
  <si>
    <t xml:space="preserve">Бутылка </t>
  </si>
  <si>
    <t>13.92.12.530.002.00.0839.000000000004</t>
  </si>
  <si>
    <t>14.14.22.410.000.00.0796.000000000000</t>
  </si>
  <si>
    <t>20.42.15.500.001.00.0778.000000000002</t>
  </si>
  <si>
    <t>Крем</t>
  </si>
  <si>
    <t>20.59.41.990.005.00.0778.000000000004</t>
  </si>
  <si>
    <t>20.42.19.300.001.00.0796.000000000000</t>
  </si>
  <si>
    <t>для бритья</t>
  </si>
  <si>
    <t>20.42.11.700.001.00.0778.000000000000</t>
  </si>
  <si>
    <t>туалетная, водно-спиртовый раствор, с содержанием душистых веществ не менее 4%, СТ РК ГОСТ Р 51578-2003</t>
  </si>
  <si>
    <t>Крем для бритья, 150 мл. Состав: косметическая основа. Действие: тонизирование, увлажнение.</t>
  </si>
  <si>
    <t>Лосьон после бритья, 90 мл. Состав: вода, этиловый спирт, эфирные масла. Цвет: прозрачный. Аромат: бергамот, красное яблоко и кардамон.</t>
  </si>
  <si>
    <t xml:space="preserve">Мужская линия; для тела, объем  100 мл. Состав: масло корицы, оливы, лимона, мяты, бергамота, кипариса,сосны, камфора, черного тмина. Для всех типов. Текстура: жидкое. Цвет: прозрачный. </t>
  </si>
  <si>
    <t xml:space="preserve">Гель для душа, объем 250 мл. Состав: вода, растительные экстракты, косметическая основа. Действие: увлажнение; очищение. Назначение косметического средства: мужская линия; для тела. Активные компоненты: масло бразильского ореха.  </t>
  </si>
  <si>
    <t xml:space="preserve">Крем для лица мужской, увлажняющий, от морщин. Состав: вода, косметическая основа. Объем 75 мл. Цвет: прозрачный. </t>
  </si>
  <si>
    <t>на основе смеси базовых растительных  масел</t>
  </si>
  <si>
    <t>20.42.19.100.000.00.0778.000000000000</t>
  </si>
  <si>
    <t>20.42.16.300.000.00.0778.000000000000</t>
  </si>
  <si>
    <t>для кожи, ланолиновый, СТ РК ГОСТ Р 52343-2007</t>
  </si>
  <si>
    <t>мужской, из хлопчатобумажной ткани, ГОСТ 25296-2003</t>
  </si>
  <si>
    <t>из хлопка, двуспальный, состоит из одного пододеяльника, одной простыни и двух наволочек, плотность плетения высокая (85-120 нитей/см2), ГОСТ 31307-2005</t>
  </si>
  <si>
    <t>01</t>
  </si>
  <si>
    <t>Услуги по оценке автотранспорта (легковой, грузовой, автобус) в количестве - 78 ед.</t>
  </si>
  <si>
    <t>Комплект постельного белья: 240*220 пододеяльник, 270*290 простыня, 50*72 наволочки (2 шт), цвет белый, хлопок.</t>
  </si>
  <si>
    <t>Халат белый. Состав: хлопок 80%, полиэстер 20%. Вид застежки: Завязки. Фактура материала: махровый. Комплектация: пояс, халат. Размер ХХХL</t>
  </si>
  <si>
    <t>Шампунь мужской, для седых волос. Состав: вода, этиловый спирт, ароматическая композиция. Аромат: мандарин, красное яблоко. Объем 550 мл.</t>
  </si>
  <si>
    <t>Масло для массажа, 100 мл. Состав: эфирные и растительные масла, растительные экстракты. Средство для разогревающего самомассажа и массажа.</t>
  </si>
  <si>
    <t>Туалетная вода для мужчин, объем 50 мл, аромат восточный. Состав: вода, этиловый спирт, ароматическая композиция</t>
  </si>
  <si>
    <t>Туалетная вода для мужчин, объем 50 мл. Состав: парфюмерная композиция 100%. Аромат: лимон, лаванда, цветы апельсина.</t>
  </si>
  <si>
    <t>Туалетная вода для мужчин, объем 50 мл. Состав: вода, этиловый спирт, ароматическая композиция. Ароматы: морского аккорда, кожуры грейпфрута и лаврового листа.</t>
  </si>
  <si>
    <t>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 Рулон 100 м. Ширина 140 (+-10) см, плотность 180 гр/м2</t>
  </si>
  <si>
    <t xml:space="preserve">Метла комнатная 40 см, с ручкой 140 см. Материал: высококачественный пластик. Имеет удобную литую ручку и пластиковую щетку. </t>
  </si>
  <si>
    <t xml:space="preserve">Подключение телефонной связи (6 номеров), ежемесячная абонентская плата за телефонную связь </t>
  </si>
  <si>
    <t xml:space="preserve">Подключение интернета 20 Мбит/с, ежемесячная абонентская плата за интернет, аренда IP- адресов </t>
  </si>
  <si>
    <t>сентябрь-декабрь</t>
  </si>
  <si>
    <t>2006 Т</t>
  </si>
  <si>
    <t>2007 Т</t>
  </si>
  <si>
    <t>2008 Т</t>
  </si>
  <si>
    <t>2009 Т</t>
  </si>
  <si>
    <t>2010 Т</t>
  </si>
  <si>
    <t>2011 Т</t>
  </si>
  <si>
    <t>2012 Т</t>
  </si>
  <si>
    <t>2013 Т</t>
  </si>
  <si>
    <t>2014 Т</t>
  </si>
  <si>
    <t>2015 Т</t>
  </si>
  <si>
    <t>2016 Т</t>
  </si>
  <si>
    <t>2017 Т</t>
  </si>
  <si>
    <t>2018 Т</t>
  </si>
  <si>
    <t>2019 Т</t>
  </si>
  <si>
    <t>2020 Т</t>
  </si>
  <si>
    <t>2021 Т</t>
  </si>
  <si>
    <t>2022 Т</t>
  </si>
  <si>
    <t>2023 Т</t>
  </si>
  <si>
    <t>2024 Т</t>
  </si>
  <si>
    <t>2025 Т</t>
  </si>
  <si>
    <t>2026 Т</t>
  </si>
  <si>
    <t>2027 Т</t>
  </si>
  <si>
    <t>2028 Т</t>
  </si>
  <si>
    <t>2029 Т</t>
  </si>
  <si>
    <t>2030 Т</t>
  </si>
  <si>
    <t>2031 Т</t>
  </si>
  <si>
    <t>2032 Т</t>
  </si>
  <si>
    <t>2033 Т</t>
  </si>
  <si>
    <t>2034 Т</t>
  </si>
  <si>
    <t>2035 Т</t>
  </si>
  <si>
    <t>2036 Т</t>
  </si>
  <si>
    <t>2037 Т</t>
  </si>
  <si>
    <t>2038 Т</t>
  </si>
  <si>
    <t>2039 Т</t>
  </si>
  <si>
    <t>2040 Т</t>
  </si>
  <si>
    <t>2041 Т</t>
  </si>
  <si>
    <t>2042 Т</t>
  </si>
  <si>
    <t>2043 Т</t>
  </si>
  <si>
    <t>2044 Т</t>
  </si>
  <si>
    <t>2045 Т</t>
  </si>
  <si>
    <t>2046 Т</t>
  </si>
  <si>
    <t>2047 Т</t>
  </si>
  <si>
    <t>2048 Т</t>
  </si>
  <si>
    <t>2049 Т</t>
  </si>
  <si>
    <t>2050 Т</t>
  </si>
  <si>
    <t>2051 Т</t>
  </si>
  <si>
    <t>2052 Т</t>
  </si>
  <si>
    <t>2053 Т</t>
  </si>
  <si>
    <t>2054 Т</t>
  </si>
  <si>
    <t>2055 Т</t>
  </si>
  <si>
    <t>2056 Т</t>
  </si>
  <si>
    <t>2057 Т</t>
  </si>
  <si>
    <t>2058 Т</t>
  </si>
  <si>
    <t>2059 Т</t>
  </si>
  <si>
    <t>2060 Т</t>
  </si>
  <si>
    <t>2061 Т</t>
  </si>
  <si>
    <t>2062 Т</t>
  </si>
  <si>
    <t>2063 Т</t>
  </si>
  <si>
    <t>2064 Т</t>
  </si>
  <si>
    <t>2065 Т</t>
  </si>
  <si>
    <t>2066 Т</t>
  </si>
  <si>
    <t>2067 Т</t>
  </si>
  <si>
    <t>2068 Т</t>
  </si>
  <si>
    <t>2069 Т</t>
  </si>
  <si>
    <t>2070 Т</t>
  </si>
  <si>
    <t>2071 Т</t>
  </si>
  <si>
    <t>2072 Т</t>
  </si>
  <si>
    <t>2073 Т</t>
  </si>
  <si>
    <t>2074 Т</t>
  </si>
  <si>
    <t>2075 Т</t>
  </si>
  <si>
    <t>2076 Т</t>
  </si>
  <si>
    <t>2077 Т</t>
  </si>
  <si>
    <t>2078 Т</t>
  </si>
  <si>
    <t>2079 Т</t>
  </si>
  <si>
    <t>2080 Т</t>
  </si>
  <si>
    <t>2081 Т</t>
  </si>
  <si>
    <t>2082 Т</t>
  </si>
  <si>
    <t>2083 Т</t>
  </si>
  <si>
    <t>2084 Т</t>
  </si>
  <si>
    <t>2085 Т</t>
  </si>
  <si>
    <t>2086 Т</t>
  </si>
  <si>
    <t>2087 Т</t>
  </si>
  <si>
    <t>2088 Т</t>
  </si>
  <si>
    <t>2089 Т</t>
  </si>
  <si>
    <t>2090 Т</t>
  </si>
  <si>
    <t>2091 Т</t>
  </si>
  <si>
    <t>1234-1 Т</t>
  </si>
  <si>
    <t>1236-1 Т</t>
  </si>
  <si>
    <t>1237-1 Т</t>
  </si>
  <si>
    <t>1238-1 Т</t>
  </si>
  <si>
    <t>август-сентярь</t>
  </si>
  <si>
    <t>6,11,18,19,20,21</t>
  </si>
  <si>
    <t>Плафон -цвет белый (стекло), форма плафона- квадратный, виды материалов -деревянные, цвет арматуры -коричневый, количество ламп -6 шт, площадь освещения - 13 м2, тип лампы светодидные, тип цоколя - Е27, питание 220В, степень защиты IP20, высота 190 мм, длина 600 мм, ширина 400 мм</t>
  </si>
  <si>
    <t>Плафон -цвет белый (стекло), форма плафона - квадратный, виды материалов -деревянные, цвет арматуры -коричневый, количество ламп -9 шт, площадь освещения - 30 м2, тип лампы светодидные, тип цоколя - Е27, питание 220В, степень защиты IP20, высота 190 мм, длина 600 мм, ширина 600 мм</t>
  </si>
  <si>
    <t>С изменениями и дополнениями от 17.08.2017 года №469</t>
  </si>
  <si>
    <t>23.64.10.900.000.00.0166.000000000009</t>
  </si>
  <si>
    <t>Добавка</t>
  </si>
  <si>
    <t>ускоритель, для бетонов и строительных растворов, ГОСТ 24211-2008</t>
  </si>
  <si>
    <t>концентрат жидкий обезвоженный экономичный гидроизолирующий состав проникающего действия с бронирующим эффектом для бетона, камня, кирпича. плотностью 1,28 г/см3</t>
  </si>
  <si>
    <t>23.64.10.100.000.01.0166.000000000046</t>
  </si>
  <si>
    <t>строительная, сухая, гидроизоляционная</t>
  </si>
  <si>
    <t xml:space="preserve">Смесь сухая растворная базовая на цементной основе с полимерными добавками  </t>
  </si>
  <si>
    <t xml:space="preserve">Смесь сухая растворная пластичная  проникающего действия с бронирующим эффектом с повышенной долговечностью и технологичностью, с усиленной адгезией к различным разнородным материалам </t>
  </si>
  <si>
    <t>23.51.12.900.000.00.0166.000000000000</t>
  </si>
  <si>
    <t xml:space="preserve">Цемент </t>
  </si>
  <si>
    <t>общестроительный, марка ЦЕМ IV/A 22,5, пуццолановый, ГОСТ 31108-2003</t>
  </si>
  <si>
    <t>Цемент тарированый</t>
  </si>
  <si>
    <t>20.16.59.200.004.00.0168.000000000000</t>
  </si>
  <si>
    <t>Гидрофобизатор</t>
  </si>
  <si>
    <t>реагент водооталкивающий</t>
  </si>
  <si>
    <t>Грунт для наружных фасадных работ</t>
  </si>
  <si>
    <t>23.64.10.100.000.01.0166.000000000045</t>
  </si>
  <si>
    <t>Сухая растворная смесь на основе специального цемента, мелкозернистого заполнителя для ремонта бетонных и железобетонных конструкций</t>
  </si>
  <si>
    <t xml:space="preserve">Особый цемент укрепленный полимерными фибрами и минеральными наполнителями  для сложного ремонта фасада </t>
  </si>
  <si>
    <t>20.52.10.600.000.04.0166.000000000000</t>
  </si>
  <si>
    <t>марка 9м-35ф</t>
  </si>
  <si>
    <t>Клей морозостойкий для плитки для наружных работ</t>
  </si>
  <si>
    <t>23.62.10.510.000.00.0625.000000000930</t>
  </si>
  <si>
    <t>марка ГКЛВ, влагостойкий, размер 2500*1200*12,5 мм, ГОСТ 6266-97</t>
  </si>
  <si>
    <t>Гипсокартон влагостойкий</t>
  </si>
  <si>
    <t>23.31.10.790.002.00.0055.000000000085</t>
  </si>
  <si>
    <t>керамогранитная, напольная, размер 300*600 мм</t>
  </si>
  <si>
    <t>Плитка 600х300 мм, напольная, цвет темно-серый</t>
  </si>
  <si>
    <t>Плитка 600х300 мм, напольная, цвет бренди</t>
  </si>
  <si>
    <t>Плитка 600х300 мм, напольная, цвет бежевый</t>
  </si>
  <si>
    <t>24.42.24.590.000.05.0168.000000000000</t>
  </si>
  <si>
    <t>нержавеющая сталь, размер 10*720*1170 мм, двухслойный комбинированный, второй слой алюминиевый сплав</t>
  </si>
  <si>
    <t>Сталь оцинкованная 0,7мм</t>
  </si>
  <si>
    <t>16.23.11.100.003.00.0055.000000000231</t>
  </si>
  <si>
    <t>Блок</t>
  </si>
  <si>
    <t>оконный, двухстворчатый, со стеклопакетом двухкамерным энергосберегающим с поворотно-откидным открыванием, марка ОД 18-12, ГОСТ 23166-99</t>
  </si>
  <si>
    <t>Двухкамерный стеклопакет с солнцезащитной тонировкой синего цвета</t>
  </si>
  <si>
    <t>20.30.12.550.000.00.0166.000000000000</t>
  </si>
  <si>
    <t>на основе полиакрилатов акриловых</t>
  </si>
  <si>
    <t>Акриловая краска для наружных работ цвет серый</t>
  </si>
  <si>
    <t>Акриловая краска для наружных работ цвет желтый</t>
  </si>
  <si>
    <t>20.30.12.700.003.00.0778.000000000001</t>
  </si>
  <si>
    <t>Колер, цвет серый, упаковка 10 л</t>
  </si>
  <si>
    <t>Колер, цвет желтый, упаковка 5 л</t>
  </si>
  <si>
    <t>2092 Т</t>
  </si>
  <si>
    <t>2093 Т</t>
  </si>
  <si>
    <t>2094 Т</t>
  </si>
  <si>
    <t>2095 Т</t>
  </si>
  <si>
    <t>2096 Т</t>
  </si>
  <si>
    <t>2097 Т</t>
  </si>
  <si>
    <t>2098 Т</t>
  </si>
  <si>
    <t>2099 Т</t>
  </si>
  <si>
    <t>2100 Т</t>
  </si>
  <si>
    <t>2101 Т</t>
  </si>
  <si>
    <t>2102 Т</t>
  </si>
  <si>
    <t>2103 Т</t>
  </si>
  <si>
    <t>2104 Т</t>
  </si>
  <si>
    <t>2105 Т</t>
  </si>
  <si>
    <t>2106 Т</t>
  </si>
  <si>
    <t>2107 Т</t>
  </si>
  <si>
    <t>2108 Т</t>
  </si>
  <si>
    <t>2109 Т</t>
  </si>
  <si>
    <t>168</t>
  </si>
  <si>
    <t>тонна (метрическая)</t>
  </si>
  <si>
    <t>лист</t>
  </si>
  <si>
    <t>метр квадратный</t>
  </si>
  <si>
    <t>2110 Т</t>
  </si>
  <si>
    <t>2111 Т</t>
  </si>
  <si>
    <t>27.51.21.100.000.01.0796.000000000000</t>
  </si>
  <si>
    <t>Пылесос</t>
  </si>
  <si>
    <t>для сухой уборки, пылесборник мешковой</t>
  </si>
  <si>
    <t>27.51.13.300.000.00.0796.000000000004</t>
  </si>
  <si>
    <t>автоматическая, класс стирки А, класс отжима А, загрузка белья 6-6,99 кг</t>
  </si>
  <si>
    <t>Рабочая ширина: не менее 380 мм, Расход воздуха: не менее 48 л/сек, Разрежение: не менее 250 мБар, Объем мусоросборника: не менее 5,5 л, Макс потреб, мощность: не менее 1200 Вт, Номинальный диаметр:  не менее 35 мм, Длина кабеля: не менее 12 м, Уровень шума: не менее 66 дБ, Мощность двигателя щетки: не менее 150 Вт, Вес: не менее 9,5 кг</t>
  </si>
  <si>
    <t>ТОО Французский дом BSB</t>
  </si>
  <si>
    <t>ТОО Emir Dizayn Textile</t>
  </si>
  <si>
    <t>ТОО Provence</t>
  </si>
  <si>
    <t>472 от 27.08.2017</t>
  </si>
  <si>
    <t>471 от 17.08.2017</t>
  </si>
  <si>
    <t>350 от 19.06.2017
471 от 17.08.2017</t>
  </si>
  <si>
    <t>ТОО Аспект Безопасности</t>
  </si>
  <si>
    <t>470 от 17.08.2017</t>
  </si>
  <si>
    <t>ООО Айдилс Солюшенс Груп</t>
  </si>
  <si>
    <t>451 от 09.08.2017</t>
  </si>
  <si>
    <t>ТОО Мусан</t>
  </si>
  <si>
    <t>ИП Масакбаева Б. (исключить)
ТОО Казтранс-Тахограф</t>
  </si>
  <si>
    <t>ТОО Строймонтаж ДМК</t>
  </si>
  <si>
    <t>335841</t>
  </si>
  <si>
    <t>07.09.2017</t>
  </si>
  <si>
    <t>325749
334523</t>
  </si>
  <si>
    <t>28.06.2017
16.08.2017</t>
  </si>
  <si>
    <t>18.08.2017</t>
  </si>
  <si>
    <t>332189</t>
  </si>
  <si>
    <t>335137</t>
  </si>
  <si>
    <t>ТОО Mir-Climata</t>
  </si>
  <si>
    <t>237 У</t>
  </si>
  <si>
    <t>71.20.19.000.011.00.0777.000000000000</t>
  </si>
  <si>
    <t>Услуги по проведению лабораторных/лабораторно-инструментальных исследований/анализов</t>
  </si>
  <si>
    <t>Услуги по проведению лабораторных исследований на степень горючести композитных панелей из алюминевых сплавов "алюкобонд"</t>
  </si>
  <si>
    <t>51-2 У</t>
  </si>
  <si>
    <t>11,15</t>
  </si>
  <si>
    <t>135-2 У</t>
  </si>
  <si>
    <t>размер не менее 85x60x44 см, загрузка не менее 6 кг, электронное управление, быстрая стирка 30 мин, цвет - белый, класс стирки A, максимальная скорость отжима - не менее 800 об/мин, с дисплеем</t>
  </si>
  <si>
    <t>2112 Т</t>
  </si>
  <si>
    <t>предварительное обсуждение</t>
  </si>
  <si>
    <t>2012-1 Т</t>
  </si>
  <si>
    <t>765-1 Т</t>
  </si>
  <si>
    <t>787-1 Т</t>
  </si>
  <si>
    <t>631-1 Т</t>
  </si>
  <si>
    <t>2015-1 Т</t>
  </si>
  <si>
    <t>2011-1 Т</t>
  </si>
  <si>
    <t>22.22.12.900.001.00.0796.000000000000</t>
  </si>
  <si>
    <t>полипропиленовый, зеленый, размер 95см*55см</t>
  </si>
  <si>
    <t>мешок для сбора мусора</t>
  </si>
  <si>
    <t>46-2 У</t>
  </si>
  <si>
    <t>238 У</t>
  </si>
  <si>
    <t>239 У</t>
  </si>
  <si>
    <t>Услуги по оценке административного здания в г. Астана, пр. Республика 32, общей площадью - 3 669,2 м2</t>
  </si>
  <si>
    <t>Услуги по оценке ОК "Сункар", общей площадью -  6 866,9 м2.</t>
  </si>
  <si>
    <t>2080-1 Т</t>
  </si>
  <si>
    <t>2081-1 Т</t>
  </si>
  <si>
    <t>7,11,22</t>
  </si>
  <si>
    <t>206-3 У</t>
  </si>
  <si>
    <t>133-2 У</t>
  </si>
  <si>
    <t>2113 Т</t>
  </si>
  <si>
    <t>2114 Т</t>
  </si>
  <si>
    <t>2115 Т</t>
  </si>
  <si>
    <t>240 У</t>
  </si>
  <si>
    <t>Услуги по обучению (Пожарно-технический минимум, Безопасность и охрана труда)</t>
  </si>
  <si>
    <t>С изменениями и дополнениями от 05.09.2017 года №486</t>
  </si>
  <si>
    <t>С изменениями и дополнениями от 13.09.2017 года №507</t>
  </si>
  <si>
    <t>было 5 666</t>
  </si>
  <si>
    <t>было 71 250</t>
  </si>
  <si>
    <t>было 83 720</t>
  </si>
  <si>
    <t>было 9 419 349,11</t>
  </si>
  <si>
    <t>было 5 464 000</t>
  </si>
  <si>
    <t>2112-1 Т</t>
  </si>
  <si>
    <t>18,19,20,21</t>
  </si>
  <si>
    <t>33.12.12.310.000.00.0999.000000000000</t>
  </si>
  <si>
    <t>Работы по ремонту/модернизации насосного оборудования</t>
  </si>
  <si>
    <t>14.12.99.000.001.00.0999.000000000000</t>
  </si>
  <si>
    <t>Работы по пошиву изделий (кроме одежды)</t>
  </si>
  <si>
    <t>1239-1 Т</t>
  </si>
  <si>
    <t>Залитый, полностью заряженный, емкость 190 А/ч,полярность по заявке Заказчика, гарантия не менее 12 месяцев с даты поставки</t>
  </si>
  <si>
    <t>1242-1 Т</t>
  </si>
  <si>
    <t>12V, 95A,  полярность по заявке Заказчика, гарантия не менее 12 месяцев с даты поставки</t>
  </si>
  <si>
    <t>1243-1 Т</t>
  </si>
  <si>
    <t>11,18,20,21</t>
  </si>
  <si>
    <t>1244-1 Т</t>
  </si>
  <si>
    <t>11,19,20,21</t>
  </si>
  <si>
    <t>66.21.10.999.000.00.0777.000000000000</t>
  </si>
  <si>
    <t>Услуги по оценке риска и ущерба</t>
  </si>
  <si>
    <t>Услуга по оценке  ущерба автотранспорта после ДТП с выездом и  предоставлением отчета об оценке с указанной суммой ущерба.</t>
  </si>
  <si>
    <t xml:space="preserve">Журнальный стол, прозрачное стекло, деревянные ножки, размер 100*60*50, цвет венге, кол-во 1 шт. Диван 3-местный, размер 2030*750*680, экокожа, цвет коричневый глянец, металлические ножки, кол-во 1 шт. Кресло, размер 850*750*680, экокожа, цвет коричневый глянец, металлические ножки, кол-во 2 шт. </t>
  </si>
  <si>
    <t>мебель</t>
  </si>
  <si>
    <t>20.13.31.300.007.00.0166.000000000005</t>
  </si>
  <si>
    <t>Хлорид кальция</t>
  </si>
  <si>
    <t>Противогололедный реагент. Состав: Хлорид кальция ‒ не менее 94%, соли магния, ингибитор коррозии. t° до −31 °C. Упаковка (мешок) по 25 кг.</t>
  </si>
  <si>
    <t xml:space="preserve">противогололедные </t>
  </si>
  <si>
    <t>Куртка с логотипом с центральной бортовой застежкой на тесьму «молния» с ветрозащитной планкой на пять кнопок. На швы притачивания кокеток с полочкой и спинкой настрочена лента со светоотражающим эффектом. На полочках два накладных кармана с клапаном, застегивающийся на кнопки. В районе талии встречена внутренняя кулиска с продетым регулирующимся шнурком. На правой половинке полочки настрочен накладной карман. Рукава втачные двухшовные с манжетами, застегивающимися на пуговицу. На верхних частях рукавов по шву притачивания манжет по две складки.  На расстоянии в 13 см от шва притачивания манжет настрачивается лента со светоотражающим эффектом. Воротник отложной. Брюки прямого покроя с приточным поясом. Два внутренних кармана и в районе колен накладные боковые объемные(в складку) карманы с клапаном, застегивающийся на застежку «липучку». На правой задней половинке брюк расположен накладной карман. Застежка в среднем шве передних половинок на замок с прорезной петлей на поясе. На задней части поясе предусмотрена эластичная тесьма. На расстоянии в 20 см от низа брюк настрачивается лента со светоотражающим эффектом. Комплект (куртка и брюки) изготавливаются из смесовой ткани синего цвета волокнистого состава ХЛ-20%, ПЭ-80%, плотностью 210г/м2. С добавлением светоотражающих элементов. Бейсболка темно-синего цвета с логотипом. Размеры комплектов согласно заявке Заказчика</t>
  </si>
  <si>
    <t>Куртка с логотипом с центральной бортовой застежкой на замок молния. Полочки с кокеткой отличного цвета от основной ткани изделия. На полочках накладные карманы, обработанные кантом из ткани под цвет кокеток. Спинка с кокеткой отличного цвета от основной ткани изделия. Рукава втачные двухшовные с манжетами, застегивающимися на пуговицу. На верхних частях рукавов по шву притачивания манжет по две складки. Воротник отложной. По талии изделия предусмотрена внутренняя кулиска, в которую вдет шнур. Брюки прямого покроя с приточным поясом и нагрудником. На передних половинках брюк настрочены накладные карманы. В районе колен настрочены усилительные накладки. В левом боковом шве предусмотрена супатная застежка на три пуговицы, четвертая прорезная петля на поясе. В швы притачивания накладных карманов усилительных накладок встрочен кант отличного цвета от ткани изделия. Комплект (куртка и брюки) изготавливаются из смесовой ткани двух цветов (серый и оранжевый) волокнистого состава ХЛ-35%, ПЭ-65%, плотностью 210г/м2. Бейсболка темно-синего цвета с логотипом. Размеры комплектов согласно заявке Заказчика</t>
  </si>
  <si>
    <t>Куртка с логотипом. Нагрудные внутренние карманы в швах притачивания кокеток с клапанами, отличными по цвету от основной ткани изделия. На передних половинках брюках накладные карманы и накладные усилители в районе колен, отличные от основной ткани изделия по цвету. На правой задней половинке брюк накладной карман. Рукава втачные двухшовные с манжетами, застегивающимися на пуговицу. В районе локтя накладные усилители по цвету отличные от основного цвета ткани изделия. Воротник стойка. По шву притачивания кокеток накладных накладок карман, манжет, а так же по краю воротника, прокладывается отделочная строчка на 0,5 см. Костюм изготавливается из смесовой ткани двух цветов (темно-серого и бордового) волокнистого состава ХЛ-35%, ПЭ-65%, плотностью 210г/м2. Бейсболка темно-синего цвета с логотипом. Размеры комплектов согласно заявке Заказчика</t>
  </si>
  <si>
    <t>Блуза с логтипом с короткими рукавами с центральной бортовой застежкой на четыре петли-пуговицы. На полочках два накладных кармана, один срез которых втачен в боковые швы. В боковых швах предусмотрены разрезы длиной в 12 см. На левой полочке нагрудный накладной карман. Кокетки полочки спинки изготовлены из ткани отличной по цвету от основной ткани изделия. Воротник отложной «полу Апаш». Брюки прямого покроя с цельнокроенным поясом на эластичную тесьму. Комплект (блуза, брюки и козырек) изготавливается из ткани двух цветов( бордо и синий) волокнистого состава ХЛ-33%, ПЭ-67%. Козырек голубого цвета. Размеры комплектов согласно заявке Заказчика</t>
  </si>
  <si>
    <t>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Размеры согласно заявке Заказчика</t>
  </si>
  <si>
    <t>ГОСТ 26167-2005, цвет белый, верх: натуральная кожа, подкладка подкладочная кожа, подошва ПХВ. Размеры согласно заявке Заказчика</t>
  </si>
  <si>
    <t>15.20.13.510.002.00.0715.000000000002</t>
  </si>
  <si>
    <t>мужские, общего назначения, из хромовой кожи, утепленные, ГОСТ 26167-2005</t>
  </si>
  <si>
    <t>утеплитель-ватин</t>
  </si>
  <si>
    <t>32.99.11.300.000.08.0715.000000000000</t>
  </si>
  <si>
    <t>для защиты рук технические, хлопчатобумажные</t>
  </si>
  <si>
    <t>рукавицы хлопчатобумажные</t>
  </si>
  <si>
    <t>пара</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</si>
  <si>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Размеры согласно заявке Заказчика
</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</si>
  <si>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синий. С предоставлением образца.Размеры согласно заявке Заказчика</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</si>
  <si>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серый и оранжевый. С предоставлением образца. Размеры согласно заявке Заказчика</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</si>
  <si>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серый и бордовый. С предоставлением образца. Размеры согласно заявке Заказчика</t>
  </si>
  <si>
    <t>2116 Т</t>
  </si>
  <si>
    <t>2117 Т</t>
  </si>
  <si>
    <t>2118 Т</t>
  </si>
  <si>
    <t>2119 Т</t>
  </si>
  <si>
    <t>2120 Т</t>
  </si>
  <si>
    <t>2121 Т</t>
  </si>
  <si>
    <t>2122 Т</t>
  </si>
  <si>
    <t>2123 Т</t>
  </si>
  <si>
    <t>2124 Т</t>
  </si>
  <si>
    <t>2125 Т</t>
  </si>
  <si>
    <t>2126 Т</t>
  </si>
  <si>
    <t>2127 Т</t>
  </si>
  <si>
    <t>2128 Т</t>
  </si>
  <si>
    <t>2129 Т</t>
  </si>
  <si>
    <t>2130 Т</t>
  </si>
  <si>
    <t>2131 Т</t>
  </si>
  <si>
    <t>2132 Т</t>
  </si>
  <si>
    <t>42 Р</t>
  </si>
  <si>
    <t>43 Р</t>
  </si>
  <si>
    <t>44 Р</t>
  </si>
  <si>
    <t>241 У</t>
  </si>
  <si>
    <t>46-3 У</t>
  </si>
  <si>
    <t>было 1 680 000</t>
  </si>
  <si>
    <t>242 У</t>
  </si>
  <si>
    <t>по заявке Заказчика в течение 7 календарных дней</t>
  </si>
  <si>
    <t xml:space="preserve">Услуги по оценке автомоечного оборудования, находящегося в паркинге административного здания "Изумрудный Квартал", г. Астана, ул. Кунаева, 6 </t>
  </si>
  <si>
    <t>Работы по ремонту насосной станции с заменой оборудования</t>
  </si>
  <si>
    <t>Работы по пошиву штор: Шторы ширина не менее 4,40 м, высота не менее 2,80 м, комбинированные из двух тканей и пояс-бандо из  ткани кремового и коричневого цвета, тюль в складку 1/2 белого цвета в крапинку, подвязки. Состав ткани: лен - 70%, полиэстер -30%. Состав тюли: полиэстер 80%, хлопок 20%. Шторы ширина не менее 4,60 м, высота не менее 2,80 м, декоративные и пояс-бандо из  ткани коричневого цвета и рабочие шторы из ткани кремового цвета, и тюль в складку 1/2,5 белого цвета, подвязки. Состав ткани: хлопок 50%, полиэстер -50%. Состав тюли: полиэстер 100%. Карнизы потолочные 3-х рядные 100% ПВХ.</t>
  </si>
  <si>
    <t>243 У</t>
  </si>
  <si>
    <t>ДМиТП</t>
  </si>
  <si>
    <t>Обучение обзорному курсу и сдаче экзамена на CIMA «Управление эффективностью бизнеса» (программа экзамена включает разделы и методы, применяемые на практике в сфере управленческого учета в современном бизнесе)</t>
  </si>
  <si>
    <t>Работы по изготовлению вертикальных жалюзи 40 кв.м. Жалюзи состоят из ламели шириной не менее 89 мм, поворот вокруг своей оси осуществляется цепью управления под определенным углом, что позволяет увеличить или уменьшить количество света в помещении. Материал: хлопок 100 %. При производстве используются пылеотталкивающие и негорючие материалы, которые намного увеличивают возможность применения жалюзи при разных температурных и солнечных воздействиях, а также условиях ухода и санитарных требованиях. Алюминиевый карниз – несущая часть. Цепь управления сплошная, белая пластиковая. Цветовая гамма по согласованию с Заказчиком.</t>
  </si>
  <si>
    <t>27.20.21.100.000.00.0796.000000000023</t>
  </si>
  <si>
    <t>стартерный, марка 6СТ-75А, напряжение 12 В, емкость 75 А/ч, ГОСТ 959-2002</t>
  </si>
  <si>
    <t>36-1 Р</t>
  </si>
  <si>
    <t>2133 Т</t>
  </si>
  <si>
    <t>25.99.29.190.061.00.0839.000000000000</t>
  </si>
  <si>
    <t>Комплект индивидуального спасательного устройства</t>
  </si>
  <si>
    <t>комплектность катушка с тросом, спасательный треугольник</t>
  </si>
  <si>
    <t xml:space="preserve">Масса устройства не более 27 кг. Тип тормозного механизма - механический, тип троса - стальной, толщина троса 4мм, нагрузка на трос на разрыв не менее 1340 кг, температурный режим эксплуатации - 40С/+90С. Трос не подвержен воздействию открытого пламени и нагретого стержня. Общая длина не менее 183м. Масса спасаемого человека в пределах от 20 до 150 кг. Скорость спуска от 0,5-2 м/сек (в зависимости от массы человека). В комплект поставки входит: Внешняя коробка, тормозной механизм, катушка с тросом, спасательный треугольник, паспорт, руководство по эксплуатации, оборудование для вскрытия оконных проемов  </t>
  </si>
  <si>
    <t>244 У</t>
  </si>
  <si>
    <t>80.10.19.000.004.00.0777.000000000000</t>
  </si>
  <si>
    <t>Услуги по техническому обслуживанию противопожарных средств/инвентаря/оборудования (кроме систем безопасности)</t>
  </si>
  <si>
    <t>Услуги по сервисному обслуживанию индивидуальных спасательных устройств,  (использование с высоты до 180 метров) в стандартной комплектации</t>
  </si>
  <si>
    <t>2112-2 Т</t>
  </si>
  <si>
    <t>232-1 У</t>
  </si>
  <si>
    <t>по заявке Заказчика в течение 10 рабочих дней</t>
  </si>
  <si>
    <t>С изменениями и дополнениями от 25.09.2017 года №521</t>
  </si>
  <si>
    <t>2113-1 Т</t>
  </si>
  <si>
    <t>2114-1 Т</t>
  </si>
  <si>
    <t>245 У</t>
  </si>
  <si>
    <t xml:space="preserve">определение технического состояния, пригодности к дальнейшей эксплуатации автошин, с предоставлением соответствующих документов </t>
  </si>
  <si>
    <t>246 У</t>
  </si>
  <si>
    <t xml:space="preserve">обучение по программе Ассоциации Присяжных Сертифицированных Бухгалтеров, Великобритания (АССА) ДипИФР-Рус в форме обучающего семинара и сдачи экзамена </t>
  </si>
  <si>
    <t>авансовый платеж - 20%, оставшаяся часть в течение 30 рабочих дней с момента подписания акта оказанных услуг</t>
  </si>
  <si>
    <t>2134 Т</t>
  </si>
  <si>
    <t>2135 Т</t>
  </si>
  <si>
    <t>2136 Т</t>
  </si>
  <si>
    <t>32.99.59.900.006.00.0796.000000000000</t>
  </si>
  <si>
    <t>Бейдж</t>
  </si>
  <si>
    <t>нагрудной, визитная карточка</t>
  </si>
  <si>
    <t xml:space="preserve">бейдж нагрудной со шнуром </t>
  </si>
  <si>
    <t>25.99.22.000.003.00.0796.000000000000</t>
  </si>
  <si>
    <t>Подставка</t>
  </si>
  <si>
    <t>для бумаг</t>
  </si>
  <si>
    <t xml:space="preserve">подставка настенная пластиковая (карман из оргстекла) для графиков уборки туалетных комнат, прозрачная, под лист бумаги формата А4 с креплением на стену. </t>
  </si>
  <si>
    <t>2137 Т</t>
  </si>
  <si>
    <t>22.29.29.900.016.00.0796.000000000002</t>
  </si>
  <si>
    <t>Пломба контрольная</t>
  </si>
  <si>
    <t>одноразовая</t>
  </si>
  <si>
    <t>56-1 У</t>
  </si>
  <si>
    <t>62.01.29.000.000.00.0796.000000000000</t>
  </si>
  <si>
    <t>Программное обеспечение</t>
  </si>
  <si>
    <t>оригинал программного обеспечения (кроме услуг по разработке программных обеспечении по заказу)</t>
  </si>
  <si>
    <t>Перечень нормативных правовых актов и нормативных технических документов в сфере архитектуры, градостроительства и строительства - кодексы, законы, технические регламенты, санитарные правила, нормативные технические документы</t>
  </si>
  <si>
    <t>октябрь-ноябрь</t>
  </si>
  <si>
    <t>г.Астана, пр.Республики, 32, каб.703</t>
  </si>
  <si>
    <t>ДПО</t>
  </si>
  <si>
    <t>18.13.10.000.001.00.0999.000000000000</t>
  </si>
  <si>
    <t>Работы по изготовлению печатных форм/печатей/трафаретов и аналогичных изделий</t>
  </si>
  <si>
    <t xml:space="preserve">Работы по изготовлению печати в кол-ве 2 штук </t>
  </si>
  <si>
    <t>22.19.73.900.015.00.0796.000000000000</t>
  </si>
  <si>
    <t>Лезвие</t>
  </si>
  <si>
    <t>для поломоечной машины, резиновое</t>
  </si>
  <si>
    <t>28.24.22.000.028.00.0796.000000000000</t>
  </si>
  <si>
    <t>для поломоечной машины</t>
  </si>
  <si>
    <t>переднее лезвие резиновое для поломоечной машины СТ 110 ВТ 70. Длина 115 см, ширина 55 см</t>
  </si>
  <si>
    <t>заднее лезвие резиновое 890 для поломоечной машины СТ 110 ВТ 70. Длина 115 см, ширина 55 см</t>
  </si>
  <si>
    <t>Щетка 0,7 D.340 для поломоечной машины СТ 110 ВТ 70</t>
  </si>
  <si>
    <t>2138 Т</t>
  </si>
  <si>
    <t>2139 Т</t>
  </si>
  <si>
    <t>2140 Т</t>
  </si>
  <si>
    <t>2141 Т</t>
  </si>
  <si>
    <t>247 У</t>
  </si>
  <si>
    <t>45 Р</t>
  </si>
  <si>
    <t xml:space="preserve">медицинская, хлопчатобумажная, нестерильная, отбеленная, расфасованная. в рулоне 50 м, ширина 100 см, 100% хлопок, плотность - 28±2 г/м2. </t>
  </si>
  <si>
    <t xml:space="preserve">Материал корпус ― полипропилен, вставка ― сталь. Общая длина не менее 416 мм, длина гибкого элемента не менее 336 мм, диаметр гибкого элемента не менее 2х3 мм. Цвета различные        </t>
  </si>
  <si>
    <t>2112-3 Т</t>
  </si>
  <si>
    <t>19,20,21</t>
  </si>
  <si>
    <t>С изменениями и дополнениями от 04.10.2017 года №537</t>
  </si>
  <si>
    <t>У</t>
  </si>
  <si>
    <t>Семинар на тему "Актуальные вопросы гражданского законодательства Республики Казахстан. Имплементация английского права в систему гражданского права Республики Казахстан"</t>
  </si>
  <si>
    <t>245-1 У</t>
  </si>
  <si>
    <t>248 У</t>
  </si>
  <si>
    <t>249 У</t>
  </si>
  <si>
    <t>74.90.20.000.045.00.0777.000000000000</t>
  </si>
  <si>
    <t>Услуги по предоставлению электронно-цифровых подписей</t>
  </si>
  <si>
    <t>с даты заключения договора по 31 декабря 2017 г.</t>
  </si>
  <si>
    <t>250 У</t>
  </si>
  <si>
    <t>35-1 У</t>
  </si>
  <si>
    <t>было 1 890 476</t>
  </si>
  <si>
    <t>Услуги по мытью окон, фасада административных зданий</t>
  </si>
  <si>
    <t>489 от 05.09.2017</t>
  </si>
  <si>
    <t>АО Националный центр экспертизы и сертификации Акмолинский филиал</t>
  </si>
  <si>
    <t>495 от 07.09.2017</t>
  </si>
  <si>
    <t>137-1</t>
  </si>
  <si>
    <t>137-2</t>
  </si>
  <si>
    <t>137-4</t>
  </si>
  <si>
    <t>505 от 12.09.2017</t>
  </si>
  <si>
    <t>АО Транстелеком</t>
  </si>
  <si>
    <t>ТОО Салем.кз</t>
  </si>
  <si>
    <t>473 от 18.08.2017
506 от 12.09.2017</t>
  </si>
  <si>
    <t>511 от 15.09.2017</t>
  </si>
  <si>
    <t>ТОО Общество инвалидов Заман</t>
  </si>
  <si>
    <t>512 от 15.09.2017</t>
  </si>
  <si>
    <t>ТОО ИНКОМ</t>
  </si>
  <si>
    <t xml:space="preserve">Тажин </t>
  </si>
  <si>
    <t>518 от 21.09.2017</t>
  </si>
  <si>
    <t>520 от 25.09.2017</t>
  </si>
  <si>
    <t>ТОО СтройСервис Компани</t>
  </si>
  <si>
    <t xml:space="preserve">АО НИИ пожарной безопасности и гражданской обороны </t>
  </si>
  <si>
    <t>ТОО Промед-Сейф</t>
  </si>
  <si>
    <t>527 от 27.09.2017</t>
  </si>
  <si>
    <t>ТОО Ertis group</t>
  </si>
  <si>
    <t>ТОО J-Prime</t>
  </si>
  <si>
    <t>530 от 28.09.2017</t>
  </si>
  <si>
    <t>ТОО Astana Tradition</t>
  </si>
  <si>
    <t>534 от 29.09.2017</t>
  </si>
  <si>
    <t>было 1 089 000</t>
  </si>
  <si>
    <t>531 от 28.09.2017</t>
  </si>
  <si>
    <t>ИП Easy Trading</t>
  </si>
  <si>
    <t>ТОО ADN Clean Product</t>
  </si>
  <si>
    <t>457 от 09.08.2017
525 от 27.09.2017</t>
  </si>
  <si>
    <t>532 от 29.09.2017</t>
  </si>
  <si>
    <t>533 от 29.09.2017</t>
  </si>
  <si>
    <t>ИП Баймухамбетов А.К.</t>
  </si>
  <si>
    <t>535 от 29.09.2017</t>
  </si>
  <si>
    <t>539 от 05.10.2017</t>
  </si>
  <si>
    <t>ТОО Фирма Партнер</t>
  </si>
  <si>
    <t>ТОО Tumar Techno</t>
  </si>
  <si>
    <t>345236</t>
  </si>
  <si>
    <t>04.10.2017</t>
  </si>
  <si>
    <t>ИП Бедел</t>
  </si>
  <si>
    <t>341588</t>
  </si>
  <si>
    <t>14.09.2017</t>
  </si>
  <si>
    <t>было 1 000 000</t>
  </si>
  <si>
    <t>343566</t>
  </si>
  <si>
    <t>С изменениями и дополнениями от 16.10.2017 года №544</t>
  </si>
  <si>
    <t>2112-4 Т</t>
  </si>
  <si>
    <t>189-2 У</t>
  </si>
  <si>
    <t>2113-2 Т</t>
  </si>
  <si>
    <t>2114-2 Т</t>
  </si>
  <si>
    <t>2140-1 Т</t>
  </si>
  <si>
    <t>46-4 У</t>
  </si>
  <si>
    <t>6,12</t>
  </si>
  <si>
    <t>было 1 530 000</t>
  </si>
  <si>
    <t>95.29.11.000.002.00.0999.000000000000</t>
  </si>
  <si>
    <t>Работы по ремонту/реставрации текстильных и аналогичных изделий</t>
  </si>
  <si>
    <t>111-1 У</t>
  </si>
  <si>
    <t>было 848 215,10</t>
  </si>
  <si>
    <t>167-1 У</t>
  </si>
  <si>
    <t>было 700 000</t>
  </si>
  <si>
    <t>г.Актау, месторождение Жетыбай</t>
  </si>
  <si>
    <t xml:space="preserve">Услуги по поверке теплосчетчика </t>
  </si>
  <si>
    <t>46-5 У</t>
  </si>
  <si>
    <t>было 1 030 000</t>
  </si>
  <si>
    <t>Услуги по оценке автотранспорта (легковой, микроавтбус, автобус) в количестве - 5 ед.</t>
  </si>
  <si>
    <t>2000-1 Т</t>
  </si>
  <si>
    <t>2001-1 Т</t>
  </si>
  <si>
    <t>2002-1 Т</t>
  </si>
  <si>
    <t>11,29,20,21</t>
  </si>
  <si>
    <t xml:space="preserve">Услуги по инвентаризации объектов, товарно-материальных ценностей, основных средств </t>
  </si>
  <si>
    <t>46 Р</t>
  </si>
  <si>
    <t>251 У</t>
  </si>
  <si>
    <t>252 У</t>
  </si>
  <si>
    <t>253 У</t>
  </si>
  <si>
    <t>254 У</t>
  </si>
  <si>
    <t>255 У</t>
  </si>
  <si>
    <t>70.22.11.000.006.00.0777.000000000000</t>
  </si>
  <si>
    <t>Услуги консультационные по сопровождению сделок по ликвидации/реализации юридических лиц</t>
  </si>
  <si>
    <t xml:space="preserve">Услуги по юридическому сопроводжению сделок по продаже непрофильных активов: ООО "КМГ-Сервис Грузия", ОсОО "Ляззат"  </t>
  </si>
  <si>
    <t>Работы по реставрации и подшиву  тканевых жалюзи</t>
  </si>
  <si>
    <t>со дня заключения договора в течение 10 календарных дней</t>
  </si>
  <si>
    <t>циркуляционный, для системы отопления, диаметр 25 мм, резьбовое соединение, с водяным охлаждением, аналог Wilo Top S 25/7, Qmax не менее 8 не более 8,5 м3/ч, Hmax не менее 7 не более 7,5 м, Rp 1, G 1½, не менее 10 бар, 3~400/230 В, 50 Гц</t>
  </si>
  <si>
    <t>6, 11,29,20,21</t>
  </si>
  <si>
    <t>циркуляционный, для системы отопления, диаметр 65 мм, фланцевое соединение, с водяным охлаждением, аналог насос Wilo Top S 65-10, Qmax не менее 40 не более 41 м3/ч, Hmax не менее 8 не более 8,5 м, DN 65, 6/10 бар, 3~400/230 В, 50 Гц</t>
  </si>
  <si>
    <t>циркуляционный, для системы отопления, диаметр 38 мм, фланцевое соединение, с воздушным охлаждением двигателя, с частотным преобразователем, аналог  Wilo  IP-E 40-150, Qmax не менее 40 не более 41 м3/ч, Hmax не менее 27 не более 28 м, рабочая точка Qр=25 м3/ч, Hр не менее 20 м не более 21, DN 40, не менее 10 бар, 3~380 V, 50/60 Гц, 3 кВт,  750 - 2900 об/мин.</t>
  </si>
  <si>
    <t>2004-1 Т</t>
  </si>
  <si>
    <t>47 Р</t>
  </si>
  <si>
    <t>33.13.19.900.003.00.0999.000000000000</t>
  </si>
  <si>
    <t>Работы по обеспечению энергоэффективного освещения</t>
  </si>
  <si>
    <t>Обеспечение энергоэффективного освещения (уставнока/модернизация/замена осветительного оборудования на объекте заказчика)</t>
  </si>
  <si>
    <t>Работы по замене подсветки здания и прожекторов</t>
  </si>
  <si>
    <t>256 У</t>
  </si>
  <si>
    <t xml:space="preserve">Услуги по испытанию наружных пожарных лестниц </t>
  </si>
  <si>
    <t>1997-1 Т</t>
  </si>
  <si>
    <t>1998-1 Т</t>
  </si>
  <si>
    <t>1999-1 Т</t>
  </si>
  <si>
    <t>для системы контроля и управления доступом, для брелков. Одновременная поддержка двух протоколов (EM-Marine, HID). Влаго и пылезащищенный корпус. Интеграция в сетевые и автономные системы. Рабочая частота: 125 кГц, HID ProxCard 2, EM- Marine.Дальность чтения: 6-14 см. Напряжени питания:8-18В постаянного тока. Потребление тока: 50мА. Световая и звуковая индикация Выходной интерфейс:Wiegend 26, Dallas Touch Memory (эмуляция DS1990A). Максимальная длина линии от считывателя до контроллера: - Dallas Touch Memory: не более 15м. - Wiegend: не более 100 м Рабочая температура: -30С +40С Габаритные размеры (мм): 85х44х18</t>
  </si>
  <si>
    <t>363 от 26.06.2017 (исключить)
425 от 29.07.2017
451 от 09.08.2017
552 (исключить)</t>
  </si>
  <si>
    <t>С изменениями и дополнениями от 18.10.2017 года №549</t>
  </si>
  <si>
    <t>С изменениями от 06.11.2017 года №580</t>
  </si>
  <si>
    <t>1795-2 Т</t>
  </si>
  <si>
    <t>1796-2 Т</t>
  </si>
  <si>
    <t>1797-2 Т</t>
  </si>
  <si>
    <t>1798-2 Т</t>
  </si>
  <si>
    <t>1799-2 Т</t>
  </si>
  <si>
    <t>1800-2 Т</t>
  </si>
  <si>
    <t>1801-2 Т</t>
  </si>
  <si>
    <t>257 У</t>
  </si>
  <si>
    <t>252-1 У</t>
  </si>
  <si>
    <t xml:space="preserve">Услуги по юридическому сопроводжению сделок по продаже непрофильных активов ОсОО "Ляззат"  </t>
  </si>
  <si>
    <t>Услуги по юридическому сопроводжению сделок по продаже непрофильных активов ООО "КМГ-Сервис Грузия"</t>
  </si>
  <si>
    <t>6,14,20,21</t>
  </si>
  <si>
    <t>со дня заключения договора по 31 декабря 2017 г., поставка по заявке Заказчика в течение 20 рабочих дней</t>
  </si>
  <si>
    <t>7,11,14,19,20,21</t>
  </si>
  <si>
    <t>было 900 000</t>
  </si>
  <si>
    <t>Работы по изготовлению и установке стенд к "Дню 50-летию САЦ" в количестве 1 шт,  размерами 10х2м, псведо-объемными элементами. ПВХ 8 мм, полноцветная печать с разрешением 1440dpi, акрил цвет золото, ПВХ 10 мм,  прозрачный акрил,  оракал. По заявке Заказчика</t>
  </si>
  <si>
    <t>Работы по изготовлению карниза для подсветки и освещения стенда размером 10х0,2мх0,05м,  в количестве1 штук , ПВХ 8 мм,  очечные сведиодные светильники-14 штук, оракал, анкерные болты</t>
  </si>
  <si>
    <t>18.12.19.900.006.00.0999.000000000000</t>
  </si>
  <si>
    <t>Работы по печатанию фотографий/портретов/аналогичной продукции</t>
  </si>
  <si>
    <t>Работы по печатанию фотографий размерами 12х20 см на фотобумаге матовый, в количестве 45 шт.</t>
  </si>
  <si>
    <t>Работы по изготовлению логотипа с напдписью АО "КазТрансГаз" из пвх 15 мм, размером 2,24х0,47см , в количестве 1 шт. Изготовление таблички с надписью "Музей" размером 1,72х0,4м , в количестве 1 шт. По заявке Заказчика</t>
  </si>
  <si>
    <t>81.30.10.000.000.00.0999.000000000000</t>
  </si>
  <si>
    <t>Работы по ремонту/благоустройству территории</t>
  </si>
  <si>
    <t>Ремонт брусчатки на прилегающей территории площадью 627 м2.демонтаж, подсыпка ПГС и укладка брусчатки двойная Т (катушка) 244*195*80.</t>
  </si>
  <si>
    <t>43.22.12.335.004.00.0999.000000000000</t>
  </si>
  <si>
    <t>Работы по по установке (монтажу) отопительных систем и связанного с этим оборудования</t>
  </si>
  <si>
    <t>Замена и ремонт изоляции трубопрводов по этажам здания 670 п/метра. Трубы менталлические d20, d32, d40. Демонтаж старой и монтаж новой изоляции. На 2,3,4 этажах здания.</t>
  </si>
  <si>
    <t>95.25.11.000.000.00.0999.000000000000</t>
  </si>
  <si>
    <t>Работы по ремонту часов</t>
  </si>
  <si>
    <t>Работы по ремонту часов размерам 3х3 м. Демонтаж редуктора часов, ремонт редуктора часового механизма, монтаж редуктора часов.</t>
  </si>
  <si>
    <t>48 Р</t>
  </si>
  <si>
    <t>49 Р</t>
  </si>
  <si>
    <t>50 Р</t>
  </si>
  <si>
    <t>51 Р</t>
  </si>
  <si>
    <t>52 Р</t>
  </si>
  <si>
    <t>53 Р</t>
  </si>
  <si>
    <t>54 Р</t>
  </si>
  <si>
    <t>258 У</t>
  </si>
  <si>
    <t>Проведение аттестации лиц, ответственных за безопасную эксплуатацию котлов, переаттестация операторов водогрейных котлов, работающих на газообразном и жидком топливе</t>
  </si>
  <si>
    <t>41-1 Р</t>
  </si>
  <si>
    <t>71-2 У</t>
  </si>
  <si>
    <t>было 184 000</t>
  </si>
  <si>
    <t>было 45 000</t>
  </si>
  <si>
    <t>259 У</t>
  </si>
  <si>
    <t>35.12.10.900.002.00.0777.000000000000</t>
  </si>
  <si>
    <t>Услуги по подключению/отключению электроэнергии</t>
  </si>
  <si>
    <t>со дня заключения договора по 31 марта 2018 г., по заявке Заказчика в течение 10 рабочих дней</t>
  </si>
  <si>
    <t>переходящий, 12.2017 - 03.2018</t>
  </si>
  <si>
    <t>Услуги по подключению к сетям электроснабжения объекта "Дворец единоборств на 5000 мест" на пересечении пр. Кабанбай батыра и ул. Керей и Жанибек хандар (РУ-20кВ РПК -4Т-20кВ)</t>
  </si>
  <si>
    <t>авансовый платеж - 30%, оставшаяся часть в течение 10 рабочих дней с момента  получения технических условии и подписания акта оказанных услуг</t>
  </si>
  <si>
    <t>2142 Т</t>
  </si>
  <si>
    <t>2143 Т</t>
  </si>
  <si>
    <t>Программное обеспечение с установкой и настройкой</t>
  </si>
  <si>
    <t>26.20.40.000.168.00.0796.000000000000</t>
  </si>
  <si>
    <t>Картоприемник с установкой</t>
  </si>
  <si>
    <t>для терминала</t>
  </si>
  <si>
    <t>Програмное обеспечение для системы конртоля управления доступа (Оперативная задача на 1024 устройств, 1  сервер, 1 администратор базы данных, 1 учет рабочего времени, 1 генератор отчетов, 1 монитор) и ключ защиты в комплекте. Обеспечивает работу с 1024 устройствами . Функции: охранная, пожарная сигнализация, контроль доступа, управление пожарной автоматикой и видеонаблюдением, создание и редактирование базы данных.</t>
  </si>
  <si>
    <t xml:space="preserve">  Картоприемник со встроенным считывателем на 350 бесконтактных карт EM-Marin/HID. Напряжение питания 12В постоянного тока. Рабочий температурный диапазон от +1 °C до +40 °C. Степень защиты оболочки IP41. Интерфейс связи Wiegand</t>
  </si>
  <si>
    <t>260 У</t>
  </si>
  <si>
    <t>261 У</t>
  </si>
  <si>
    <t>Семинар на тему Корпоративное право и корпоративное управление</t>
  </si>
  <si>
    <t>Семинар на тему Договорное право</t>
  </si>
  <si>
    <t>2144 Т</t>
  </si>
  <si>
    <t>2145 Т</t>
  </si>
  <si>
    <t>27.12.40.900.049.00.0796.000000000009</t>
  </si>
  <si>
    <t>Водонагреватель</t>
  </si>
  <si>
    <t>вертикальной установки, объем 15 л</t>
  </si>
  <si>
    <t>262 У</t>
  </si>
  <si>
    <t>Тренинг на тему: Риск менеджмент</t>
  </si>
  <si>
    <t>263 У</t>
  </si>
  <si>
    <t>84.11.12.900.000.00.0777.000000000000</t>
  </si>
  <si>
    <t>Услуги по подготовке/верификации/сопровождению финансовых/экономических/бухгалтерских/производственных/развития/стратегии отчетов и аналогичных документов</t>
  </si>
  <si>
    <t>Услуги по подготовке документов для подтверждения данных финансовой отчетности АК "Aysir Turizm ve Insaat" согласно МСФО</t>
  </si>
  <si>
    <t>переходящий, 12.2017 - 01.2018</t>
  </si>
  <si>
    <t>по заявке Заказчика в течение 25 календарных дней</t>
  </si>
  <si>
    <t xml:space="preserve">Объем 15л, 1,2 кВт, крепится над мойкой, время нагрева 44 мин., при Т=45С, габариты ВхШхГ(мм) не более 360х360х300, вес не более 7,4 кг. Гарантия на бак не менее 5 лет, на заменяемые элементы не менее 1 года. </t>
  </si>
  <si>
    <t xml:space="preserve">Объем 15л, 1,2 кВт, крепится под мойкой, время нагрева 44 мин., при Т=45С, габариты ВхШхГ(мм) не более 360х360х300, вес не более 7,4 кг. Гарантия на бак не менее 5 лет, на заменяемые элементы не менее 1 года. </t>
  </si>
  <si>
    <t>1234-2 Т</t>
  </si>
  <si>
    <t>С изменениями от 17.11.2017 года №586</t>
  </si>
  <si>
    <t>С изменениями от 28.11.2017 года №593</t>
  </si>
  <si>
    <t>казнач</t>
  </si>
  <si>
    <t>Услуги по обучению (Финансовое моделирование: бизнес симуляция)</t>
  </si>
  <si>
    <t>11-12 декабря</t>
  </si>
  <si>
    <t>25.29.12.300.000.00.0796.000000000000</t>
  </si>
  <si>
    <t>Емкость</t>
  </si>
  <si>
    <t>для газа сжатого или сжиженного, наземная, объем 2,7 м3</t>
  </si>
  <si>
    <t>Емкость для эвакуации хладагента. Двухвентильный баллон, вместимостью 500 кг, с усиленными стенками, используется сбора хладагента.</t>
  </si>
  <si>
    <t xml:space="preserve">   1,0 Мпа, манометр, d=100, М20х1.5,   </t>
  </si>
  <si>
    <t xml:space="preserve">  2,5 Мпа, манометр, d=100, М20х1.5,   </t>
  </si>
  <si>
    <t>26.51.52.700.002.00.0796.000000000008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</si>
  <si>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0-1, ГОСТ 2405-88</t>
  </si>
  <si>
    <t>26.51.52.700.002.00.0796.000000000056</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</si>
  <si>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0-2,5, ГОСТ 2405-88</t>
  </si>
  <si>
    <t>2146 Т</t>
  </si>
  <si>
    <t>2147 Т</t>
  </si>
  <si>
    <t>2148 Т</t>
  </si>
  <si>
    <t>Работы по изготовлению флага АО "Интергаз Центральная Азия" размером 2х1 м в количестве 3 шт</t>
  </si>
  <si>
    <t>55 Р</t>
  </si>
  <si>
    <t>264 У</t>
  </si>
  <si>
    <t>265 У</t>
  </si>
  <si>
    <t>Семинар. Практический курс для специалиста по закупкам</t>
  </si>
  <si>
    <t>25-27 декабря</t>
  </si>
  <si>
    <t>2149 Т</t>
  </si>
  <si>
    <t>2150 Т</t>
  </si>
  <si>
    <t>31.01.11.700.000.01.0796.000000000000</t>
  </si>
  <si>
    <t>Для документов, металлический, с  замком</t>
  </si>
  <si>
    <t>31.01.11.700.000.01.0796.000000000004</t>
  </si>
  <si>
    <t>Металлический бухгалтерский шкаф</t>
  </si>
  <si>
    <t>металлический, бухгалтерский, с замком</t>
  </si>
  <si>
    <t>Металлический бухгалтерский шкаф предназначен для хранения офисной и бухгалтерской документации</t>
  </si>
  <si>
    <t>со дня заключения договора по 31 декабря 2017 г., поставка в течение 15 рабочих дней</t>
  </si>
  <si>
    <t>со дня заключения договора по 31 декабря 2017 г., поставка  в течение 5 рабочих дней</t>
  </si>
  <si>
    <t>Металлический шкаф, высота не менее 2000 мм, длина не менее 1000 мм, ширина не менее  500 мм</t>
  </si>
  <si>
    <t>21.20.13.990.622.00.0778.000000000000</t>
  </si>
  <si>
    <t>Анальгин, фенобарбитал, дибазол, папаверина гидрохлорид</t>
  </si>
  <si>
    <t>0,06 г. №10</t>
  </si>
  <si>
    <t>21.20.13.600.045.00.0778.000000000000</t>
  </si>
  <si>
    <t>Экстракт тимьяна жидкого, экстрагент раствор аммиака, глицерина, этанола, вода очищенная</t>
  </si>
  <si>
    <t>10% 10 мл.</t>
  </si>
  <si>
    <t>30% 5 мл. глазные капли</t>
  </si>
  <si>
    <t>21.20.24.200.000.00.0796.000000000001</t>
  </si>
  <si>
    <t>бактерицидный, без пропитки, узкий</t>
  </si>
  <si>
    <t>3,8*3,8 или 2,5*7,2</t>
  </si>
  <si>
    <t>5*10</t>
  </si>
  <si>
    <t>21.20.24.900.002.00.0796.000000000000</t>
  </si>
  <si>
    <t>медицинская, стерильная, гигроскопическая</t>
  </si>
  <si>
    <t>25 гр.</t>
  </si>
  <si>
    <t>21.20.13.990.328.00.0872.000000000000</t>
  </si>
  <si>
    <t>Хлоргексидина биглюконат, хлоркрезол, гексамидина диизетионат</t>
  </si>
  <si>
    <t>21.20.13.990.308.00.0872.000000000000</t>
  </si>
  <si>
    <t>Этанол</t>
  </si>
  <si>
    <t>Этиловый спирт 70%</t>
  </si>
  <si>
    <t>21.20.13.990.605.00.0778.000000000000</t>
  </si>
  <si>
    <t>Ацетилсалициловая кислота, Парацетамол, Кофеин</t>
  </si>
  <si>
    <t>1% 10 мл.</t>
  </si>
  <si>
    <t>2151 Т</t>
  </si>
  <si>
    <t>2152 Т</t>
  </si>
  <si>
    <t>2153 Т</t>
  </si>
  <si>
    <t>2154 Т</t>
  </si>
  <si>
    <t>2155 Т</t>
  </si>
  <si>
    <t>2156 Т</t>
  </si>
  <si>
    <t>2157 Т</t>
  </si>
  <si>
    <t>2158 Т</t>
  </si>
  <si>
    <t>2159 Т</t>
  </si>
  <si>
    <t>2160 Т</t>
  </si>
  <si>
    <t>2161 Т</t>
  </si>
  <si>
    <t>2162 Т</t>
  </si>
  <si>
    <t>0,05%</t>
  </si>
  <si>
    <t>С изменениями от 08.12.2017 года №617</t>
  </si>
  <si>
    <t>было 1 033 739</t>
  </si>
  <si>
    <t>было 6 175 000</t>
  </si>
  <si>
    <t>было 10 450 000</t>
  </si>
  <si>
    <t>2163 Т</t>
  </si>
  <si>
    <t>27-3 У</t>
  </si>
  <si>
    <t>было 2 089 300,93</t>
  </si>
  <si>
    <t>232-2 У</t>
  </si>
  <si>
    <t>11,14</t>
  </si>
  <si>
    <t>со дня заключения договора в течение 61 календарного дня</t>
  </si>
  <si>
    <t>С изменениями от 14.12.2017 года №628</t>
  </si>
  <si>
    <t>627 от 14.12.2017</t>
  </si>
  <si>
    <t>ИП Наубетов Ж.Ж.</t>
  </si>
  <si>
    <t>340984</t>
  </si>
  <si>
    <t>622 от 12.12.2017</t>
  </si>
  <si>
    <t>ТОО Евразия НС</t>
  </si>
  <si>
    <t>ТОО Седьмой элемент</t>
  </si>
  <si>
    <t>620 от 11.12.2017</t>
  </si>
  <si>
    <t>ТОО ЭКОС</t>
  </si>
  <si>
    <t>608 от 05.12.2017</t>
  </si>
  <si>
    <t>ТОО Юридическая фирма ГРАТА</t>
  </si>
  <si>
    <t>595 от 28.11.2017</t>
  </si>
  <si>
    <t>ТОО Оценка и Экспертиза</t>
  </si>
  <si>
    <t>594 от 28.11.2017</t>
  </si>
  <si>
    <t>594 от 28.11.2018</t>
  </si>
  <si>
    <t>ИП РА Атырау НЕОН</t>
  </si>
  <si>
    <t>589 от 21.11.2017</t>
  </si>
  <si>
    <t>ТОО A2Z Partners</t>
  </si>
  <si>
    <t>588 от 21.11.2017</t>
  </si>
  <si>
    <t>ИП Капитолий</t>
  </si>
  <si>
    <t>585 от 14.11.2017</t>
  </si>
  <si>
    <t>ТОО Мунай-Тест-М</t>
  </si>
  <si>
    <t>ТОО Противопожарная безопасность</t>
  </si>
  <si>
    <t>471 от 17.08.2017 
583 от 09.11.2017</t>
  </si>
  <si>
    <t>579 от 03.11.2017</t>
  </si>
  <si>
    <t>ТОО Научно-исследовательская лаборатория Гамма технологии</t>
  </si>
  <si>
    <t>569 от 01.11.2017</t>
  </si>
  <si>
    <t>ТОО Rus Yel</t>
  </si>
  <si>
    <t>ТОО Казахстанский центр качества</t>
  </si>
  <si>
    <t>ТОО Русский регистр Евразия</t>
  </si>
  <si>
    <t>567 от 30.10.2017</t>
  </si>
  <si>
    <t>ОО Жарык Болашак Алеми</t>
  </si>
  <si>
    <t>554 от 20.10.2017</t>
  </si>
  <si>
    <t>550 от 18.10.2017</t>
  </si>
  <si>
    <t>ТОО СтройСервис компани</t>
  </si>
  <si>
    <t>ТОО Научно-производственная фирма Azia group</t>
  </si>
  <si>
    <t>545 от 17.10.2017</t>
  </si>
  <si>
    <t>512 от 15.09.2017
538 от 05.10.2017 (исключить)</t>
  </si>
  <si>
    <t>551 от 19.10.2017</t>
  </si>
  <si>
    <t>искючена</t>
  </si>
  <si>
    <t>3/6 от 01.03.2017</t>
  </si>
  <si>
    <t>ИП Калмаков К.Т.</t>
  </si>
  <si>
    <t>302772
306320
310102
314970
319769
334586
339664</t>
  </si>
  <si>
    <t>03.03.2017
10.04.2017
18.03.2017
27.04.2017
25.05.2017
08.08.2017
07.09.2017</t>
  </si>
  <si>
    <t>341034</t>
  </si>
  <si>
    <t>Бегимов
Жуманов</t>
  </si>
  <si>
    <t>559 от 26.10.2017</t>
  </si>
  <si>
    <t>ТОО Westa-Forse Group</t>
  </si>
  <si>
    <t>317300
345272
347597</t>
  </si>
  <si>
    <t>10.05.2017
03.10.2017
18.10.2017</t>
  </si>
  <si>
    <t>345272
347597</t>
  </si>
  <si>
    <t>03.10.2017
18.10.2017</t>
  </si>
  <si>
    <t>560 от 26.10.2017</t>
  </si>
  <si>
    <t>Бейсенова
Жуманов</t>
  </si>
  <si>
    <t>302772
306320
310102
319769
325995
332123
341584</t>
  </si>
  <si>
    <t>03.03.2017
10.04.2017
18.03.2017
23.05.2017
21.06.2017
25.07.2017
15.09.2017</t>
  </si>
  <si>
    <t>аудит</t>
  </si>
  <si>
    <t>ТОО SSJ</t>
  </si>
  <si>
    <t>ТОО Oathis</t>
  </si>
  <si>
    <t>302772
306320
310102
319769
325995
332123
344464</t>
  </si>
  <si>
    <t>03.03.2017
10.04.2017
18.03.2017
23.05.2017
21.06.2017
25.07.2017
28.09.2017</t>
  </si>
  <si>
    <t>302772
306320
310102
319769
325995
332123
341584
344464</t>
  </si>
  <si>
    <t>03.03.2017
10.04.2017
18.03.2017
23.05.2017
21.06.2017
25.07.2017
15.09.2017
28.09.2017</t>
  </si>
  <si>
    <t>302772
306320
310102
319769
325995
332123
3444464</t>
  </si>
  <si>
    <t>надо исключить</t>
  </si>
  <si>
    <t>345429</t>
  </si>
  <si>
    <t>340384</t>
  </si>
  <si>
    <t>02.10.2017</t>
  </si>
  <si>
    <t>341062</t>
  </si>
  <si>
    <t>325749
334523
341062</t>
  </si>
  <si>
    <t>28.06.2017
16.08.2017
04.10.2017</t>
  </si>
  <si>
    <t>Бегимов
Сураншиева</t>
  </si>
  <si>
    <t>Пункт правил</t>
  </si>
  <si>
    <t>330691</t>
  </si>
  <si>
    <t>17.07.2017</t>
  </si>
  <si>
    <t>ТОО АлиТехПром</t>
  </si>
  <si>
    <t>357327
360148</t>
  </si>
  <si>
    <t>04.12.2017
12.12.2017</t>
  </si>
  <si>
    <t>330664</t>
  </si>
  <si>
    <t>340402</t>
  </si>
  <si>
    <t>ТОО BAYSAN COMPANY</t>
  </si>
  <si>
    <t>ТОО Юридическое Агентство</t>
  </si>
  <si>
    <t>355095</t>
  </si>
  <si>
    <t>ТОО Независимая экспертная оценка</t>
  </si>
  <si>
    <t xml:space="preserve">ТОО «Capital Building Group» </t>
  </si>
  <si>
    <t>345179</t>
  </si>
  <si>
    <t>ТОО Эра</t>
  </si>
  <si>
    <t>578 от 03.11.2017</t>
  </si>
  <si>
    <t>639 от 25.12.2017</t>
  </si>
  <si>
    <t>ТОО Планета Меркурий</t>
  </si>
  <si>
    <t>ТОО КазМунайГаз-Онимдери</t>
  </si>
  <si>
    <t>637 от 25.12.2017</t>
  </si>
  <si>
    <t>635 от 25.12.2017</t>
  </si>
  <si>
    <t>ТОО МедиЛаб</t>
  </si>
  <si>
    <t>ТОО Жахан Инжиниринг</t>
  </si>
  <si>
    <t>ТОО Казахстанские трубопроводные технологии</t>
  </si>
  <si>
    <t>ИОО ИЦ КранБурСервис-Атырау</t>
  </si>
  <si>
    <t>ТОО "А2Z PARTNERS"</t>
  </si>
  <si>
    <t>584 от 10.11.2017</t>
  </si>
  <si>
    <t>Бейсенова
Жуманов
Сураншиева</t>
  </si>
  <si>
    <t>632 от 25.12.2017</t>
  </si>
  <si>
    <t>ТОО ЛМС-Н</t>
  </si>
  <si>
    <t>было 267 856</t>
  </si>
  <si>
    <t>346250</t>
  </si>
  <si>
    <t>ТОО Сарапшы Консалтинг</t>
  </si>
  <si>
    <t>было 9 885 260</t>
  </si>
  <si>
    <t>было 12 000 000</t>
  </si>
  <si>
    <t>было 3 000 000</t>
  </si>
  <si>
    <t>было 970 000</t>
  </si>
  <si>
    <t>было 20 000 000</t>
  </si>
  <si>
    <t>было 638 393,47</t>
  </si>
  <si>
    <t>было 178 571,43</t>
  </si>
  <si>
    <t>было 11 600 000</t>
  </si>
  <si>
    <t>было 6 637 500</t>
  </si>
  <si>
    <t>С изменениями от 29.12.2017 года №651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</si>
</sst>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_-* #,##0.00_р_._-;\-* #,##0.00_р_._-;_-* &quot;-&quot;??_р_._-;_-@_-"/>
    <numFmt numFmtId="165" formatCode="_(* #,##0.00_);_(* \(#,##0.00\);_(* &quot;-&quot;??_);_(@_)"/>
    <numFmt numFmtId="166" formatCode="_-* #,##0.000_р_._-;\-* #,##0.000_р_._-;_-* &quot;-&quot;??_р_._-;_-@_-"/>
    <numFmt numFmtId="167" formatCode="0.0%"/>
  </numFmts>
  <fonts count="24" x14ac:knownFonts="1">
    <font>
      <sz val="11"/>
      <color indexed="8"/>
      <name val="Calibri"/>
      <family val="2"/>
      <scheme val="minor"/>
    </font>
    <font>
      <sz val="11"/>
      <color theme="1"/>
      <name val="Calibri"/>
      <family val="2"/>
      <charset val="204"/>
      <scheme val="minor"/>
    </font>
    <font>
      <sz val="10"/>
      <color indexed="8"/>
      <name val="Times New Roman"/>
      <family val="1"/>
      <charset val="204"/>
    </font>
    <font>
      <b/>
      <sz val="10"/>
      <color indexed="8"/>
      <name val="Times New Roman"/>
      <family val="1"/>
      <charset val="204"/>
    </font>
    <font>
      <sz val="12"/>
      <color indexed="8"/>
      <name val="Times New Roman"/>
      <family val="1"/>
      <charset val="204"/>
    </font>
    <font>
      <sz val="11"/>
      <color indexed="8"/>
      <name val="Times New Roman"/>
      <family val="1"/>
      <charset val="204"/>
    </font>
    <font>
      <b/>
      <i/>
      <sz val="10"/>
      <color indexed="8"/>
      <name val="Times New Roman"/>
      <family val="1"/>
      <charset val="204"/>
    </font>
    <font>
      <b/>
      <sz val="11"/>
      <color indexed="10"/>
      <name val="Times New Roman"/>
      <family val="1"/>
      <charset val="204"/>
    </font>
    <font>
      <b/>
      <sz val="12"/>
      <color indexed="8"/>
      <name val="Times New Roman"/>
      <family val="1"/>
      <charset val="204"/>
    </font>
    <font>
      <b/>
      <sz val="11"/>
      <color indexed="16"/>
      <name val="Times New Roman"/>
      <family val="1"/>
      <charset val="204"/>
    </font>
    <font>
      <b/>
      <sz val="11"/>
      <color indexed="8"/>
      <name val="Times New Roman"/>
      <family val="1"/>
      <charset val="204"/>
    </font>
    <font>
      <u/>
      <sz val="12"/>
      <color indexed="8"/>
      <name val="Times New Roman"/>
      <family val="1"/>
      <charset val="204"/>
    </font>
    <font>
      <b/>
      <u/>
      <sz val="12"/>
      <color indexed="8"/>
      <name val="Times New Roman"/>
      <family val="1"/>
      <charset val="204"/>
    </font>
    <font>
      <sz val="11"/>
      <color indexed="8"/>
      <name val="Calibri"/>
      <family val="2"/>
      <scheme val="minor"/>
    </font>
    <font>
      <sz val="10"/>
      <name val="Arial Cyr"/>
      <charset val="204"/>
    </font>
    <font>
      <sz val="10"/>
      <name val="Times New Roman"/>
      <family val="1"/>
      <charset val="204"/>
    </font>
    <font>
      <sz val="10"/>
      <name val="Arial"/>
      <family val="2"/>
      <charset val="204"/>
    </font>
    <font>
      <sz val="11"/>
      <color theme="1"/>
      <name val="Calibri"/>
      <family val="2"/>
      <scheme val="minor"/>
    </font>
    <font>
      <sz val="8"/>
      <name val="Arial"/>
      <family val="2"/>
    </font>
    <font>
      <i/>
      <sz val="10"/>
      <color indexed="8"/>
      <name val="Times New Roman"/>
      <family val="1"/>
      <charset val="204"/>
    </font>
    <font>
      <sz val="11"/>
      <color indexed="16"/>
      <name val="Times New Roman"/>
      <family val="1"/>
      <charset val="204"/>
    </font>
    <font>
      <sz val="10"/>
      <color rgb="FFFF0000"/>
      <name val="Times New Roman"/>
      <family val="1"/>
      <charset val="204"/>
    </font>
    <font>
      <b/>
      <sz val="10"/>
      <name val="Times New Roman"/>
      <family val="1"/>
      <charset val="204"/>
    </font>
    <font>
      <sz val="10"/>
      <color theme="1"/>
      <name val="Times New Roman"/>
      <family val="1"/>
      <charset val="204"/>
    </font>
  </fonts>
  <fills count="10">
    <fill>
      <patternFill patternType="none"/>
    </fill>
    <fill>
      <patternFill patternType="gray125"/>
    </fill>
    <fill>
      <patternFill patternType="none">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
      <patternFill patternType="solid">
        <fgColor indexed="9"/>
        <bgColor indexed="64"/>
      </patternFill>
    </fill>
    <fill>
      <patternFill patternType="solid">
        <fgColor theme="9" tint="0.79998168889431442"/>
        <bgColor indexed="64"/>
      </patternFill>
    </fill>
    <fill>
      <patternFill patternType="solid">
        <fgColor rgb="FF92D050"/>
        <bgColor indexed="64"/>
      </patternFill>
    </fill>
    <fill>
      <patternFill patternType="solid">
        <fgColor rgb="FFFF0000"/>
        <bgColor indexed="64"/>
      </patternFill>
    </fill>
  </fills>
  <borders count="20">
    <border>
      <left/>
      <right/>
      <top/>
      <bottom/>
      <diagonal/>
    </border>
    <border>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s>
  <cellStyleXfs count="11">
    <xf numFmtId="0" fontId="0" fillId="0" borderId="0"/>
    <xf numFmtId="164" fontId="13" fillId="0" borderId="0" applyFont="0" applyFill="0" applyBorder="0" applyAlignment="0" applyProtection="0"/>
    <xf numFmtId="0" fontId="14" fillId="2" borderId="1"/>
    <xf numFmtId="0" fontId="16" fillId="2" borderId="1"/>
    <xf numFmtId="165" fontId="16" fillId="2" borderId="1" applyFont="0" applyFill="0" applyBorder="0" applyAlignment="0" applyProtection="0"/>
    <xf numFmtId="0" fontId="1" fillId="2" borderId="1"/>
    <xf numFmtId="0" fontId="17" fillId="2" borderId="1"/>
    <xf numFmtId="164" fontId="13" fillId="2" borderId="1" applyFont="0" applyFill="0" applyBorder="0" applyAlignment="0" applyProtection="0"/>
    <xf numFmtId="0" fontId="18" fillId="2" borderId="1"/>
    <xf numFmtId="0" fontId="13" fillId="2" borderId="1"/>
    <xf numFmtId="0" fontId="14" fillId="2" borderId="1"/>
  </cellStyleXfs>
  <cellXfs count="181">
    <xf numFmtId="0" fontId="0" fillId="0" borderId="0" xfId="0"/>
    <xf numFmtId="0" fontId="2" fillId="3" borderId="1" xfId="0" applyNumberFormat="1" applyFont="1" applyFill="1" applyBorder="1" applyAlignment="1">
      <alignment horizontal="center" vertical="center"/>
    </xf>
    <xf numFmtId="0" fontId="2" fillId="3" borderId="1" xfId="0" applyNumberFormat="1" applyFont="1" applyFill="1" applyBorder="1" applyAlignment="1">
      <alignment vertical="center"/>
    </xf>
    <xf numFmtId="0" fontId="3" fillId="3" borderId="1" xfId="0" applyNumberFormat="1" applyFont="1" applyFill="1" applyBorder="1" applyAlignment="1">
      <alignment horizontal="center" vertical="center"/>
    </xf>
    <xf numFmtId="0" fontId="5" fillId="3" borderId="0" xfId="0" applyFont="1" applyFill="1" applyAlignment="1">
      <alignment vertical="center"/>
    </xf>
    <xf numFmtId="0" fontId="4" fillId="3" borderId="6" xfId="0" applyNumberFormat="1" applyFont="1" applyFill="1" applyBorder="1" applyAlignment="1">
      <alignment horizontal="left" vertical="center"/>
    </xf>
    <xf numFmtId="0" fontId="5" fillId="3" borderId="7" xfId="0" applyNumberFormat="1" applyFont="1" applyFill="1" applyBorder="1" applyAlignment="1">
      <alignment horizontal="left" vertical="center"/>
    </xf>
    <xf numFmtId="0" fontId="5" fillId="3" borderId="8" xfId="0" applyNumberFormat="1" applyFont="1" applyFill="1" applyBorder="1" applyAlignment="1">
      <alignment horizontal="left" vertical="center"/>
    </xf>
    <xf numFmtId="0" fontId="3" fillId="3" borderId="1" xfId="0" applyNumberFormat="1" applyFont="1" applyFill="1" applyBorder="1" applyAlignment="1">
      <alignment vertical="center"/>
    </xf>
    <xf numFmtId="0" fontId="3" fillId="3" borderId="16" xfId="0" applyNumberFormat="1" applyFont="1" applyFill="1" applyBorder="1" applyAlignment="1">
      <alignment horizontal="center" vertical="center" wrapText="1"/>
    </xf>
    <xf numFmtId="0" fontId="3" fillId="3" borderId="17" xfId="0" applyNumberFormat="1" applyFont="1" applyFill="1" applyBorder="1" applyAlignment="1">
      <alignment horizontal="center" vertical="center" wrapText="1"/>
    </xf>
    <xf numFmtId="0" fontId="3" fillId="3" borderId="18" xfId="0" applyNumberFormat="1" applyFont="1" applyFill="1" applyBorder="1" applyAlignment="1">
      <alignment horizontal="center" vertical="center" wrapText="1"/>
    </xf>
    <xf numFmtId="164" fontId="15" fillId="3" borderId="5" xfId="1" applyFont="1" applyFill="1" applyBorder="1" applyAlignment="1">
      <alignment horizontal="center" vertical="center" wrapText="1"/>
    </xf>
    <xf numFmtId="0" fontId="6" fillId="3" borderId="9" xfId="0" applyNumberFormat="1" applyFont="1" applyFill="1" applyBorder="1" applyAlignment="1">
      <alignment horizontal="center" vertical="center" wrapText="1"/>
    </xf>
    <xf numFmtId="0" fontId="6" fillId="3" borderId="10" xfId="0" applyNumberFormat="1" applyFont="1" applyFill="1" applyBorder="1" applyAlignment="1">
      <alignment horizontal="center" vertical="center" wrapText="1"/>
    </xf>
    <xf numFmtId="0" fontId="19" fillId="3" borderId="10" xfId="0" applyNumberFormat="1" applyFont="1" applyFill="1" applyBorder="1" applyAlignment="1">
      <alignment horizontal="center" vertical="center" wrapText="1"/>
    </xf>
    <xf numFmtId="0" fontId="3" fillId="3" borderId="3" xfId="0" applyNumberFormat="1" applyFont="1" applyFill="1" applyBorder="1" applyAlignment="1">
      <alignment vertical="center"/>
    </xf>
    <xf numFmtId="0" fontId="3" fillId="3" borderId="2" xfId="0" applyNumberFormat="1" applyFont="1" applyFill="1" applyBorder="1" applyAlignment="1">
      <alignment vertical="center"/>
    </xf>
    <xf numFmtId="0" fontId="2" fillId="3" borderId="2" xfId="0" applyNumberFormat="1" applyFont="1" applyFill="1" applyBorder="1" applyAlignment="1">
      <alignment vertical="center"/>
    </xf>
    <xf numFmtId="0" fontId="3" fillId="3" borderId="11" xfId="0" applyNumberFormat="1" applyFont="1" applyFill="1" applyBorder="1" applyAlignment="1">
      <alignment vertical="center"/>
    </xf>
    <xf numFmtId="0" fontId="2" fillId="3" borderId="4" xfId="0" applyNumberFormat="1" applyFont="1" applyFill="1" applyBorder="1" applyAlignment="1">
      <alignment vertical="center"/>
    </xf>
    <xf numFmtId="3" fontId="15" fillId="3" borderId="5" xfId="0" applyNumberFormat="1" applyFont="1" applyFill="1" applyBorder="1" applyAlignment="1">
      <alignment horizontal="center" vertical="center" wrapText="1"/>
    </xf>
    <xf numFmtId="3" fontId="15" fillId="3" borderId="1" xfId="0" applyNumberFormat="1" applyFont="1" applyFill="1" applyBorder="1" applyAlignment="1">
      <alignment horizontal="center" vertical="center" wrapText="1"/>
    </xf>
    <xf numFmtId="0" fontId="15" fillId="3" borderId="5" xfId="2" applyFont="1" applyFill="1" applyBorder="1" applyAlignment="1">
      <alignment horizontal="center" vertical="center"/>
    </xf>
    <xf numFmtId="9" fontId="15" fillId="3" borderId="5" xfId="2" applyNumberFormat="1" applyFont="1" applyFill="1" applyBorder="1" applyAlignment="1">
      <alignment horizontal="center" vertical="center" wrapText="1"/>
    </xf>
    <xf numFmtId="0" fontId="15" fillId="3" borderId="5" xfId="2" applyFont="1" applyFill="1" applyBorder="1" applyAlignment="1">
      <alignment horizontal="center" vertical="center" wrapText="1"/>
    </xf>
    <xf numFmtId="0" fontId="15" fillId="3" borderId="5" xfId="0" applyFont="1" applyFill="1" applyBorder="1" applyAlignment="1" applyProtection="1">
      <alignment horizontal="center" vertical="center" wrapText="1"/>
      <protection locked="0"/>
    </xf>
    <xf numFmtId="49" fontId="15" fillId="3" borderId="5" xfId="0" applyNumberFormat="1" applyFont="1" applyFill="1" applyBorder="1" applyAlignment="1" applyProtection="1">
      <alignment horizontal="center" vertical="center" wrapText="1"/>
      <protection locked="0"/>
    </xf>
    <xf numFmtId="1" fontId="15" fillId="3" borderId="5" xfId="0" applyNumberFormat="1" applyFont="1" applyFill="1" applyBorder="1" applyAlignment="1">
      <alignment horizontal="center" vertical="center"/>
    </xf>
    <xf numFmtId="9" fontId="15" fillId="3" borderId="5" xfId="2" applyNumberFormat="1" applyFont="1" applyFill="1" applyBorder="1" applyAlignment="1">
      <alignment horizontal="center" vertical="center"/>
    </xf>
    <xf numFmtId="0" fontId="15" fillId="3" borderId="5" xfId="0" applyFont="1" applyFill="1" applyBorder="1" applyAlignment="1">
      <alignment horizontal="center" vertical="center" wrapText="1"/>
    </xf>
    <xf numFmtId="49" fontId="15" fillId="3" borderId="5" xfId="2" applyNumberFormat="1" applyFont="1" applyFill="1" applyBorder="1" applyAlignment="1">
      <alignment horizontal="center" vertical="center"/>
    </xf>
    <xf numFmtId="0" fontId="15" fillId="3" borderId="1" xfId="2" applyFont="1" applyFill="1" applyBorder="1" applyAlignment="1">
      <alignment vertical="center"/>
    </xf>
    <xf numFmtId="0" fontId="3" fillId="3" borderId="12" xfId="0" applyNumberFormat="1" applyFont="1" applyFill="1" applyBorder="1" applyAlignment="1">
      <alignment vertical="center"/>
    </xf>
    <xf numFmtId="0" fontId="3" fillId="3" borderId="13" xfId="0" applyNumberFormat="1" applyFont="1" applyFill="1" applyBorder="1" applyAlignment="1">
      <alignment vertical="center"/>
    </xf>
    <xf numFmtId="0" fontId="3" fillId="3" borderId="14" xfId="0" applyNumberFormat="1" applyFont="1" applyFill="1" applyBorder="1" applyAlignment="1">
      <alignment vertical="center"/>
    </xf>
    <xf numFmtId="0" fontId="2" fillId="3" borderId="5" xfId="0" applyNumberFormat="1" applyFont="1" applyFill="1" applyBorder="1" applyAlignment="1">
      <alignment horizontal="center" vertical="center"/>
    </xf>
    <xf numFmtId="164" fontId="22" fillId="3" borderId="5" xfId="1" applyFont="1" applyFill="1" applyBorder="1" applyAlignment="1">
      <alignment horizontal="center" vertical="center" wrapText="1"/>
    </xf>
    <xf numFmtId="0" fontId="2" fillId="3" borderId="12" xfId="0" applyNumberFormat="1" applyFont="1" applyFill="1" applyBorder="1" applyAlignment="1">
      <alignment horizontal="center" vertical="center"/>
    </xf>
    <xf numFmtId="0" fontId="2" fillId="3" borderId="5" xfId="0" applyNumberFormat="1" applyFont="1" applyFill="1" applyBorder="1" applyAlignment="1">
      <alignment vertical="center"/>
    </xf>
    <xf numFmtId="0" fontId="15" fillId="3" borderId="1" xfId="2" applyFont="1" applyFill="1" applyBorder="1" applyAlignment="1">
      <alignment horizontal="center" vertical="center"/>
    </xf>
    <xf numFmtId="0" fontId="15" fillId="3" borderId="5" xfId="0" applyNumberFormat="1" applyFont="1" applyFill="1" applyBorder="1" applyAlignment="1">
      <alignment horizontal="center" vertical="center" wrapText="1"/>
    </xf>
    <xf numFmtId="164" fontId="15" fillId="3" borderId="5" xfId="1" applyFont="1" applyFill="1" applyBorder="1" applyAlignment="1">
      <alignment horizontal="center" vertical="center"/>
    </xf>
    <xf numFmtId="49" fontId="15" fillId="3" borderId="5" xfId="2" applyNumberFormat="1" applyFont="1" applyFill="1" applyBorder="1" applyAlignment="1">
      <alignment horizontal="center" vertical="center" wrapText="1"/>
    </xf>
    <xf numFmtId="0" fontId="0" fillId="3" borderId="0" xfId="0" applyFill="1"/>
    <xf numFmtId="165" fontId="15" fillId="3" borderId="5" xfId="4" applyFont="1" applyFill="1" applyBorder="1" applyAlignment="1">
      <alignment horizontal="center" vertical="center"/>
    </xf>
    <xf numFmtId="165" fontId="22" fillId="3" borderId="5" xfId="4" applyFont="1" applyFill="1" applyBorder="1" applyAlignment="1">
      <alignment horizontal="center" vertical="center"/>
    </xf>
    <xf numFmtId="0" fontId="3" fillId="3" borderId="5" xfId="0" applyNumberFormat="1" applyFont="1" applyFill="1" applyBorder="1" applyAlignment="1">
      <alignment horizontal="center" vertical="center"/>
    </xf>
    <xf numFmtId="0" fontId="3" fillId="3" borderId="15" xfId="0" applyNumberFormat="1" applyFont="1" applyFill="1" applyBorder="1" applyAlignment="1">
      <alignment horizontal="center" vertical="center"/>
    </xf>
    <xf numFmtId="0" fontId="2" fillId="3" borderId="15" xfId="0" applyNumberFormat="1" applyFont="1" applyFill="1" applyBorder="1" applyAlignment="1">
      <alignment vertical="center"/>
    </xf>
    <xf numFmtId="0" fontId="2" fillId="3" borderId="15" xfId="0" applyNumberFormat="1" applyFont="1" applyFill="1" applyBorder="1" applyAlignment="1">
      <alignment horizontal="center" vertical="center"/>
    </xf>
    <xf numFmtId="0" fontId="4" fillId="3" borderId="1" xfId="0" applyNumberFormat="1" applyFont="1" applyFill="1" applyBorder="1" applyAlignment="1">
      <alignment vertical="center"/>
    </xf>
    <xf numFmtId="0" fontId="7" fillId="3" borderId="1" xfId="0" applyNumberFormat="1" applyFont="1" applyFill="1" applyBorder="1" applyAlignment="1">
      <alignment vertical="center"/>
    </xf>
    <xf numFmtId="0" fontId="5" fillId="3" borderId="1" xfId="0" applyNumberFormat="1" applyFont="1" applyFill="1" applyBorder="1" applyAlignment="1">
      <alignment vertical="center"/>
    </xf>
    <xf numFmtId="0" fontId="8" fillId="3" borderId="1" xfId="0" applyNumberFormat="1" applyFont="1" applyFill="1" applyBorder="1" applyAlignment="1">
      <alignment vertical="center"/>
    </xf>
    <xf numFmtId="0" fontId="9" fillId="3" borderId="1" xfId="0" applyNumberFormat="1" applyFont="1" applyFill="1" applyBorder="1" applyAlignment="1">
      <alignment vertical="center"/>
    </xf>
    <xf numFmtId="0" fontId="20" fillId="3" borderId="1" xfId="0" applyNumberFormat="1" applyFont="1" applyFill="1" applyBorder="1" applyAlignment="1">
      <alignment vertical="center"/>
    </xf>
    <xf numFmtId="0" fontId="10" fillId="3" borderId="1" xfId="0" applyNumberFormat="1" applyFont="1" applyFill="1" applyBorder="1" applyAlignment="1">
      <alignment horizontal="center" vertical="center"/>
    </xf>
    <xf numFmtId="0" fontId="4" fillId="3" borderId="1" xfId="0" applyNumberFormat="1" applyFont="1" applyFill="1" applyBorder="1" applyAlignment="1">
      <alignment horizontal="left" vertical="center" wrapText="1"/>
    </xf>
    <xf numFmtId="0" fontId="11" fillId="3"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1" xfId="0" applyNumberFormat="1" applyFont="1" applyFill="1" applyBorder="1" applyAlignment="1">
      <alignment vertical="center" wrapText="1"/>
    </xf>
    <xf numFmtId="0" fontId="12" fillId="3" borderId="1" xfId="0" applyNumberFormat="1" applyFont="1" applyFill="1" applyBorder="1" applyAlignment="1">
      <alignment vertical="center"/>
    </xf>
    <xf numFmtId="0" fontId="11" fillId="3" borderId="1" xfId="0" applyNumberFormat="1" applyFont="1" applyFill="1" applyBorder="1" applyAlignment="1">
      <alignment vertical="center"/>
    </xf>
    <xf numFmtId="49" fontId="4" fillId="3" borderId="1" xfId="0" applyNumberFormat="1" applyFont="1" applyFill="1" applyBorder="1" applyAlignment="1">
      <alignment vertical="center"/>
    </xf>
    <xf numFmtId="0" fontId="4" fillId="3" borderId="1" xfId="0" applyNumberFormat="1" applyFont="1" applyFill="1" applyBorder="1" applyAlignment="1">
      <alignment horizontal="justify" vertical="center" wrapText="1"/>
    </xf>
    <xf numFmtId="0" fontId="2" fillId="3" borderId="0" xfId="0" applyFont="1" applyFill="1" applyAlignment="1">
      <alignment vertical="center"/>
    </xf>
    <xf numFmtId="0" fontId="15" fillId="2" borderId="5" xfId="2" applyFont="1" applyFill="1" applyBorder="1" applyAlignment="1">
      <alignment horizontal="center" vertical="center" wrapText="1"/>
    </xf>
    <xf numFmtId="165" fontId="15" fillId="0" borderId="5" xfId="4" applyFont="1" applyFill="1" applyBorder="1" applyAlignment="1">
      <alignment horizontal="center" vertical="center"/>
    </xf>
    <xf numFmtId="9" fontId="15" fillId="2" borderId="5" xfId="2" applyNumberFormat="1" applyFont="1" applyFill="1" applyBorder="1" applyAlignment="1">
      <alignment horizontal="center" vertical="center"/>
    </xf>
    <xf numFmtId="3" fontId="15" fillId="0" borderId="1" xfId="0" applyNumberFormat="1" applyFont="1" applyFill="1" applyBorder="1" applyAlignment="1">
      <alignment horizontal="center" vertical="center" wrapText="1"/>
    </xf>
    <xf numFmtId="49" fontId="15" fillId="0" borderId="5" xfId="2" applyNumberFormat="1" applyFont="1" applyFill="1" applyBorder="1" applyAlignment="1">
      <alignment horizontal="center" vertical="center" wrapText="1"/>
    </xf>
    <xf numFmtId="0" fontId="15" fillId="0" borderId="5" xfId="2" applyFont="1" applyFill="1" applyBorder="1" applyAlignment="1">
      <alignment horizontal="center" vertical="center"/>
    </xf>
    <xf numFmtId="164" fontId="15" fillId="0" borderId="5" xfId="1" applyFont="1" applyFill="1" applyBorder="1" applyAlignment="1">
      <alignment horizontal="center" vertical="center" wrapText="1"/>
    </xf>
    <xf numFmtId="3" fontId="15" fillId="0" borderId="5" xfId="0" applyNumberFormat="1" applyFont="1" applyFill="1" applyBorder="1" applyAlignment="1">
      <alignment horizontal="center" vertical="center" wrapText="1"/>
    </xf>
    <xf numFmtId="0" fontId="15" fillId="0" borderId="5" xfId="2" applyFont="1" applyFill="1" applyBorder="1" applyAlignment="1">
      <alignment horizontal="center" vertical="center" wrapText="1"/>
    </xf>
    <xf numFmtId="49" fontId="15" fillId="0" borderId="5" xfId="0" applyNumberFormat="1"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0" fontId="15" fillId="0" borderId="5" xfId="0" applyFont="1" applyFill="1" applyBorder="1" applyAlignment="1">
      <alignment horizontal="center" vertical="center" wrapText="1"/>
    </xf>
    <xf numFmtId="9" fontId="15" fillId="0" borderId="5" xfId="2" applyNumberFormat="1" applyFont="1" applyFill="1" applyBorder="1" applyAlignment="1">
      <alignment horizontal="center" vertical="center" wrapText="1"/>
    </xf>
    <xf numFmtId="9" fontId="15" fillId="0" borderId="5" xfId="2" applyNumberFormat="1" applyFont="1" applyFill="1" applyBorder="1" applyAlignment="1">
      <alignment horizontal="center" vertical="center"/>
    </xf>
    <xf numFmtId="0" fontId="15" fillId="0" borderId="5" xfId="0" applyNumberFormat="1" applyFont="1" applyFill="1" applyBorder="1" applyAlignment="1">
      <alignment horizontal="center" vertical="center" wrapText="1"/>
    </xf>
    <xf numFmtId="0" fontId="15" fillId="0" borderId="1" xfId="2" applyFont="1" applyFill="1" applyBorder="1" applyAlignment="1">
      <alignment horizontal="center" vertical="center"/>
    </xf>
    <xf numFmtId="0" fontId="15" fillId="3" borderId="5" xfId="10" applyFont="1" applyFill="1" applyBorder="1" applyAlignment="1">
      <alignment horizontal="center" vertical="center" wrapText="1"/>
    </xf>
    <xf numFmtId="0" fontId="5" fillId="4" borderId="0" xfId="0" applyFont="1" applyFill="1" applyAlignment="1">
      <alignment vertical="center"/>
    </xf>
    <xf numFmtId="0" fontId="2" fillId="4" borderId="1" xfId="0" applyNumberFormat="1" applyFont="1" applyFill="1" applyBorder="1" applyAlignment="1">
      <alignment vertical="center"/>
    </xf>
    <xf numFmtId="164" fontId="5" fillId="4" borderId="0" xfId="1" applyFont="1" applyFill="1" applyAlignment="1">
      <alignment vertical="center"/>
    </xf>
    <xf numFmtId="0" fontId="3" fillId="4" borderId="5" xfId="0" applyNumberFormat="1" applyFont="1" applyFill="1" applyBorder="1" applyAlignment="1">
      <alignment horizontal="center" vertical="center" wrapText="1"/>
    </xf>
    <xf numFmtId="164" fontId="3" fillId="4" borderId="12" xfId="1" applyFont="1" applyFill="1" applyBorder="1" applyAlignment="1">
      <alignment horizontal="center" vertical="center" wrapText="1"/>
    </xf>
    <xf numFmtId="164" fontId="22" fillId="4" borderId="5" xfId="1" applyFont="1" applyFill="1" applyBorder="1" applyAlignment="1">
      <alignment horizontal="center" vertical="center" wrapText="1"/>
    </xf>
    <xf numFmtId="0" fontId="6" fillId="4" borderId="10" xfId="0" applyNumberFormat="1" applyFont="1" applyFill="1" applyBorder="1" applyAlignment="1">
      <alignment horizontal="center" vertical="center" wrapText="1"/>
    </xf>
    <xf numFmtId="0" fontId="2" fillId="4" borderId="5" xfId="0" applyNumberFormat="1" applyFont="1" applyFill="1" applyBorder="1" applyAlignment="1">
      <alignment horizontal="center" vertical="center" wrapText="1"/>
    </xf>
    <xf numFmtId="3" fontId="15" fillId="4" borderId="5" xfId="0" applyNumberFormat="1" applyFont="1" applyFill="1" applyBorder="1" applyAlignment="1">
      <alignment horizontal="center" vertical="center" wrapText="1"/>
    </xf>
    <xf numFmtId="164" fontId="2" fillId="4" borderId="12" xfId="1" applyFont="1" applyFill="1" applyBorder="1" applyAlignment="1">
      <alignment horizontal="center" vertical="center" wrapText="1"/>
    </xf>
    <xf numFmtId="164" fontId="15" fillId="4" borderId="5" xfId="1" applyFont="1" applyFill="1" applyBorder="1" applyAlignment="1">
      <alignment horizontal="center" vertical="center" wrapText="1"/>
    </xf>
    <xf numFmtId="49" fontId="15" fillId="4" borderId="5" xfId="0" applyNumberFormat="1" applyFont="1" applyFill="1" applyBorder="1" applyAlignment="1">
      <alignment horizontal="center" vertical="center" wrapText="1"/>
    </xf>
    <xf numFmtId="3" fontId="21" fillId="4" borderId="5" xfId="0" applyNumberFormat="1" applyFont="1" applyFill="1" applyBorder="1" applyAlignment="1">
      <alignment horizontal="center" vertical="center" wrapText="1"/>
    </xf>
    <xf numFmtId="166" fontId="15" fillId="0" borderId="5" xfId="1"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3" fontId="15" fillId="5" borderId="5"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5" fillId="0" borderId="0" xfId="0" applyFont="1" applyFill="1" applyAlignment="1">
      <alignment horizontal="center" vertical="center"/>
    </xf>
    <xf numFmtId="0" fontId="2" fillId="0" borderId="1" xfId="0" applyNumberFormat="1" applyFont="1" applyFill="1" applyBorder="1" applyAlignment="1">
      <alignment vertical="center"/>
    </xf>
    <xf numFmtId="3" fontId="23" fillId="0" borderId="5" xfId="0" applyNumberFormat="1" applyFont="1" applyFill="1" applyBorder="1" applyAlignment="1">
      <alignment horizontal="center" vertical="center" wrapText="1"/>
    </xf>
    <xf numFmtId="3" fontId="15" fillId="6" borderId="5" xfId="0" applyNumberFormat="1" applyFont="1" applyFill="1" applyBorder="1" applyAlignment="1">
      <alignment horizontal="center" vertical="center" wrapText="1"/>
    </xf>
    <xf numFmtId="0" fontId="15" fillId="6" borderId="5" xfId="2" applyFont="1" applyFill="1" applyBorder="1" applyAlignment="1">
      <alignment horizontal="center" vertical="center"/>
    </xf>
    <xf numFmtId="9" fontId="15" fillId="6" borderId="5" xfId="2" applyNumberFormat="1" applyFont="1" applyFill="1" applyBorder="1" applyAlignment="1">
      <alignment horizontal="center" vertical="center" wrapText="1"/>
    </xf>
    <xf numFmtId="0" fontId="15" fillId="6" borderId="5" xfId="2" applyFont="1" applyFill="1" applyBorder="1" applyAlignment="1">
      <alignment horizontal="center" vertical="center" wrapText="1"/>
    </xf>
    <xf numFmtId="0" fontId="15" fillId="6" borderId="5" xfId="0" applyFont="1" applyFill="1" applyBorder="1" applyAlignment="1" applyProtection="1">
      <alignment horizontal="center" vertical="center" wrapText="1"/>
      <protection locked="0"/>
    </xf>
    <xf numFmtId="49" fontId="15" fillId="6" borderId="5" xfId="0" applyNumberFormat="1" applyFont="1" applyFill="1" applyBorder="1" applyAlignment="1" applyProtection="1">
      <alignment horizontal="center" vertical="center" wrapText="1"/>
      <protection locked="0"/>
    </xf>
    <xf numFmtId="164" fontId="15" fillId="6" borderId="5" xfId="1" applyFont="1" applyFill="1" applyBorder="1" applyAlignment="1">
      <alignment horizontal="center" vertical="center" wrapText="1"/>
    </xf>
    <xf numFmtId="3" fontId="15" fillId="6" borderId="1" xfId="0" applyNumberFormat="1" applyFont="1" applyFill="1" applyBorder="1" applyAlignment="1">
      <alignment horizontal="center" vertical="center" wrapText="1"/>
    </xf>
    <xf numFmtId="0" fontId="5" fillId="7" borderId="0" xfId="0" applyFont="1" applyFill="1" applyAlignment="1">
      <alignment vertical="center"/>
    </xf>
    <xf numFmtId="0" fontId="2" fillId="7" borderId="1" xfId="0" applyNumberFormat="1" applyFont="1" applyFill="1" applyBorder="1" applyAlignment="1">
      <alignment vertical="center"/>
    </xf>
    <xf numFmtId="164" fontId="5" fillId="7" borderId="0" xfId="1" applyFont="1" applyFill="1" applyAlignment="1">
      <alignment vertical="center"/>
    </xf>
    <xf numFmtId="0" fontId="2" fillId="7" borderId="0" xfId="0" applyFont="1" applyFill="1" applyAlignment="1">
      <alignment vertical="center"/>
    </xf>
    <xf numFmtId="164" fontId="2" fillId="7" borderId="0" xfId="1" applyFont="1" applyFill="1" applyAlignment="1">
      <alignment vertical="center"/>
    </xf>
    <xf numFmtId="0" fontId="3" fillId="7" borderId="5" xfId="0" applyNumberFormat="1" applyFont="1" applyFill="1" applyBorder="1" applyAlignment="1">
      <alignment horizontal="center" vertical="center" wrapText="1"/>
    </xf>
    <xf numFmtId="164" fontId="3" fillId="7" borderId="12" xfId="1" applyFont="1" applyFill="1" applyBorder="1" applyAlignment="1">
      <alignment horizontal="center" vertical="center" wrapText="1"/>
    </xf>
    <xf numFmtId="164" fontId="22" fillId="7" borderId="5" xfId="1" applyFont="1" applyFill="1" applyBorder="1" applyAlignment="1">
      <alignment horizontal="center" vertical="center" wrapText="1"/>
    </xf>
    <xf numFmtId="0" fontId="6" fillId="7" borderId="10" xfId="0" applyNumberFormat="1" applyFont="1" applyFill="1" applyBorder="1" applyAlignment="1">
      <alignment horizontal="center" vertical="center" wrapText="1"/>
    </xf>
    <xf numFmtId="3" fontId="15" fillId="7" borderId="5" xfId="0" applyNumberFormat="1" applyFont="1" applyFill="1" applyBorder="1" applyAlignment="1">
      <alignment horizontal="center" vertical="center" wrapText="1"/>
    </xf>
    <xf numFmtId="49" fontId="15" fillId="7" borderId="5" xfId="0" applyNumberFormat="1" applyFont="1" applyFill="1" applyBorder="1" applyAlignment="1">
      <alignment horizontal="center" vertical="center" wrapText="1"/>
    </xf>
    <xf numFmtId="164" fontId="15" fillId="7" borderId="5" xfId="1" applyFont="1" applyFill="1" applyBorder="1" applyAlignment="1">
      <alignment horizontal="center" vertical="center" wrapText="1"/>
    </xf>
    <xf numFmtId="0" fontId="2" fillId="7" borderId="5" xfId="0" applyNumberFormat="1" applyFont="1" applyFill="1" applyBorder="1" applyAlignment="1">
      <alignment horizontal="center" vertical="center" wrapText="1"/>
    </xf>
    <xf numFmtId="164" fontId="2" fillId="7" borderId="12" xfId="1" applyFont="1" applyFill="1" applyBorder="1" applyAlignment="1">
      <alignment horizontal="center" vertical="center" wrapText="1"/>
    </xf>
    <xf numFmtId="3" fontId="21" fillId="7" borderId="5" xfId="0" applyNumberFormat="1" applyFont="1" applyFill="1" applyBorder="1" applyAlignment="1">
      <alignment horizontal="center" vertical="center" wrapText="1"/>
    </xf>
    <xf numFmtId="3" fontId="23" fillId="7" borderId="5" xfId="0" applyNumberFormat="1" applyFont="1" applyFill="1" applyBorder="1" applyAlignment="1">
      <alignment horizontal="center" vertical="center" wrapText="1"/>
    </xf>
    <xf numFmtId="14" fontId="15" fillId="7" borderId="5" xfId="0" applyNumberFormat="1" applyFont="1" applyFill="1" applyBorder="1" applyAlignment="1">
      <alignment horizontal="center" vertical="center" wrapText="1"/>
    </xf>
    <xf numFmtId="0" fontId="15" fillId="7" borderId="5" xfId="2" applyFont="1" applyFill="1" applyBorder="1" applyAlignment="1">
      <alignment horizontal="center" vertical="center" wrapText="1"/>
    </xf>
    <xf numFmtId="49" fontId="15" fillId="3" borderId="1" xfId="0" applyNumberFormat="1" applyFont="1" applyFill="1" applyBorder="1" applyAlignment="1">
      <alignment horizontal="center" vertical="center" wrapText="1"/>
    </xf>
    <xf numFmtId="3" fontId="15" fillId="2" borderId="5" xfId="0" applyNumberFormat="1" applyFont="1" applyFill="1" applyBorder="1" applyAlignment="1">
      <alignment horizontal="center" vertical="center" wrapText="1"/>
    </xf>
    <xf numFmtId="49" fontId="5" fillId="3" borderId="0" xfId="0" applyNumberFormat="1" applyFont="1" applyFill="1" applyAlignment="1">
      <alignment vertical="center" wrapText="1"/>
    </xf>
    <xf numFmtId="49" fontId="2" fillId="3" borderId="0" xfId="0" applyNumberFormat="1" applyFont="1" applyFill="1" applyAlignment="1">
      <alignment vertical="center" wrapText="1"/>
    </xf>
    <xf numFmtId="49" fontId="15" fillId="3" borderId="1" xfId="2" applyNumberFormat="1" applyFont="1" applyFill="1" applyBorder="1" applyAlignment="1">
      <alignment vertical="center" wrapText="1"/>
    </xf>
    <xf numFmtId="49" fontId="15" fillId="0" borderId="1" xfId="0" applyNumberFormat="1" applyFont="1" applyFill="1" applyBorder="1" applyAlignment="1">
      <alignment horizontal="center" vertical="center" wrapText="1"/>
    </xf>
    <xf numFmtId="49" fontId="15" fillId="3" borderId="1" xfId="2" applyNumberFormat="1" applyFont="1" applyFill="1" applyBorder="1" applyAlignment="1">
      <alignment horizontal="center" vertical="center" wrapText="1"/>
    </xf>
    <xf numFmtId="49" fontId="0" fillId="3" borderId="0" xfId="0" applyNumberFormat="1" applyFill="1" applyAlignment="1">
      <alignment wrapText="1"/>
    </xf>
    <xf numFmtId="49" fontId="15" fillId="0" borderId="1" xfId="2" applyNumberFormat="1" applyFont="1" applyFill="1" applyBorder="1" applyAlignment="1">
      <alignment horizontal="center" vertical="center" wrapText="1"/>
    </xf>
    <xf numFmtId="164" fontId="21" fillId="7" borderId="5" xfId="1" applyFont="1" applyFill="1" applyBorder="1" applyAlignment="1">
      <alignment horizontal="center" vertical="center" wrapText="1"/>
    </xf>
    <xf numFmtId="167" fontId="15" fillId="3" borderId="1" xfId="2" applyNumberFormat="1" applyFont="1" applyFill="1" applyBorder="1" applyAlignment="1">
      <alignment horizontal="center" vertical="center" wrapText="1"/>
    </xf>
    <xf numFmtId="164" fontId="5" fillId="3" borderId="0" xfId="1" applyFont="1" applyFill="1" applyAlignment="1">
      <alignment vertical="center"/>
    </xf>
    <xf numFmtId="164" fontId="2" fillId="3" borderId="0" xfId="1" applyFont="1" applyFill="1" applyAlignment="1">
      <alignment vertical="center"/>
    </xf>
    <xf numFmtId="0" fontId="5" fillId="3" borderId="5" xfId="0" applyFont="1" applyFill="1" applyBorder="1" applyAlignment="1">
      <alignment vertical="center"/>
    </xf>
    <xf numFmtId="167" fontId="15" fillId="3" borderId="5" xfId="2" applyNumberFormat="1" applyFont="1" applyFill="1" applyBorder="1" applyAlignment="1">
      <alignment horizontal="center" vertical="center" wrapText="1"/>
    </xf>
    <xf numFmtId="164" fontId="5" fillId="3" borderId="5" xfId="1" applyFont="1" applyFill="1" applyBorder="1" applyAlignment="1">
      <alignment vertical="center"/>
    </xf>
    <xf numFmtId="0" fontId="15" fillId="3" borderId="5" xfId="2" applyFont="1" applyFill="1" applyBorder="1" applyAlignment="1">
      <alignment vertical="center"/>
    </xf>
    <xf numFmtId="3" fontId="15" fillId="8" borderId="5" xfId="0" applyNumberFormat="1" applyFont="1" applyFill="1" applyBorder="1" applyAlignment="1">
      <alignment horizontal="center" vertical="center" wrapText="1"/>
    </xf>
    <xf numFmtId="167" fontId="21" fillId="3" borderId="5" xfId="2" applyNumberFormat="1" applyFont="1" applyFill="1" applyBorder="1" applyAlignment="1">
      <alignment horizontal="center" vertical="center" wrapText="1"/>
    </xf>
    <xf numFmtId="164" fontId="21" fillId="3" borderId="5" xfId="1" applyFont="1" applyFill="1" applyBorder="1" applyAlignment="1">
      <alignment horizontal="center" vertical="center" wrapText="1"/>
    </xf>
    <xf numFmtId="0" fontId="0" fillId="3" borderId="5" xfId="0" applyFill="1" applyBorder="1"/>
    <xf numFmtId="43" fontId="4" fillId="3" borderId="1" xfId="0" applyNumberFormat="1" applyFont="1" applyFill="1" applyBorder="1" applyAlignment="1">
      <alignment horizontal="left" vertical="center" wrapText="1"/>
    </xf>
    <xf numFmtId="164" fontId="2" fillId="0" borderId="0" xfId="1" applyFont="1"/>
    <xf numFmtId="164" fontId="3" fillId="0" borderId="5" xfId="1" applyFont="1" applyBorder="1" applyAlignment="1">
      <alignment horizontal="center" vertical="top" wrapText="1"/>
    </xf>
    <xf numFmtId="164" fontId="3" fillId="0" borderId="0" xfId="1" applyFont="1" applyAlignment="1">
      <alignment horizontal="center" vertical="top" wrapText="1"/>
    </xf>
    <xf numFmtId="164" fontId="2" fillId="0" borderId="5" xfId="1" applyFont="1" applyBorder="1"/>
    <xf numFmtId="164" fontId="3" fillId="0" borderId="5" xfId="1" applyFont="1" applyBorder="1"/>
    <xf numFmtId="164" fontId="19" fillId="0" borderId="5" xfId="1" applyFont="1" applyBorder="1"/>
    <xf numFmtId="164" fontId="19" fillId="0" borderId="0" xfId="1" applyFont="1"/>
    <xf numFmtId="0" fontId="2" fillId="0" borderId="5" xfId="0" applyNumberFormat="1" applyFont="1" applyFill="1" applyBorder="1" applyAlignment="1">
      <alignment horizontal="center" vertical="center"/>
    </xf>
    <xf numFmtId="0" fontId="3" fillId="0" borderId="2" xfId="0" applyNumberFormat="1" applyFont="1" applyFill="1" applyBorder="1" applyAlignment="1">
      <alignment vertical="center"/>
    </xf>
    <xf numFmtId="0" fontId="5" fillId="3" borderId="0" xfId="0" applyFont="1" applyFill="1" applyAlignment="1">
      <alignment horizontal="center" vertical="center" wrapText="1"/>
    </xf>
    <xf numFmtId="0" fontId="2" fillId="3" borderId="0" xfId="0" applyFont="1" applyFill="1" applyAlignment="1">
      <alignment horizontal="center" vertical="center" wrapText="1"/>
    </xf>
    <xf numFmtId="0" fontId="15" fillId="3" borderId="1" xfId="2" applyFont="1" applyFill="1" applyBorder="1" applyAlignment="1">
      <alignment horizontal="center" vertical="center" wrapText="1"/>
    </xf>
    <xf numFmtId="0" fontId="0" fillId="3" borderId="0" xfId="0" applyFill="1" applyAlignment="1">
      <alignment horizontal="center" vertical="center" wrapText="1"/>
    </xf>
    <xf numFmtId="0" fontId="15" fillId="0" borderId="1" xfId="2" applyFont="1" applyFill="1" applyBorder="1" applyAlignment="1">
      <alignment horizontal="center" vertical="center" wrapText="1"/>
    </xf>
    <xf numFmtId="0" fontId="15" fillId="2" borderId="5" xfId="2" applyFont="1" applyFill="1" applyBorder="1" applyAlignment="1">
      <alignment horizontal="center" vertical="center"/>
    </xf>
    <xf numFmtId="49" fontId="15" fillId="0" borderId="5" xfId="0" applyNumberFormat="1" applyFont="1" applyFill="1" applyBorder="1" applyAlignment="1">
      <alignment horizontal="center" vertical="center" wrapText="1"/>
    </xf>
    <xf numFmtId="3" fontId="15" fillId="9" borderId="5" xfId="0" applyNumberFormat="1" applyFont="1" applyFill="1" applyBorder="1" applyAlignment="1">
      <alignment horizontal="center" vertical="center" wrapText="1"/>
    </xf>
    <xf numFmtId="0" fontId="3" fillId="3" borderId="5" xfId="0" applyNumberFormat="1" applyFont="1" applyFill="1" applyBorder="1" applyAlignment="1">
      <alignment horizontal="right" vertical="center"/>
    </xf>
    <xf numFmtId="0" fontId="3" fillId="3" borderId="1" xfId="0" applyNumberFormat="1" applyFont="1" applyFill="1" applyBorder="1" applyAlignment="1">
      <alignment horizontal="center" vertical="center"/>
    </xf>
    <xf numFmtId="0" fontId="2" fillId="3"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3" fillId="0" borderId="5" xfId="0" applyNumberFormat="1" applyFont="1" applyFill="1" applyBorder="1" applyAlignment="1">
      <alignment horizontal="right" vertical="center"/>
    </xf>
    <xf numFmtId="164" fontId="3" fillId="0" borderId="12" xfId="1" applyFont="1" applyBorder="1" applyAlignment="1">
      <alignment horizontal="center" vertical="top"/>
    </xf>
    <xf numFmtId="164" fontId="3" fillId="0" borderId="13" xfId="1" applyFont="1" applyBorder="1" applyAlignment="1">
      <alignment horizontal="center" vertical="top"/>
    </xf>
    <xf numFmtId="164" fontId="3" fillId="0" borderId="14" xfId="1" applyFont="1" applyBorder="1" applyAlignment="1">
      <alignment horizontal="center" vertical="top"/>
    </xf>
    <xf numFmtId="164" fontId="3" fillId="0" borderId="19" xfId="1" applyFont="1" applyBorder="1" applyAlignment="1">
      <alignment horizontal="center" vertical="top" wrapText="1"/>
    </xf>
    <xf numFmtId="164" fontId="3" fillId="0" borderId="4" xfId="1" applyFont="1" applyBorder="1" applyAlignment="1">
      <alignment horizontal="center" vertical="top" wrapText="1"/>
    </xf>
    <xf numFmtId="164" fontId="2" fillId="0" borderId="19" xfId="1" applyFont="1" applyBorder="1" applyAlignment="1">
      <alignment horizontal="center"/>
    </xf>
    <xf numFmtId="164" fontId="2" fillId="0" borderId="4" xfId="1" applyFont="1" applyBorder="1" applyAlignment="1">
      <alignment horizontal="center"/>
    </xf>
  </cellXfs>
  <cellStyles count="11">
    <cellStyle name="Обычный" xfId="0" builtinId="0"/>
    <cellStyle name="Обычный 10 2 2" xfId="3"/>
    <cellStyle name="Обычный 2" xfId="2"/>
    <cellStyle name="Обычный 2 2" xfId="5"/>
    <cellStyle name="Обычный 2 2 2" xfId="10"/>
    <cellStyle name="Обычный 2 4" xfId="6"/>
    <cellStyle name="Обычный 5" xfId="8"/>
    <cellStyle name="Обычный 7" xfId="9"/>
    <cellStyle name="Финансовый" xfId="1" builtinId="3"/>
    <cellStyle name="Финансовый 2" xfId="7"/>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F2773"/>
  <sheetViews>
    <sheetView tabSelected="1" topLeftCell="A54" zoomScale="70" zoomScaleNormal="70" zoomScaleSheetLayoutView="70" workbookViewId="0">
      <pane xSplit="8" ySplit="2" topLeftCell="I56" activePane="bottomRight" state="frozen"/>
      <selection activeCell="A54" sqref="A54"/>
      <selection pane="topRight" activeCell="I54" sqref="I54"/>
      <selection pane="bottomLeft" activeCell="A56" sqref="A56"/>
      <selection pane="bottomRight" activeCell="U2728" sqref="U2728"/>
    </sheetView>
  </sheetViews>
  <sheetFormatPr defaultColWidth="9.140625" defaultRowHeight="15" outlineLevelRow="1" x14ac:dyDescent="0.25"/>
  <cols>
    <col min="1" max="1" width="6.42578125" style="100" customWidth="1"/>
    <col min="2" max="2" width="8.7109375" style="2" customWidth="1"/>
    <col min="3" max="3" width="14" style="2" customWidth="1"/>
    <col min="4" max="4" width="14.140625" style="2" customWidth="1"/>
    <col min="5" max="5" width="19.42578125" style="2" customWidth="1"/>
    <col min="6" max="6" width="28.140625" style="2" customWidth="1"/>
    <col min="7" max="7" width="34.42578125" style="2" customWidth="1"/>
    <col min="8" max="9" width="9" style="2" customWidth="1"/>
    <col min="10" max="10" width="11.85546875" style="2" customWidth="1"/>
    <col min="11" max="11" width="14.5703125" style="2" customWidth="1"/>
    <col min="12" max="12" width="14.140625" style="2" customWidth="1"/>
    <col min="13" max="13" width="18.7109375" style="2" customWidth="1"/>
    <col min="14" max="14" width="7.5703125" style="2" customWidth="1"/>
    <col min="15" max="15" width="17.7109375" style="2" customWidth="1"/>
    <col min="16" max="16" width="21.85546875" style="2" customWidth="1"/>
    <col min="17" max="17" width="7.7109375" style="2" customWidth="1"/>
    <col min="18" max="18" width="10.85546875" style="2" customWidth="1"/>
    <col min="19" max="19" width="15.5703125" style="2" customWidth="1"/>
    <col min="20" max="20" width="16.5703125" style="2" customWidth="1"/>
    <col min="21" max="21" width="20.140625" style="2" customWidth="1"/>
    <col min="22" max="22" width="20.7109375" style="2" customWidth="1"/>
    <col min="23" max="23" width="10.7109375" style="2" customWidth="1"/>
    <col min="24" max="24" width="9.5703125" style="2" customWidth="1"/>
    <col min="25" max="25" width="13.85546875" style="2" customWidth="1"/>
    <col min="26" max="26" width="15" style="112" customWidth="1"/>
    <col min="27" max="28" width="12.42578125" style="112" customWidth="1"/>
    <col min="29" max="29" width="6.140625" style="113" customWidth="1"/>
    <col min="30" max="30" width="9.140625" style="113" customWidth="1"/>
    <col min="31" max="31" width="10.5703125" style="112" customWidth="1"/>
    <col min="32" max="32" width="10.85546875" style="112" customWidth="1"/>
    <col min="33" max="33" width="8.5703125" style="112" customWidth="1"/>
    <col min="34" max="34" width="16.7109375" style="112" customWidth="1"/>
    <col min="35" max="35" width="10.7109375" style="112" customWidth="1"/>
    <col min="36" max="36" width="13.140625" style="114" customWidth="1"/>
    <col min="37" max="37" width="14.42578125" style="114" customWidth="1"/>
    <col min="38" max="38" width="15.85546875" style="114" customWidth="1"/>
    <col min="39" max="39" width="15" style="114" customWidth="1"/>
    <col min="40" max="40" width="10.5703125" style="132" customWidth="1"/>
    <col min="41" max="41" width="15" style="4" customWidth="1"/>
    <col min="42" max="42" width="8.85546875" style="140" customWidth="1"/>
    <col min="43" max="43" width="17.42578125" style="141" customWidth="1"/>
    <col min="44" max="44" width="15.28515625" style="4" customWidth="1"/>
    <col min="45" max="45" width="23.140625" style="161" customWidth="1"/>
    <col min="46" max="46" width="23.28515625" style="161" customWidth="1"/>
    <col min="47" max="16384" width="9.140625" style="4"/>
  </cols>
  <sheetData>
    <row r="1" spans="1:46" ht="15.75" thickBot="1" x14ac:dyDescent="0.3">
      <c r="V1" s="3"/>
      <c r="W1" s="3"/>
      <c r="X1" s="1"/>
    </row>
    <row r="2" spans="1:46" ht="16.5" thickBot="1" x14ac:dyDescent="0.3">
      <c r="C2" s="5" t="s">
        <v>0</v>
      </c>
      <c r="D2" s="6"/>
      <c r="E2" s="6"/>
      <c r="F2" s="6"/>
      <c r="G2" s="6"/>
      <c r="H2" s="6"/>
      <c r="I2" s="6"/>
      <c r="J2" s="6"/>
      <c r="K2" s="6"/>
      <c r="L2" s="6"/>
      <c r="M2" s="6"/>
      <c r="N2" s="6"/>
      <c r="O2" s="6"/>
      <c r="P2" s="7"/>
      <c r="V2" s="8"/>
      <c r="W2" s="8"/>
    </row>
    <row r="3" spans="1:46" x14ac:dyDescent="0.25">
      <c r="O3" s="8"/>
      <c r="V3" s="8"/>
      <c r="W3" s="8"/>
    </row>
    <row r="4" spans="1:46" s="66" customFormat="1" ht="12.75" x14ac:dyDescent="0.25">
      <c r="A4" s="100"/>
      <c r="B4" s="170" t="s">
        <v>183</v>
      </c>
      <c r="C4" s="170"/>
      <c r="D4" s="170"/>
      <c r="E4" s="170"/>
      <c r="F4" s="170"/>
      <c r="G4" s="170"/>
      <c r="H4" s="170"/>
      <c r="I4" s="170"/>
      <c r="J4" s="170"/>
      <c r="K4" s="170"/>
      <c r="L4" s="170"/>
      <c r="M4" s="170"/>
      <c r="N4" s="170"/>
      <c r="O4" s="170"/>
      <c r="P4" s="170"/>
      <c r="Q4" s="170"/>
      <c r="R4" s="170"/>
      <c r="S4" s="170"/>
      <c r="T4" s="170"/>
      <c r="U4" s="170"/>
      <c r="V4" s="170"/>
      <c r="W4" s="170"/>
      <c r="X4" s="170"/>
      <c r="Y4" s="170"/>
      <c r="Z4" s="115"/>
      <c r="AA4" s="115"/>
      <c r="AB4" s="115"/>
      <c r="AC4" s="113"/>
      <c r="AD4" s="113"/>
      <c r="AE4" s="115"/>
      <c r="AF4" s="115"/>
      <c r="AG4" s="115"/>
      <c r="AH4" s="115"/>
      <c r="AI4" s="115"/>
      <c r="AJ4" s="116"/>
      <c r="AK4" s="116"/>
      <c r="AL4" s="116"/>
      <c r="AM4" s="116"/>
      <c r="AN4" s="133"/>
      <c r="AP4" s="140"/>
      <c r="AQ4" s="142"/>
      <c r="AS4" s="162"/>
      <c r="AT4" s="162"/>
    </row>
    <row r="5" spans="1:46" s="66" customFormat="1" ht="12.75" x14ac:dyDescent="0.25">
      <c r="A5" s="100"/>
      <c r="B5" s="171"/>
      <c r="C5" s="171"/>
      <c r="D5" s="172" t="s">
        <v>1</v>
      </c>
      <c r="E5" s="172"/>
      <c r="F5" s="172"/>
      <c r="G5" s="172"/>
      <c r="H5" s="172"/>
      <c r="I5" s="172"/>
      <c r="J5" s="172"/>
      <c r="K5" s="172"/>
      <c r="L5" s="172"/>
      <c r="M5" s="172"/>
      <c r="N5" s="172"/>
      <c r="O5" s="172"/>
      <c r="P5" s="172"/>
      <c r="Q5" s="172"/>
      <c r="R5" s="172"/>
      <c r="S5" s="172"/>
      <c r="T5" s="172"/>
      <c r="U5" s="172"/>
      <c r="V5" s="172"/>
      <c r="W5" s="172"/>
      <c r="X5" s="172"/>
      <c r="Y5" s="2"/>
      <c r="Z5" s="115"/>
      <c r="AA5" s="115"/>
      <c r="AB5" s="115"/>
      <c r="AC5" s="113"/>
      <c r="AD5" s="113"/>
      <c r="AE5" s="115"/>
      <c r="AF5" s="115"/>
      <c r="AG5" s="115"/>
      <c r="AH5" s="115"/>
      <c r="AI5" s="115"/>
      <c r="AJ5" s="116"/>
      <c r="AK5" s="116"/>
      <c r="AL5" s="116"/>
      <c r="AM5" s="116"/>
      <c r="AN5" s="133"/>
      <c r="AP5" s="140"/>
      <c r="AQ5" s="142"/>
      <c r="AS5" s="162"/>
      <c r="AT5" s="162"/>
    </row>
    <row r="6" spans="1:46" s="66" customFormat="1" ht="12.75" x14ac:dyDescent="0.25">
      <c r="A6" s="100"/>
      <c r="B6" s="2"/>
      <c r="C6" s="2"/>
      <c r="D6" s="2"/>
      <c r="E6" s="2"/>
      <c r="F6" s="2"/>
      <c r="G6" s="2"/>
      <c r="H6" s="2"/>
      <c r="I6" s="2"/>
      <c r="J6" s="2"/>
      <c r="K6" s="2"/>
      <c r="L6" s="8"/>
      <c r="M6" s="8"/>
      <c r="N6" s="8"/>
      <c r="O6" s="8"/>
      <c r="P6" s="2"/>
      <c r="Q6" s="2"/>
      <c r="R6" s="8"/>
      <c r="S6" s="8"/>
      <c r="T6" s="169" t="s">
        <v>4224</v>
      </c>
      <c r="U6" s="169"/>
      <c r="V6" s="169"/>
      <c r="W6" s="169"/>
      <c r="X6" s="169"/>
      <c r="Y6" s="169"/>
      <c r="Z6" s="115"/>
      <c r="AA6" s="115"/>
      <c r="AB6" s="115"/>
      <c r="AC6" s="113"/>
      <c r="AD6" s="113"/>
      <c r="AE6" s="115"/>
      <c r="AF6" s="115"/>
      <c r="AG6" s="115"/>
      <c r="AH6" s="115"/>
      <c r="AI6" s="115"/>
      <c r="AJ6" s="116"/>
      <c r="AK6" s="116"/>
      <c r="AL6" s="116"/>
      <c r="AM6" s="116"/>
      <c r="AN6" s="133"/>
      <c r="AP6" s="140"/>
      <c r="AQ6" s="142"/>
      <c r="AS6" s="162"/>
      <c r="AT6" s="162"/>
    </row>
    <row r="7" spans="1:46" s="66" customFormat="1" ht="12.75" x14ac:dyDescent="0.25">
      <c r="A7" s="100"/>
      <c r="B7" s="2"/>
      <c r="C7" s="2"/>
      <c r="D7" s="2"/>
      <c r="E7" s="2"/>
      <c r="F7" s="2"/>
      <c r="G7" s="2"/>
      <c r="H7" s="2"/>
      <c r="I7" s="2"/>
      <c r="J7" s="2"/>
      <c r="K7" s="2"/>
      <c r="L7" s="8"/>
      <c r="M7" s="8"/>
      <c r="N7" s="8"/>
      <c r="O7" s="8"/>
      <c r="P7" s="2"/>
      <c r="Q7" s="2"/>
      <c r="R7" s="8"/>
      <c r="S7" s="8"/>
      <c r="T7" s="169" t="s">
        <v>4222</v>
      </c>
      <c r="U7" s="169"/>
      <c r="V7" s="169"/>
      <c r="W7" s="169"/>
      <c r="X7" s="169"/>
      <c r="Y7" s="169"/>
      <c r="Z7" s="115"/>
      <c r="AA7" s="115"/>
      <c r="AB7" s="115"/>
      <c r="AC7" s="113"/>
      <c r="AD7" s="113"/>
      <c r="AE7" s="115"/>
      <c r="AF7" s="115"/>
      <c r="AG7" s="115"/>
      <c r="AH7" s="115"/>
      <c r="AI7" s="115"/>
      <c r="AJ7" s="116"/>
      <c r="AK7" s="116"/>
      <c r="AL7" s="116"/>
      <c r="AM7" s="116"/>
      <c r="AN7" s="133"/>
      <c r="AP7" s="140"/>
      <c r="AQ7" s="142"/>
      <c r="AS7" s="162"/>
      <c r="AT7" s="162"/>
    </row>
    <row r="8" spans="1:46" s="66" customFormat="1" ht="12.75" x14ac:dyDescent="0.25">
      <c r="A8" s="100"/>
      <c r="B8" s="2"/>
      <c r="C8" s="2"/>
      <c r="D8" s="2"/>
      <c r="E8" s="2"/>
      <c r="F8" s="2"/>
      <c r="G8" s="2"/>
      <c r="H8" s="2"/>
      <c r="I8" s="2"/>
      <c r="J8" s="2"/>
      <c r="K8" s="2"/>
      <c r="L8" s="8"/>
      <c r="M8" s="8"/>
      <c r="N8" s="8"/>
      <c r="O8" s="8"/>
      <c r="P8" s="2"/>
      <c r="Q8" s="2"/>
      <c r="R8" s="8"/>
      <c r="S8" s="8"/>
      <c r="T8" s="169" t="s">
        <v>4223</v>
      </c>
      <c r="U8" s="169"/>
      <c r="V8" s="169"/>
      <c r="W8" s="169"/>
      <c r="X8" s="169"/>
      <c r="Y8" s="169"/>
      <c r="Z8" s="115"/>
      <c r="AA8" s="115"/>
      <c r="AB8" s="115"/>
      <c r="AC8" s="113"/>
      <c r="AD8" s="113"/>
      <c r="AE8" s="115"/>
      <c r="AF8" s="115"/>
      <c r="AG8" s="115"/>
      <c r="AH8" s="115"/>
      <c r="AI8" s="115"/>
      <c r="AJ8" s="116"/>
      <c r="AK8" s="116"/>
      <c r="AL8" s="116"/>
      <c r="AM8" s="116"/>
      <c r="AN8" s="133"/>
      <c r="AP8" s="140"/>
      <c r="AQ8" s="142"/>
      <c r="AS8" s="162"/>
      <c r="AT8" s="162"/>
    </row>
    <row r="9" spans="1:46" s="66" customFormat="1" ht="12.75" x14ac:dyDescent="0.25">
      <c r="A9" s="100"/>
      <c r="B9" s="2"/>
      <c r="C9" s="2"/>
      <c r="D9" s="2"/>
      <c r="E9" s="2"/>
      <c r="F9" s="2"/>
      <c r="G9" s="2"/>
      <c r="H9" s="2"/>
      <c r="I9" s="2"/>
      <c r="J9" s="2"/>
      <c r="K9" s="2"/>
      <c r="L9" s="8"/>
      <c r="M9" s="8"/>
      <c r="N9" s="8"/>
      <c r="O9" s="8"/>
      <c r="P9" s="2"/>
      <c r="Q9" s="2"/>
      <c r="R9" s="8"/>
      <c r="S9" s="8"/>
      <c r="T9" s="169" t="s">
        <v>4237</v>
      </c>
      <c r="U9" s="169"/>
      <c r="V9" s="169"/>
      <c r="W9" s="169"/>
      <c r="X9" s="169"/>
      <c r="Y9" s="169"/>
      <c r="Z9" s="115"/>
      <c r="AA9" s="115"/>
      <c r="AB9" s="115"/>
      <c r="AC9" s="113"/>
      <c r="AD9" s="113"/>
      <c r="AE9" s="115"/>
      <c r="AF9" s="115"/>
      <c r="AG9" s="115"/>
      <c r="AH9" s="115"/>
      <c r="AI9" s="115"/>
      <c r="AJ9" s="116"/>
      <c r="AK9" s="116"/>
      <c r="AL9" s="116"/>
      <c r="AM9" s="116"/>
      <c r="AN9" s="133"/>
      <c r="AP9" s="140"/>
      <c r="AQ9" s="142"/>
      <c r="AS9" s="162"/>
      <c r="AT9" s="162"/>
    </row>
    <row r="10" spans="1:46" s="66" customFormat="1" ht="12.75" x14ac:dyDescent="0.25">
      <c r="A10" s="100"/>
      <c r="B10" s="2"/>
      <c r="C10" s="2"/>
      <c r="D10" s="2"/>
      <c r="E10" s="2"/>
      <c r="F10" s="2"/>
      <c r="G10" s="2"/>
      <c r="H10" s="2"/>
      <c r="I10" s="2"/>
      <c r="J10" s="2"/>
      <c r="K10" s="2"/>
      <c r="L10" s="8"/>
      <c r="M10" s="8"/>
      <c r="N10" s="8"/>
      <c r="O10" s="8"/>
      <c r="P10" s="2"/>
      <c r="Q10" s="2"/>
      <c r="R10" s="8"/>
      <c r="S10" s="8"/>
      <c r="T10" s="169" t="s">
        <v>4325</v>
      </c>
      <c r="U10" s="169"/>
      <c r="V10" s="169"/>
      <c r="W10" s="169"/>
      <c r="X10" s="169"/>
      <c r="Y10" s="169"/>
      <c r="Z10" s="115"/>
      <c r="AA10" s="115"/>
      <c r="AB10" s="115"/>
      <c r="AC10" s="113"/>
      <c r="AD10" s="113"/>
      <c r="AE10" s="115"/>
      <c r="AF10" s="115"/>
      <c r="AG10" s="115"/>
      <c r="AH10" s="115"/>
      <c r="AI10" s="115"/>
      <c r="AJ10" s="116"/>
      <c r="AK10" s="116"/>
      <c r="AL10" s="116"/>
      <c r="AM10" s="116"/>
      <c r="AN10" s="133"/>
      <c r="AP10" s="140"/>
      <c r="AQ10" s="142"/>
      <c r="AS10" s="162"/>
      <c r="AT10" s="162"/>
    </row>
    <row r="11" spans="1:46" s="66" customFormat="1" ht="12.75" x14ac:dyDescent="0.25">
      <c r="A11" s="100"/>
      <c r="B11" s="2"/>
      <c r="C11" s="2"/>
      <c r="D11" s="2"/>
      <c r="E11" s="2"/>
      <c r="F11" s="2"/>
      <c r="G11" s="2"/>
      <c r="H11" s="2"/>
      <c r="I11" s="2"/>
      <c r="J11" s="2"/>
      <c r="K11" s="2"/>
      <c r="L11" s="8"/>
      <c r="M11" s="8"/>
      <c r="N11" s="8"/>
      <c r="O11" s="8"/>
      <c r="P11" s="2"/>
      <c r="Q11" s="2"/>
      <c r="R11" s="8"/>
      <c r="S11" s="8"/>
      <c r="T11" s="169" t="s">
        <v>4423</v>
      </c>
      <c r="U11" s="169"/>
      <c r="V11" s="169"/>
      <c r="W11" s="169"/>
      <c r="X11" s="169"/>
      <c r="Y11" s="169"/>
      <c r="Z11" s="115"/>
      <c r="AA11" s="115"/>
      <c r="AB11" s="115"/>
      <c r="AC11" s="113"/>
      <c r="AD11" s="113"/>
      <c r="AE11" s="115"/>
      <c r="AF11" s="115"/>
      <c r="AG11" s="115"/>
      <c r="AH11" s="115"/>
      <c r="AI11" s="115"/>
      <c r="AJ11" s="116"/>
      <c r="AK11" s="116"/>
      <c r="AL11" s="116"/>
      <c r="AM11" s="116"/>
      <c r="AN11" s="133"/>
      <c r="AP11" s="140"/>
      <c r="AQ11" s="142"/>
      <c r="AS11" s="162"/>
      <c r="AT11" s="162"/>
    </row>
    <row r="12" spans="1:46" s="66" customFormat="1" ht="12.75" x14ac:dyDescent="0.25">
      <c r="A12" s="100"/>
      <c r="B12" s="2"/>
      <c r="C12" s="2"/>
      <c r="D12" s="2"/>
      <c r="E12" s="2"/>
      <c r="F12" s="2"/>
      <c r="G12" s="2"/>
      <c r="H12" s="2"/>
      <c r="I12" s="2"/>
      <c r="J12" s="2"/>
      <c r="K12" s="2"/>
      <c r="L12" s="8"/>
      <c r="M12" s="8"/>
      <c r="N12" s="8"/>
      <c r="O12" s="8"/>
      <c r="P12" s="2"/>
      <c r="Q12" s="2"/>
      <c r="R12" s="8"/>
      <c r="S12" s="8"/>
      <c r="T12" s="169" t="s">
        <v>4586</v>
      </c>
      <c r="U12" s="169"/>
      <c r="V12" s="169"/>
      <c r="W12" s="169"/>
      <c r="X12" s="169"/>
      <c r="Y12" s="169"/>
      <c r="Z12" s="115"/>
      <c r="AA12" s="115"/>
      <c r="AB12" s="115"/>
      <c r="AC12" s="113"/>
      <c r="AD12" s="113"/>
      <c r="AE12" s="115"/>
      <c r="AF12" s="115"/>
      <c r="AG12" s="115"/>
      <c r="AH12" s="115"/>
      <c r="AI12" s="115"/>
      <c r="AJ12" s="116"/>
      <c r="AK12" s="116"/>
      <c r="AL12" s="116"/>
      <c r="AM12" s="116"/>
      <c r="AN12" s="133"/>
      <c r="AP12" s="140"/>
      <c r="AQ12" s="142"/>
      <c r="AS12" s="162"/>
      <c r="AT12" s="162"/>
    </row>
    <row r="13" spans="1:46" s="66" customFormat="1" ht="12.75" x14ac:dyDescent="0.25">
      <c r="A13" s="100"/>
      <c r="B13" s="2"/>
      <c r="C13" s="2"/>
      <c r="D13" s="2"/>
      <c r="E13" s="2"/>
      <c r="F13" s="2"/>
      <c r="G13" s="2"/>
      <c r="H13" s="2"/>
      <c r="I13" s="2"/>
      <c r="J13" s="2"/>
      <c r="K13" s="2"/>
      <c r="L13" s="8"/>
      <c r="M13" s="8"/>
      <c r="N13" s="8"/>
      <c r="O13" s="8"/>
      <c r="P13" s="2"/>
      <c r="Q13" s="2"/>
      <c r="R13" s="8"/>
      <c r="S13" s="8"/>
      <c r="T13" s="169" t="s">
        <v>4789</v>
      </c>
      <c r="U13" s="169"/>
      <c r="V13" s="169"/>
      <c r="W13" s="169"/>
      <c r="X13" s="169"/>
      <c r="Y13" s="169"/>
      <c r="Z13" s="115"/>
      <c r="AA13" s="115"/>
      <c r="AB13" s="115"/>
      <c r="AC13" s="113"/>
      <c r="AD13" s="113"/>
      <c r="AE13" s="115"/>
      <c r="AF13" s="115"/>
      <c r="AG13" s="115"/>
      <c r="AH13" s="115"/>
      <c r="AI13" s="115"/>
      <c r="AJ13" s="116"/>
      <c r="AK13" s="116"/>
      <c r="AL13" s="116"/>
      <c r="AM13" s="116"/>
      <c r="AN13" s="133"/>
      <c r="AP13" s="140"/>
      <c r="AQ13" s="142"/>
      <c r="AS13" s="162"/>
      <c r="AT13" s="162"/>
    </row>
    <row r="14" spans="1:46" s="66" customFormat="1" ht="12.75" x14ac:dyDescent="0.25">
      <c r="A14" s="100"/>
      <c r="B14" s="2"/>
      <c r="C14" s="2"/>
      <c r="D14" s="2"/>
      <c r="E14" s="2"/>
      <c r="F14" s="2"/>
      <c r="G14" s="2"/>
      <c r="H14" s="2"/>
      <c r="I14" s="2"/>
      <c r="J14" s="2"/>
      <c r="K14" s="2"/>
      <c r="L14" s="8"/>
      <c r="M14" s="8"/>
      <c r="N14" s="8"/>
      <c r="O14" s="8"/>
      <c r="P14" s="2"/>
      <c r="Q14" s="2"/>
      <c r="R14" s="8"/>
      <c r="S14" s="8"/>
      <c r="T14" s="169" t="s">
        <v>5215</v>
      </c>
      <c r="U14" s="169"/>
      <c r="V14" s="169"/>
      <c r="W14" s="169"/>
      <c r="X14" s="169"/>
      <c r="Y14" s="169"/>
      <c r="Z14" s="115"/>
      <c r="AA14" s="115"/>
      <c r="AB14" s="115"/>
      <c r="AC14" s="113"/>
      <c r="AD14" s="113"/>
      <c r="AE14" s="115"/>
      <c r="AF14" s="115"/>
      <c r="AG14" s="115"/>
      <c r="AH14" s="115"/>
      <c r="AI14" s="115"/>
      <c r="AJ14" s="116"/>
      <c r="AK14" s="116"/>
      <c r="AL14" s="116"/>
      <c r="AM14" s="116"/>
      <c r="AN14" s="133"/>
      <c r="AP14" s="140"/>
      <c r="AQ14" s="142"/>
      <c r="AS14" s="162"/>
      <c r="AT14" s="162"/>
    </row>
    <row r="15" spans="1:46" s="66" customFormat="1" ht="12.75" x14ac:dyDescent="0.25">
      <c r="A15" s="100"/>
      <c r="B15" s="2"/>
      <c r="C15" s="2"/>
      <c r="D15" s="2"/>
      <c r="E15" s="2"/>
      <c r="F15" s="2"/>
      <c r="G15" s="2"/>
      <c r="H15" s="2"/>
      <c r="I15" s="2"/>
      <c r="J15" s="2"/>
      <c r="K15" s="2"/>
      <c r="L15" s="8"/>
      <c r="M15" s="8"/>
      <c r="N15" s="8"/>
      <c r="O15" s="8"/>
      <c r="P15" s="2"/>
      <c r="Q15" s="2"/>
      <c r="R15" s="8"/>
      <c r="S15" s="8"/>
      <c r="T15" s="169" t="s">
        <v>5253</v>
      </c>
      <c r="U15" s="169"/>
      <c r="V15" s="169"/>
      <c r="W15" s="169"/>
      <c r="X15" s="169"/>
      <c r="Y15" s="169"/>
      <c r="Z15" s="115"/>
      <c r="AA15" s="115"/>
      <c r="AB15" s="115"/>
      <c r="AC15" s="113"/>
      <c r="AD15" s="113"/>
      <c r="AE15" s="115"/>
      <c r="AF15" s="115"/>
      <c r="AG15" s="115"/>
      <c r="AH15" s="115"/>
      <c r="AI15" s="115"/>
      <c r="AJ15" s="116"/>
      <c r="AK15" s="116"/>
      <c r="AL15" s="116"/>
      <c r="AM15" s="116"/>
      <c r="AN15" s="133"/>
      <c r="AP15" s="140"/>
      <c r="AQ15" s="142"/>
      <c r="AS15" s="162"/>
      <c r="AT15" s="162"/>
    </row>
    <row r="16" spans="1:46" s="66" customFormat="1" ht="12.75" x14ac:dyDescent="0.25">
      <c r="A16" s="100"/>
      <c r="B16" s="2"/>
      <c r="C16" s="2"/>
      <c r="D16" s="2"/>
      <c r="E16" s="2"/>
      <c r="F16" s="2"/>
      <c r="G16" s="2"/>
      <c r="H16" s="2"/>
      <c r="I16" s="2"/>
      <c r="J16" s="2"/>
      <c r="K16" s="2"/>
      <c r="L16" s="8"/>
      <c r="M16" s="8"/>
      <c r="N16" s="8"/>
      <c r="O16" s="8"/>
      <c r="P16" s="2"/>
      <c r="Q16" s="2"/>
      <c r="R16" s="8"/>
      <c r="S16" s="8"/>
      <c r="T16" s="169" t="s">
        <v>5280</v>
      </c>
      <c r="U16" s="169"/>
      <c r="V16" s="169"/>
      <c r="W16" s="169"/>
      <c r="X16" s="169"/>
      <c r="Y16" s="169"/>
      <c r="Z16" s="115"/>
      <c r="AA16" s="115"/>
      <c r="AB16" s="115"/>
      <c r="AC16" s="113"/>
      <c r="AD16" s="113"/>
      <c r="AE16" s="115"/>
      <c r="AF16" s="115"/>
      <c r="AG16" s="115"/>
      <c r="AH16" s="115"/>
      <c r="AI16" s="115"/>
      <c r="AJ16" s="116"/>
      <c r="AK16" s="116"/>
      <c r="AL16" s="116"/>
      <c r="AM16" s="116"/>
      <c r="AN16" s="133"/>
      <c r="AP16" s="140"/>
      <c r="AQ16" s="142"/>
      <c r="AS16" s="162"/>
      <c r="AT16" s="162"/>
    </row>
    <row r="17" spans="1:46" s="66" customFormat="1" ht="12.75" x14ac:dyDescent="0.25">
      <c r="A17" s="100"/>
      <c r="B17" s="2"/>
      <c r="C17" s="2"/>
      <c r="D17" s="2"/>
      <c r="E17" s="2"/>
      <c r="F17" s="2"/>
      <c r="G17" s="2"/>
      <c r="H17" s="2"/>
      <c r="I17" s="2"/>
      <c r="J17" s="2"/>
      <c r="K17" s="2"/>
      <c r="L17" s="8"/>
      <c r="M17" s="8"/>
      <c r="N17" s="8"/>
      <c r="O17" s="8"/>
      <c r="P17" s="2"/>
      <c r="Q17" s="2"/>
      <c r="R17" s="8"/>
      <c r="S17" s="8"/>
      <c r="T17" s="169" t="s">
        <v>5285</v>
      </c>
      <c r="U17" s="169"/>
      <c r="V17" s="169"/>
      <c r="W17" s="169"/>
      <c r="X17" s="169"/>
      <c r="Y17" s="169"/>
      <c r="Z17" s="115"/>
      <c r="AA17" s="115"/>
      <c r="AB17" s="115"/>
      <c r="AC17" s="113"/>
      <c r="AD17" s="113"/>
      <c r="AE17" s="115"/>
      <c r="AF17" s="115"/>
      <c r="AG17" s="115"/>
      <c r="AH17" s="115"/>
      <c r="AI17" s="115"/>
      <c r="AJ17" s="116"/>
      <c r="AK17" s="116"/>
      <c r="AL17" s="116"/>
      <c r="AM17" s="116"/>
      <c r="AN17" s="133"/>
      <c r="AP17" s="140"/>
      <c r="AQ17" s="142"/>
      <c r="AS17" s="162"/>
      <c r="AT17" s="162"/>
    </row>
    <row r="18" spans="1:46" s="66" customFormat="1" ht="12.75" x14ac:dyDescent="0.25">
      <c r="A18" s="100"/>
      <c r="B18" s="2"/>
      <c r="C18" s="2"/>
      <c r="D18" s="2"/>
      <c r="E18" s="2"/>
      <c r="F18" s="2"/>
      <c r="G18" s="2"/>
      <c r="H18" s="2"/>
      <c r="I18" s="2"/>
      <c r="J18" s="2"/>
      <c r="K18" s="2"/>
      <c r="L18" s="8"/>
      <c r="M18" s="8"/>
      <c r="N18" s="8"/>
      <c r="O18" s="8"/>
      <c r="P18" s="2"/>
      <c r="Q18" s="2"/>
      <c r="R18" s="8"/>
      <c r="S18" s="8"/>
      <c r="T18" s="169" t="s">
        <v>5296</v>
      </c>
      <c r="U18" s="169"/>
      <c r="V18" s="169"/>
      <c r="W18" s="169"/>
      <c r="X18" s="169"/>
      <c r="Y18" s="169"/>
      <c r="Z18" s="115"/>
      <c r="AA18" s="115"/>
      <c r="AB18" s="115"/>
      <c r="AC18" s="113"/>
      <c r="AD18" s="113"/>
      <c r="AE18" s="115"/>
      <c r="AF18" s="115"/>
      <c r="AG18" s="115"/>
      <c r="AH18" s="115"/>
      <c r="AI18" s="115"/>
      <c r="AJ18" s="116"/>
      <c r="AK18" s="116"/>
      <c r="AL18" s="116"/>
      <c r="AM18" s="116"/>
      <c r="AN18" s="133"/>
      <c r="AP18" s="140"/>
      <c r="AQ18" s="142"/>
      <c r="AS18" s="162"/>
      <c r="AT18" s="162"/>
    </row>
    <row r="19" spans="1:46" s="66" customFormat="1" ht="12.75" x14ac:dyDescent="0.25">
      <c r="A19" s="100"/>
      <c r="B19" s="2"/>
      <c r="C19" s="2"/>
      <c r="D19" s="2"/>
      <c r="E19" s="2"/>
      <c r="F19" s="2"/>
      <c r="G19" s="2"/>
      <c r="H19" s="2"/>
      <c r="I19" s="2"/>
      <c r="J19" s="2"/>
      <c r="K19" s="2"/>
      <c r="L19" s="8"/>
      <c r="M19" s="8"/>
      <c r="N19" s="8"/>
      <c r="O19" s="8"/>
      <c r="P19" s="2"/>
      <c r="Q19" s="2"/>
      <c r="R19" s="8"/>
      <c r="S19" s="8"/>
      <c r="T19" s="169" t="s">
        <v>5411</v>
      </c>
      <c r="U19" s="169"/>
      <c r="V19" s="169"/>
      <c r="W19" s="169"/>
      <c r="X19" s="169"/>
      <c r="Y19" s="169"/>
      <c r="Z19" s="115"/>
      <c r="AA19" s="115"/>
      <c r="AB19" s="115"/>
      <c r="AC19" s="113"/>
      <c r="AD19" s="113"/>
      <c r="AE19" s="115"/>
      <c r="AF19" s="115"/>
      <c r="AG19" s="115"/>
      <c r="AH19" s="115"/>
      <c r="AI19" s="115"/>
      <c r="AJ19" s="116"/>
      <c r="AK19" s="116"/>
      <c r="AL19" s="116"/>
      <c r="AM19" s="116"/>
      <c r="AN19" s="133"/>
      <c r="AP19" s="140"/>
      <c r="AQ19" s="142"/>
      <c r="AS19" s="162"/>
      <c r="AT19" s="162"/>
    </row>
    <row r="20" spans="1:46" s="66" customFormat="1" ht="12.75" x14ac:dyDescent="0.25">
      <c r="A20" s="100"/>
      <c r="B20" s="2"/>
      <c r="C20" s="2"/>
      <c r="D20" s="2"/>
      <c r="E20" s="2"/>
      <c r="F20" s="2"/>
      <c r="G20" s="2"/>
      <c r="H20" s="2"/>
      <c r="I20" s="2"/>
      <c r="J20" s="2"/>
      <c r="K20" s="2"/>
      <c r="L20" s="8"/>
      <c r="M20" s="8"/>
      <c r="N20" s="8"/>
      <c r="O20" s="8"/>
      <c r="P20" s="2"/>
      <c r="Q20" s="2"/>
      <c r="R20" s="8"/>
      <c r="S20" s="8"/>
      <c r="T20" s="169" t="s">
        <v>5540</v>
      </c>
      <c r="U20" s="169"/>
      <c r="V20" s="169"/>
      <c r="W20" s="169"/>
      <c r="X20" s="169"/>
      <c r="Y20" s="169"/>
      <c r="Z20" s="115"/>
      <c r="AA20" s="115"/>
      <c r="AB20" s="115"/>
      <c r="AC20" s="113"/>
      <c r="AD20" s="113"/>
      <c r="AE20" s="115"/>
      <c r="AF20" s="115"/>
      <c r="AG20" s="115"/>
      <c r="AH20" s="115"/>
      <c r="AI20" s="115"/>
      <c r="AJ20" s="116"/>
      <c r="AK20" s="116"/>
      <c r="AL20" s="116"/>
      <c r="AM20" s="116"/>
      <c r="AN20" s="133"/>
      <c r="AP20" s="140"/>
      <c r="AQ20" s="142"/>
      <c r="AS20" s="162"/>
      <c r="AT20" s="162"/>
    </row>
    <row r="21" spans="1:46" s="66" customFormat="1" ht="12.75" x14ac:dyDescent="0.25">
      <c r="A21" s="100"/>
      <c r="B21" s="2"/>
      <c r="C21" s="2"/>
      <c r="D21" s="2"/>
      <c r="E21" s="2"/>
      <c r="F21" s="2"/>
      <c r="G21" s="2"/>
      <c r="H21" s="2"/>
      <c r="I21" s="2"/>
      <c r="J21" s="2"/>
      <c r="K21" s="2"/>
      <c r="L21" s="8"/>
      <c r="M21" s="8"/>
      <c r="N21" s="8"/>
      <c r="O21" s="8"/>
      <c r="P21" s="2"/>
      <c r="Q21" s="2"/>
      <c r="R21" s="8"/>
      <c r="S21" s="8"/>
      <c r="T21" s="169" t="s">
        <v>5585</v>
      </c>
      <c r="U21" s="169"/>
      <c r="V21" s="169"/>
      <c r="W21" s="169"/>
      <c r="X21" s="169"/>
      <c r="Y21" s="169"/>
      <c r="Z21" s="115"/>
      <c r="AA21" s="115"/>
      <c r="AB21" s="115"/>
      <c r="AC21" s="113"/>
      <c r="AD21" s="113"/>
      <c r="AE21" s="115"/>
      <c r="AF21" s="115"/>
      <c r="AG21" s="115"/>
      <c r="AH21" s="115"/>
      <c r="AI21" s="115"/>
      <c r="AJ21" s="116"/>
      <c r="AK21" s="116"/>
      <c r="AL21" s="116"/>
      <c r="AM21" s="116"/>
      <c r="AN21" s="133"/>
      <c r="AP21" s="140"/>
      <c r="AQ21" s="142"/>
      <c r="AS21" s="162"/>
      <c r="AT21" s="162"/>
    </row>
    <row r="22" spans="1:46" s="66" customFormat="1" ht="12.75" x14ac:dyDescent="0.25">
      <c r="A22" s="100"/>
      <c r="B22" s="2"/>
      <c r="C22" s="2"/>
      <c r="D22" s="2"/>
      <c r="E22" s="2"/>
      <c r="F22" s="2"/>
      <c r="G22" s="2"/>
      <c r="H22" s="2"/>
      <c r="I22" s="2"/>
      <c r="J22" s="2"/>
      <c r="K22" s="2"/>
      <c r="L22" s="8"/>
      <c r="M22" s="8"/>
      <c r="N22" s="8"/>
      <c r="O22" s="8"/>
      <c r="P22" s="2"/>
      <c r="Q22" s="2"/>
      <c r="R22" s="8"/>
      <c r="S22" s="8"/>
      <c r="T22" s="169" t="s">
        <v>5586</v>
      </c>
      <c r="U22" s="169"/>
      <c r="V22" s="169"/>
      <c r="W22" s="169"/>
      <c r="X22" s="169"/>
      <c r="Y22" s="169"/>
      <c r="Z22" s="115"/>
      <c r="AA22" s="115"/>
      <c r="AB22" s="115"/>
      <c r="AC22" s="113"/>
      <c r="AD22" s="113"/>
      <c r="AE22" s="115"/>
      <c r="AF22" s="115"/>
      <c r="AG22" s="115"/>
      <c r="AH22" s="115"/>
      <c r="AI22" s="115"/>
      <c r="AJ22" s="116"/>
      <c r="AK22" s="116"/>
      <c r="AL22" s="116"/>
      <c r="AM22" s="116"/>
      <c r="AN22" s="133"/>
      <c r="AP22" s="140"/>
      <c r="AQ22" s="142"/>
      <c r="AS22" s="162"/>
      <c r="AT22" s="162"/>
    </row>
    <row r="23" spans="1:46" s="66" customFormat="1" ht="12.75" x14ac:dyDescent="0.25">
      <c r="A23" s="100"/>
      <c r="B23" s="2"/>
      <c r="C23" s="2"/>
      <c r="D23" s="2"/>
      <c r="E23" s="2"/>
      <c r="F23" s="2"/>
      <c r="G23" s="2"/>
      <c r="H23" s="2"/>
      <c r="I23" s="2"/>
      <c r="J23" s="2"/>
      <c r="K23" s="2"/>
      <c r="L23" s="8"/>
      <c r="M23" s="8"/>
      <c r="N23" s="8"/>
      <c r="O23" s="8"/>
      <c r="P23" s="2"/>
      <c r="Q23" s="2"/>
      <c r="R23" s="8"/>
      <c r="S23" s="8"/>
      <c r="T23" s="169" t="s">
        <v>7054</v>
      </c>
      <c r="U23" s="169"/>
      <c r="V23" s="169"/>
      <c r="W23" s="169"/>
      <c r="X23" s="169"/>
      <c r="Y23" s="169"/>
      <c r="Z23" s="115"/>
      <c r="AA23" s="115"/>
      <c r="AB23" s="115"/>
      <c r="AC23" s="113"/>
      <c r="AD23" s="113"/>
      <c r="AE23" s="115"/>
      <c r="AF23" s="115"/>
      <c r="AG23" s="115"/>
      <c r="AH23" s="115"/>
      <c r="AI23" s="115"/>
      <c r="AJ23" s="116"/>
      <c r="AK23" s="116"/>
      <c r="AL23" s="116"/>
      <c r="AM23" s="116"/>
      <c r="AN23" s="133"/>
      <c r="AP23" s="140"/>
      <c r="AQ23" s="142"/>
      <c r="AS23" s="162"/>
      <c r="AT23" s="162"/>
    </row>
    <row r="24" spans="1:46" s="66" customFormat="1" ht="12.75" x14ac:dyDescent="0.25">
      <c r="A24" s="100"/>
      <c r="B24" s="2"/>
      <c r="C24" s="2"/>
      <c r="D24" s="2"/>
      <c r="E24" s="2"/>
      <c r="F24" s="2"/>
      <c r="G24" s="2"/>
      <c r="H24" s="2"/>
      <c r="I24" s="2"/>
      <c r="J24" s="2"/>
      <c r="K24" s="2"/>
      <c r="L24" s="8"/>
      <c r="M24" s="8"/>
      <c r="N24" s="8"/>
      <c r="O24" s="8"/>
      <c r="P24" s="2"/>
      <c r="Q24" s="2"/>
      <c r="R24" s="8"/>
      <c r="S24" s="8"/>
      <c r="T24" s="169" t="s">
        <v>7107</v>
      </c>
      <c r="U24" s="169"/>
      <c r="V24" s="169"/>
      <c r="W24" s="169"/>
      <c r="X24" s="169"/>
      <c r="Y24" s="169"/>
      <c r="Z24" s="115"/>
      <c r="AA24" s="115"/>
      <c r="AB24" s="115"/>
      <c r="AC24" s="113"/>
      <c r="AD24" s="113"/>
      <c r="AE24" s="115"/>
      <c r="AF24" s="115"/>
      <c r="AG24" s="115"/>
      <c r="AH24" s="115"/>
      <c r="AI24" s="115"/>
      <c r="AJ24" s="116"/>
      <c r="AK24" s="116"/>
      <c r="AL24" s="116"/>
      <c r="AM24" s="116"/>
      <c r="AN24" s="133"/>
      <c r="AP24" s="140"/>
      <c r="AQ24" s="142"/>
      <c r="AS24" s="162"/>
      <c r="AT24" s="162"/>
    </row>
    <row r="25" spans="1:46" s="66" customFormat="1" ht="12.75" x14ac:dyDescent="0.25">
      <c r="A25" s="100"/>
      <c r="B25" s="2"/>
      <c r="C25" s="2"/>
      <c r="D25" s="2"/>
      <c r="E25" s="2"/>
      <c r="F25" s="2"/>
      <c r="G25" s="2"/>
      <c r="H25" s="2"/>
      <c r="I25" s="2"/>
      <c r="J25" s="2"/>
      <c r="K25" s="2"/>
      <c r="L25" s="8"/>
      <c r="M25" s="8"/>
      <c r="N25" s="8"/>
      <c r="O25" s="8"/>
      <c r="P25" s="2"/>
      <c r="Q25" s="2"/>
      <c r="R25" s="8"/>
      <c r="S25" s="8"/>
      <c r="T25" s="169" t="s">
        <v>7147</v>
      </c>
      <c r="U25" s="169"/>
      <c r="V25" s="169"/>
      <c r="W25" s="169"/>
      <c r="X25" s="169"/>
      <c r="Y25" s="169"/>
      <c r="Z25" s="115"/>
      <c r="AA25" s="115"/>
      <c r="AB25" s="115"/>
      <c r="AC25" s="113"/>
      <c r="AD25" s="113"/>
      <c r="AE25" s="115"/>
      <c r="AF25" s="115"/>
      <c r="AG25" s="115"/>
      <c r="AH25" s="115"/>
      <c r="AI25" s="115"/>
      <c r="AJ25" s="116"/>
      <c r="AK25" s="116"/>
      <c r="AL25" s="116"/>
      <c r="AM25" s="116"/>
      <c r="AN25" s="133"/>
      <c r="AP25" s="140"/>
      <c r="AQ25" s="142"/>
      <c r="AS25" s="162"/>
      <c r="AT25" s="162"/>
    </row>
    <row r="26" spans="1:46" s="66" customFormat="1" ht="12.75" x14ac:dyDescent="0.25">
      <c r="A26" s="100"/>
      <c r="B26" s="2"/>
      <c r="C26" s="2"/>
      <c r="D26" s="2"/>
      <c r="E26" s="2"/>
      <c r="F26" s="2"/>
      <c r="G26" s="2"/>
      <c r="H26" s="2"/>
      <c r="I26" s="2"/>
      <c r="J26" s="2"/>
      <c r="K26" s="2"/>
      <c r="L26" s="8"/>
      <c r="M26" s="8"/>
      <c r="N26" s="8"/>
      <c r="O26" s="8"/>
      <c r="P26" s="2"/>
      <c r="Q26" s="2"/>
      <c r="R26" s="8"/>
      <c r="S26" s="8"/>
      <c r="T26" s="169" t="s">
        <v>7422</v>
      </c>
      <c r="U26" s="169"/>
      <c r="V26" s="169"/>
      <c r="W26" s="169"/>
      <c r="X26" s="169"/>
      <c r="Y26" s="169"/>
      <c r="Z26" s="115"/>
      <c r="AA26" s="115"/>
      <c r="AB26" s="115"/>
      <c r="AC26" s="113"/>
      <c r="AD26" s="113"/>
      <c r="AE26" s="115"/>
      <c r="AF26" s="115"/>
      <c r="AG26" s="115"/>
      <c r="AH26" s="115"/>
      <c r="AI26" s="115"/>
      <c r="AJ26" s="116"/>
      <c r="AK26" s="116"/>
      <c r="AL26" s="116"/>
      <c r="AM26" s="116"/>
      <c r="AN26" s="133"/>
      <c r="AP26" s="140"/>
      <c r="AQ26" s="142"/>
      <c r="AS26" s="162"/>
      <c r="AT26" s="162"/>
    </row>
    <row r="27" spans="1:46" s="66" customFormat="1" ht="12.75" x14ac:dyDescent="0.25">
      <c r="A27" s="100"/>
      <c r="B27" s="2"/>
      <c r="C27" s="2"/>
      <c r="D27" s="2"/>
      <c r="E27" s="2"/>
      <c r="F27" s="2"/>
      <c r="G27" s="2"/>
      <c r="H27" s="2"/>
      <c r="I27" s="2"/>
      <c r="J27" s="2"/>
      <c r="K27" s="2"/>
      <c r="L27" s="8"/>
      <c r="M27" s="8"/>
      <c r="N27" s="8"/>
      <c r="O27" s="8"/>
      <c r="P27" s="2"/>
      <c r="Q27" s="2"/>
      <c r="R27" s="8"/>
      <c r="S27" s="8"/>
      <c r="T27" s="169" t="s">
        <v>7643</v>
      </c>
      <c r="U27" s="169"/>
      <c r="V27" s="169"/>
      <c r="W27" s="169"/>
      <c r="X27" s="169"/>
      <c r="Y27" s="169"/>
      <c r="Z27" s="115"/>
      <c r="AA27" s="115"/>
      <c r="AB27" s="115"/>
      <c r="AC27" s="113"/>
      <c r="AD27" s="113"/>
      <c r="AE27" s="115"/>
      <c r="AF27" s="115"/>
      <c r="AG27" s="115"/>
      <c r="AH27" s="115"/>
      <c r="AI27" s="115"/>
      <c r="AJ27" s="116"/>
      <c r="AK27" s="116"/>
      <c r="AL27" s="116"/>
      <c r="AM27" s="116"/>
      <c r="AN27" s="133"/>
      <c r="AP27" s="140"/>
      <c r="AQ27" s="142"/>
      <c r="AS27" s="162"/>
      <c r="AT27" s="162"/>
    </row>
    <row r="28" spans="1:46" s="66" customFormat="1" ht="12.75" x14ac:dyDescent="0.25">
      <c r="A28" s="100"/>
      <c r="B28" s="2"/>
      <c r="C28" s="2"/>
      <c r="D28" s="2"/>
      <c r="E28" s="2"/>
      <c r="F28" s="2"/>
      <c r="G28" s="2"/>
      <c r="H28" s="2"/>
      <c r="I28" s="2"/>
      <c r="J28" s="2"/>
      <c r="K28" s="2"/>
      <c r="L28" s="8"/>
      <c r="M28" s="8"/>
      <c r="N28" s="8"/>
      <c r="O28" s="8"/>
      <c r="P28" s="2"/>
      <c r="Q28" s="2"/>
      <c r="R28" s="8"/>
      <c r="S28" s="8"/>
      <c r="T28" s="169" t="s">
        <v>7876</v>
      </c>
      <c r="U28" s="169"/>
      <c r="V28" s="169"/>
      <c r="W28" s="169"/>
      <c r="X28" s="169"/>
      <c r="Y28" s="169"/>
      <c r="Z28" s="115"/>
      <c r="AA28" s="115"/>
      <c r="AB28" s="115"/>
      <c r="AC28" s="113"/>
      <c r="AD28" s="113"/>
      <c r="AE28" s="115"/>
      <c r="AF28" s="115"/>
      <c r="AG28" s="115"/>
      <c r="AH28" s="115"/>
      <c r="AI28" s="115"/>
      <c r="AJ28" s="116"/>
      <c r="AK28" s="116"/>
      <c r="AL28" s="116"/>
      <c r="AM28" s="116"/>
      <c r="AN28" s="133"/>
      <c r="AP28" s="140"/>
      <c r="AQ28" s="142"/>
      <c r="AS28" s="162"/>
      <c r="AT28" s="162"/>
    </row>
    <row r="29" spans="1:46" s="66" customFormat="1" ht="12.75" x14ac:dyDescent="0.25">
      <c r="A29" s="100"/>
      <c r="B29" s="2"/>
      <c r="C29" s="2"/>
      <c r="D29" s="2"/>
      <c r="E29" s="2"/>
      <c r="F29" s="2"/>
      <c r="G29" s="2"/>
      <c r="H29" s="2"/>
      <c r="I29" s="2"/>
      <c r="J29" s="2"/>
      <c r="K29" s="2"/>
      <c r="L29" s="8"/>
      <c r="M29" s="8"/>
      <c r="N29" s="8"/>
      <c r="O29" s="8"/>
      <c r="P29" s="2"/>
      <c r="Q29" s="2"/>
      <c r="R29" s="8"/>
      <c r="S29" s="8"/>
      <c r="T29" s="169" t="s">
        <v>7877</v>
      </c>
      <c r="U29" s="169"/>
      <c r="V29" s="169"/>
      <c r="W29" s="169"/>
      <c r="X29" s="169"/>
      <c r="Y29" s="169"/>
      <c r="Z29" s="115"/>
      <c r="AA29" s="115"/>
      <c r="AB29" s="115"/>
      <c r="AC29" s="113"/>
      <c r="AD29" s="113"/>
      <c r="AE29" s="115"/>
      <c r="AF29" s="115"/>
      <c r="AG29" s="115"/>
      <c r="AH29" s="115"/>
      <c r="AI29" s="115"/>
      <c r="AJ29" s="116"/>
      <c r="AK29" s="116"/>
      <c r="AL29" s="116"/>
      <c r="AM29" s="116"/>
      <c r="AN29" s="133"/>
      <c r="AP29" s="140"/>
      <c r="AQ29" s="142"/>
      <c r="AS29" s="162"/>
      <c r="AT29" s="162"/>
    </row>
    <row r="30" spans="1:46" s="66" customFormat="1" ht="12.75" x14ac:dyDescent="0.25">
      <c r="A30" s="100"/>
      <c r="B30" s="2"/>
      <c r="C30" s="2"/>
      <c r="D30" s="2"/>
      <c r="E30" s="2"/>
      <c r="F30" s="2"/>
      <c r="G30" s="2"/>
      <c r="H30" s="2"/>
      <c r="I30" s="2"/>
      <c r="J30" s="2"/>
      <c r="K30" s="2"/>
      <c r="L30" s="8"/>
      <c r="M30" s="8"/>
      <c r="N30" s="8"/>
      <c r="O30" s="8"/>
      <c r="P30" s="2"/>
      <c r="Q30" s="2"/>
      <c r="R30" s="8"/>
      <c r="S30" s="8"/>
      <c r="T30" s="169" t="s">
        <v>7927</v>
      </c>
      <c r="U30" s="169"/>
      <c r="V30" s="169"/>
      <c r="W30" s="169"/>
      <c r="X30" s="169"/>
      <c r="Y30" s="169"/>
      <c r="Z30" s="115"/>
      <c r="AA30" s="115"/>
      <c r="AB30" s="115"/>
      <c r="AC30" s="113"/>
      <c r="AD30" s="113"/>
      <c r="AE30" s="115"/>
      <c r="AF30" s="115"/>
      <c r="AG30" s="115"/>
      <c r="AH30" s="115"/>
      <c r="AI30" s="115"/>
      <c r="AJ30" s="116"/>
      <c r="AK30" s="116"/>
      <c r="AL30" s="116"/>
      <c r="AM30" s="116"/>
      <c r="AN30" s="133"/>
      <c r="AP30" s="140"/>
      <c r="AQ30" s="142"/>
      <c r="AS30" s="162"/>
      <c r="AT30" s="162"/>
    </row>
    <row r="31" spans="1:46" s="66" customFormat="1" ht="12.75" x14ac:dyDescent="0.25">
      <c r="A31" s="100"/>
      <c r="B31" s="2"/>
      <c r="C31" s="2"/>
      <c r="D31" s="2"/>
      <c r="E31" s="2"/>
      <c r="F31" s="2"/>
      <c r="G31" s="2"/>
      <c r="H31" s="2"/>
      <c r="I31" s="2"/>
      <c r="J31" s="2"/>
      <c r="K31" s="2"/>
      <c r="L31" s="8"/>
      <c r="M31" s="8"/>
      <c r="N31" s="8"/>
      <c r="O31" s="8"/>
      <c r="P31" s="2"/>
      <c r="Q31" s="2"/>
      <c r="R31" s="8"/>
      <c r="S31" s="8"/>
      <c r="T31" s="169" t="s">
        <v>7989</v>
      </c>
      <c r="U31" s="169"/>
      <c r="V31" s="169"/>
      <c r="W31" s="169"/>
      <c r="X31" s="169"/>
      <c r="Y31" s="169"/>
      <c r="Z31" s="115"/>
      <c r="AA31" s="115"/>
      <c r="AB31" s="115"/>
      <c r="AC31" s="113"/>
      <c r="AD31" s="113"/>
      <c r="AE31" s="115"/>
      <c r="AF31" s="115"/>
      <c r="AG31" s="115"/>
      <c r="AH31" s="115"/>
      <c r="AI31" s="115"/>
      <c r="AJ31" s="116"/>
      <c r="AK31" s="116"/>
      <c r="AL31" s="116"/>
      <c r="AM31" s="116"/>
      <c r="AN31" s="133"/>
      <c r="AP31" s="140"/>
      <c r="AQ31" s="142"/>
      <c r="AS31" s="162"/>
      <c r="AT31" s="162"/>
    </row>
    <row r="32" spans="1:46" s="66" customFormat="1" ht="12.75" x14ac:dyDescent="0.25">
      <c r="A32" s="100"/>
      <c r="B32" s="2"/>
      <c r="C32" s="2"/>
      <c r="D32" s="2"/>
      <c r="E32" s="2"/>
      <c r="F32" s="2"/>
      <c r="G32" s="2"/>
      <c r="H32" s="2"/>
      <c r="I32" s="2"/>
      <c r="J32" s="2"/>
      <c r="K32" s="2"/>
      <c r="L32" s="8"/>
      <c r="M32" s="8"/>
      <c r="N32" s="8"/>
      <c r="O32" s="8"/>
      <c r="P32" s="2"/>
      <c r="Q32" s="2"/>
      <c r="R32" s="8"/>
      <c r="S32" s="8"/>
      <c r="T32" s="169" t="s">
        <v>7990</v>
      </c>
      <c r="U32" s="169"/>
      <c r="V32" s="169"/>
      <c r="W32" s="169"/>
      <c r="X32" s="169"/>
      <c r="Y32" s="169"/>
      <c r="Z32" s="115"/>
      <c r="AA32" s="115"/>
      <c r="AB32" s="115"/>
      <c r="AC32" s="113"/>
      <c r="AD32" s="113"/>
      <c r="AE32" s="115"/>
      <c r="AF32" s="115"/>
      <c r="AG32" s="115"/>
      <c r="AH32" s="115"/>
      <c r="AI32" s="115"/>
      <c r="AJ32" s="116"/>
      <c r="AK32" s="116"/>
      <c r="AL32" s="116"/>
      <c r="AM32" s="116"/>
      <c r="AN32" s="133"/>
      <c r="AP32" s="140"/>
      <c r="AQ32" s="142"/>
      <c r="AS32" s="162"/>
      <c r="AT32" s="162"/>
    </row>
    <row r="33" spans="1:46" s="66" customFormat="1" ht="12.75" x14ac:dyDescent="0.25">
      <c r="A33" s="100"/>
      <c r="B33" s="2"/>
      <c r="C33" s="2"/>
      <c r="D33" s="2"/>
      <c r="E33" s="2"/>
      <c r="F33" s="2"/>
      <c r="G33" s="2"/>
      <c r="H33" s="2"/>
      <c r="I33" s="2"/>
      <c r="J33" s="2"/>
      <c r="K33" s="2"/>
      <c r="L33" s="8"/>
      <c r="M33" s="8"/>
      <c r="N33" s="8"/>
      <c r="O33" s="8"/>
      <c r="P33" s="2"/>
      <c r="Q33" s="2"/>
      <c r="R33" s="8"/>
      <c r="S33" s="8"/>
      <c r="T33" s="169" t="s">
        <v>8011</v>
      </c>
      <c r="U33" s="169"/>
      <c r="V33" s="169"/>
      <c r="W33" s="169"/>
      <c r="X33" s="169"/>
      <c r="Y33" s="169"/>
      <c r="Z33" s="115"/>
      <c r="AA33" s="115"/>
      <c r="AB33" s="115"/>
      <c r="AC33" s="113"/>
      <c r="AD33" s="113"/>
      <c r="AE33" s="115"/>
      <c r="AF33" s="115"/>
      <c r="AG33" s="115"/>
      <c r="AH33" s="115"/>
      <c r="AI33" s="115"/>
      <c r="AJ33" s="116"/>
      <c r="AK33" s="116"/>
      <c r="AL33" s="116"/>
      <c r="AM33" s="116"/>
      <c r="AN33" s="133"/>
      <c r="AP33" s="140"/>
      <c r="AQ33" s="142"/>
      <c r="AS33" s="162"/>
      <c r="AT33" s="162"/>
    </row>
    <row r="34" spans="1:46" s="66" customFormat="1" ht="12.75" x14ac:dyDescent="0.25">
      <c r="A34" s="100"/>
      <c r="B34" s="2"/>
      <c r="C34" s="2"/>
      <c r="D34" s="2"/>
      <c r="E34" s="2"/>
      <c r="F34" s="2"/>
      <c r="G34" s="2"/>
      <c r="H34" s="2"/>
      <c r="I34" s="2"/>
      <c r="J34" s="2"/>
      <c r="K34" s="2"/>
      <c r="L34" s="8"/>
      <c r="M34" s="8"/>
      <c r="N34" s="8"/>
      <c r="O34" s="8"/>
      <c r="P34" s="2"/>
      <c r="Q34" s="2"/>
      <c r="R34" s="8"/>
      <c r="S34" s="8"/>
      <c r="T34" s="169" t="s">
        <v>8014</v>
      </c>
      <c r="U34" s="169"/>
      <c r="V34" s="169"/>
      <c r="W34" s="169"/>
      <c r="X34" s="169"/>
      <c r="Y34" s="169"/>
      <c r="Z34" s="115"/>
      <c r="AA34" s="115"/>
      <c r="AB34" s="115"/>
      <c r="AC34" s="113"/>
      <c r="AD34" s="113"/>
      <c r="AE34" s="115"/>
      <c r="AF34" s="115"/>
      <c r="AG34" s="115"/>
      <c r="AH34" s="115"/>
      <c r="AI34" s="115"/>
      <c r="AJ34" s="116"/>
      <c r="AK34" s="116"/>
      <c r="AL34" s="116"/>
      <c r="AM34" s="116"/>
      <c r="AN34" s="133"/>
      <c r="AP34" s="140"/>
      <c r="AQ34" s="142"/>
      <c r="AS34" s="162"/>
      <c r="AT34" s="162"/>
    </row>
    <row r="35" spans="1:46" s="66" customFormat="1" ht="12.75" x14ac:dyDescent="0.25">
      <c r="A35" s="100"/>
      <c r="B35" s="2"/>
      <c r="C35" s="2"/>
      <c r="D35" s="2"/>
      <c r="E35" s="2"/>
      <c r="F35" s="2"/>
      <c r="G35" s="2"/>
      <c r="H35" s="2"/>
      <c r="I35" s="2"/>
      <c r="J35" s="2"/>
      <c r="K35" s="2"/>
      <c r="L35" s="8"/>
      <c r="M35" s="8"/>
      <c r="N35" s="8"/>
      <c r="O35" s="8"/>
      <c r="P35" s="2"/>
      <c r="Q35" s="2"/>
      <c r="R35" s="8"/>
      <c r="S35" s="8"/>
      <c r="T35" s="169" t="s">
        <v>8100</v>
      </c>
      <c r="U35" s="169"/>
      <c r="V35" s="169"/>
      <c r="W35" s="169"/>
      <c r="X35" s="169"/>
      <c r="Y35" s="169"/>
      <c r="Z35" s="115"/>
      <c r="AA35" s="115"/>
      <c r="AB35" s="115"/>
      <c r="AC35" s="113"/>
      <c r="AD35" s="113"/>
      <c r="AE35" s="115"/>
      <c r="AF35" s="115"/>
      <c r="AG35" s="115"/>
      <c r="AH35" s="115"/>
      <c r="AI35" s="115"/>
      <c r="AJ35" s="116"/>
      <c r="AK35" s="116"/>
      <c r="AL35" s="116"/>
      <c r="AM35" s="116"/>
      <c r="AN35" s="133"/>
      <c r="AP35" s="140"/>
      <c r="AQ35" s="142"/>
      <c r="AS35" s="162"/>
      <c r="AT35" s="162"/>
    </row>
    <row r="36" spans="1:46" s="66" customFormat="1" ht="12.75" x14ac:dyDescent="0.25">
      <c r="A36" s="100"/>
      <c r="B36" s="2"/>
      <c r="C36" s="2"/>
      <c r="D36" s="2"/>
      <c r="E36" s="2"/>
      <c r="F36" s="2"/>
      <c r="G36" s="2"/>
      <c r="H36" s="2"/>
      <c r="I36" s="2"/>
      <c r="J36" s="2"/>
      <c r="K36" s="2"/>
      <c r="L36" s="8"/>
      <c r="M36" s="8"/>
      <c r="N36" s="8"/>
      <c r="O36" s="8"/>
      <c r="P36" s="2"/>
      <c r="Q36" s="2"/>
      <c r="R36" s="8"/>
      <c r="S36" s="8"/>
      <c r="T36" s="169" t="s">
        <v>8101</v>
      </c>
      <c r="U36" s="169"/>
      <c r="V36" s="169"/>
      <c r="W36" s="169"/>
      <c r="X36" s="169"/>
      <c r="Y36" s="169"/>
      <c r="Z36" s="115"/>
      <c r="AA36" s="115"/>
      <c r="AB36" s="115"/>
      <c r="AC36" s="113"/>
      <c r="AD36" s="113"/>
      <c r="AE36" s="115"/>
      <c r="AF36" s="115"/>
      <c r="AG36" s="115"/>
      <c r="AH36" s="115"/>
      <c r="AI36" s="115"/>
      <c r="AJ36" s="116"/>
      <c r="AK36" s="116"/>
      <c r="AL36" s="116"/>
      <c r="AM36" s="116"/>
      <c r="AN36" s="133"/>
      <c r="AP36" s="140"/>
      <c r="AQ36" s="142"/>
      <c r="AS36" s="162"/>
      <c r="AT36" s="162"/>
    </row>
    <row r="37" spans="1:46" s="66" customFormat="1" ht="12.75" x14ac:dyDescent="0.25">
      <c r="A37" s="100"/>
      <c r="B37" s="2"/>
      <c r="C37" s="2"/>
      <c r="D37" s="2"/>
      <c r="E37" s="2"/>
      <c r="F37" s="2"/>
      <c r="G37" s="2"/>
      <c r="H37" s="2"/>
      <c r="I37" s="2"/>
      <c r="J37" s="2"/>
      <c r="K37" s="2"/>
      <c r="L37" s="8"/>
      <c r="M37" s="8"/>
      <c r="N37" s="8"/>
      <c r="O37" s="8"/>
      <c r="P37" s="2"/>
      <c r="Q37" s="2"/>
      <c r="R37" s="8"/>
      <c r="S37" s="8"/>
      <c r="T37" s="169" t="s">
        <v>8247</v>
      </c>
      <c r="U37" s="169"/>
      <c r="V37" s="169"/>
      <c r="W37" s="169"/>
      <c r="X37" s="169"/>
      <c r="Y37" s="169"/>
      <c r="Z37" s="115"/>
      <c r="AA37" s="115"/>
      <c r="AB37" s="115"/>
      <c r="AC37" s="113"/>
      <c r="AD37" s="113"/>
      <c r="AE37" s="115"/>
      <c r="AF37" s="115"/>
      <c r="AG37" s="115"/>
      <c r="AH37" s="115"/>
      <c r="AI37" s="115"/>
      <c r="AJ37" s="116"/>
      <c r="AK37" s="116"/>
      <c r="AL37" s="116"/>
      <c r="AM37" s="116"/>
      <c r="AN37" s="133"/>
      <c r="AP37" s="140"/>
      <c r="AQ37" s="142"/>
      <c r="AS37" s="162"/>
      <c r="AT37" s="162"/>
    </row>
    <row r="38" spans="1:46" s="66" customFormat="1" ht="12.75" x14ac:dyDescent="0.25">
      <c r="A38" s="100"/>
      <c r="B38" s="2"/>
      <c r="C38" s="2"/>
      <c r="D38" s="2"/>
      <c r="E38" s="2"/>
      <c r="F38" s="2"/>
      <c r="G38" s="2"/>
      <c r="H38" s="2"/>
      <c r="I38" s="2"/>
      <c r="J38" s="2"/>
      <c r="K38" s="2"/>
      <c r="L38" s="8"/>
      <c r="M38" s="8"/>
      <c r="N38" s="8"/>
      <c r="O38" s="8"/>
      <c r="P38" s="2"/>
      <c r="Q38" s="2"/>
      <c r="R38" s="8"/>
      <c r="S38" s="8"/>
      <c r="T38" s="169" t="s">
        <v>8493</v>
      </c>
      <c r="U38" s="169"/>
      <c r="V38" s="169"/>
      <c r="W38" s="169"/>
      <c r="X38" s="169"/>
      <c r="Y38" s="169"/>
      <c r="Z38" s="115"/>
      <c r="AA38" s="115"/>
      <c r="AB38" s="115"/>
      <c r="AC38" s="113"/>
      <c r="AD38" s="113"/>
      <c r="AE38" s="115"/>
      <c r="AF38" s="115"/>
      <c r="AG38" s="115"/>
      <c r="AH38" s="115"/>
      <c r="AI38" s="115"/>
      <c r="AJ38" s="116"/>
      <c r="AK38" s="116"/>
      <c r="AL38" s="116"/>
      <c r="AM38" s="116"/>
      <c r="AN38" s="133"/>
      <c r="AP38" s="140"/>
      <c r="AQ38" s="142"/>
      <c r="AS38" s="162"/>
      <c r="AT38" s="162"/>
    </row>
    <row r="39" spans="1:46" s="66" customFormat="1" ht="12.75" x14ac:dyDescent="0.25">
      <c r="A39" s="100"/>
      <c r="B39" s="2"/>
      <c r="C39" s="2"/>
      <c r="D39" s="2"/>
      <c r="E39" s="2"/>
      <c r="F39" s="2"/>
      <c r="G39" s="2"/>
      <c r="H39" s="2"/>
      <c r="I39" s="2"/>
      <c r="J39" s="2"/>
      <c r="K39" s="2"/>
      <c r="L39" s="8"/>
      <c r="M39" s="8"/>
      <c r="N39" s="8"/>
      <c r="O39" s="8"/>
      <c r="P39" s="2"/>
      <c r="Q39" s="2"/>
      <c r="R39" s="8"/>
      <c r="S39" s="8"/>
      <c r="T39" s="169" t="s">
        <v>8553</v>
      </c>
      <c r="U39" s="169"/>
      <c r="V39" s="169"/>
      <c r="W39" s="169"/>
      <c r="X39" s="169"/>
      <c r="Y39" s="169"/>
      <c r="Z39" s="115"/>
      <c r="AA39" s="115"/>
      <c r="AB39" s="115"/>
      <c r="AC39" s="113"/>
      <c r="AD39" s="113"/>
      <c r="AE39" s="115"/>
      <c r="AF39" s="115"/>
      <c r="AG39" s="115"/>
      <c r="AH39" s="115"/>
      <c r="AI39" s="115"/>
      <c r="AJ39" s="116"/>
      <c r="AK39" s="116"/>
      <c r="AL39" s="116"/>
      <c r="AM39" s="116"/>
      <c r="AN39" s="133"/>
      <c r="AP39" s="140"/>
      <c r="AQ39" s="142"/>
      <c r="AS39" s="162"/>
      <c r="AT39" s="162"/>
    </row>
    <row r="40" spans="1:46" s="66" customFormat="1" ht="12.75" x14ac:dyDescent="0.25">
      <c r="A40" s="100"/>
      <c r="B40" s="2"/>
      <c r="C40" s="2"/>
      <c r="D40" s="2"/>
      <c r="E40" s="2"/>
      <c r="F40" s="2"/>
      <c r="G40" s="2"/>
      <c r="H40" s="2"/>
      <c r="I40" s="2"/>
      <c r="J40" s="2"/>
      <c r="K40" s="2"/>
      <c r="L40" s="8"/>
      <c r="M40" s="8"/>
      <c r="N40" s="8"/>
      <c r="O40" s="8"/>
      <c r="P40" s="2"/>
      <c r="Q40" s="2"/>
      <c r="R40" s="8"/>
      <c r="S40" s="8"/>
      <c r="T40" s="169" t="s">
        <v>8726</v>
      </c>
      <c r="U40" s="169"/>
      <c r="V40" s="169"/>
      <c r="W40" s="169"/>
      <c r="X40" s="169"/>
      <c r="Y40" s="169"/>
      <c r="Z40" s="115"/>
      <c r="AA40" s="115"/>
      <c r="AB40" s="115"/>
      <c r="AC40" s="113"/>
      <c r="AD40" s="113"/>
      <c r="AE40" s="115"/>
      <c r="AF40" s="115"/>
      <c r="AG40" s="115"/>
      <c r="AH40" s="115"/>
      <c r="AI40" s="115"/>
      <c r="AJ40" s="116"/>
      <c r="AK40" s="116"/>
      <c r="AL40" s="116"/>
      <c r="AM40" s="116"/>
      <c r="AN40" s="133"/>
      <c r="AP40" s="140"/>
      <c r="AQ40" s="142"/>
      <c r="AS40" s="162"/>
      <c r="AT40" s="162"/>
    </row>
    <row r="41" spans="1:46" s="66" customFormat="1" ht="12.75" x14ac:dyDescent="0.25">
      <c r="A41" s="100"/>
      <c r="B41" s="2"/>
      <c r="C41" s="2"/>
      <c r="D41" s="2"/>
      <c r="E41" s="2"/>
      <c r="F41" s="2"/>
      <c r="G41" s="2"/>
      <c r="H41" s="2"/>
      <c r="I41" s="2"/>
      <c r="J41" s="2"/>
      <c r="K41" s="2"/>
      <c r="L41" s="8"/>
      <c r="M41" s="8"/>
      <c r="N41" s="8"/>
      <c r="O41" s="8"/>
      <c r="P41" s="2"/>
      <c r="Q41" s="2"/>
      <c r="R41" s="8"/>
      <c r="S41" s="8"/>
      <c r="T41" s="173" t="s">
        <v>8856</v>
      </c>
      <c r="U41" s="173"/>
      <c r="V41" s="173"/>
      <c r="W41" s="173"/>
      <c r="X41" s="173"/>
      <c r="Y41" s="173"/>
      <c r="Z41" s="115"/>
      <c r="AA41" s="115"/>
      <c r="AB41" s="115"/>
      <c r="AC41" s="113"/>
      <c r="AD41" s="113"/>
      <c r="AE41" s="115"/>
      <c r="AF41" s="115"/>
      <c r="AG41" s="115"/>
      <c r="AH41" s="115"/>
      <c r="AI41" s="115"/>
      <c r="AJ41" s="116"/>
      <c r="AK41" s="116"/>
      <c r="AL41" s="116"/>
      <c r="AM41" s="116"/>
      <c r="AN41" s="133"/>
      <c r="AP41" s="140"/>
      <c r="AQ41" s="142"/>
      <c r="AS41" s="162"/>
      <c r="AT41" s="162"/>
    </row>
    <row r="42" spans="1:46" s="66" customFormat="1" ht="12.75" x14ac:dyDescent="0.25">
      <c r="A42" s="100"/>
      <c r="B42" s="2"/>
      <c r="C42" s="2"/>
      <c r="D42" s="2"/>
      <c r="E42" s="2"/>
      <c r="F42" s="2"/>
      <c r="G42" s="2"/>
      <c r="H42" s="2"/>
      <c r="I42" s="2"/>
      <c r="J42" s="2"/>
      <c r="K42" s="2"/>
      <c r="L42" s="8"/>
      <c r="M42" s="8"/>
      <c r="N42" s="8"/>
      <c r="O42" s="8"/>
      <c r="P42" s="2"/>
      <c r="Q42" s="2"/>
      <c r="R42" s="8"/>
      <c r="S42" s="8"/>
      <c r="T42" s="173" t="s">
        <v>8857</v>
      </c>
      <c r="U42" s="173"/>
      <c r="V42" s="173"/>
      <c r="W42" s="173"/>
      <c r="X42" s="173"/>
      <c r="Y42" s="173"/>
      <c r="Z42" s="115"/>
      <c r="AA42" s="115"/>
      <c r="AB42" s="115"/>
      <c r="AC42" s="113"/>
      <c r="AD42" s="113"/>
      <c r="AE42" s="115"/>
      <c r="AF42" s="115"/>
      <c r="AG42" s="115"/>
      <c r="AH42" s="115"/>
      <c r="AI42" s="115"/>
      <c r="AJ42" s="116"/>
      <c r="AK42" s="116"/>
      <c r="AL42" s="116"/>
      <c r="AM42" s="116"/>
      <c r="AN42" s="133"/>
      <c r="AP42" s="140"/>
      <c r="AQ42" s="142"/>
      <c r="AS42" s="162"/>
      <c r="AT42" s="162"/>
    </row>
    <row r="43" spans="1:46" s="66" customFormat="1" ht="12.75" x14ac:dyDescent="0.25">
      <c r="A43" s="100"/>
      <c r="B43" s="2"/>
      <c r="C43" s="2"/>
      <c r="D43" s="2"/>
      <c r="E43" s="2"/>
      <c r="F43" s="2"/>
      <c r="G43" s="2"/>
      <c r="H43" s="2"/>
      <c r="I43" s="2"/>
      <c r="J43" s="2"/>
      <c r="K43" s="2"/>
      <c r="L43" s="8"/>
      <c r="M43" s="8"/>
      <c r="N43" s="8"/>
      <c r="O43" s="8"/>
      <c r="P43" s="2"/>
      <c r="Q43" s="2"/>
      <c r="R43" s="8"/>
      <c r="S43" s="8"/>
      <c r="T43" s="173" t="s">
        <v>8950</v>
      </c>
      <c r="U43" s="173"/>
      <c r="V43" s="173"/>
      <c r="W43" s="173"/>
      <c r="X43" s="173"/>
      <c r="Y43" s="173"/>
      <c r="Z43" s="115"/>
      <c r="AA43" s="115"/>
      <c r="AB43" s="115"/>
      <c r="AC43" s="113"/>
      <c r="AD43" s="113"/>
      <c r="AE43" s="115"/>
      <c r="AF43" s="115"/>
      <c r="AG43" s="115"/>
      <c r="AH43" s="115"/>
      <c r="AI43" s="115"/>
      <c r="AJ43" s="116"/>
      <c r="AK43" s="116"/>
      <c r="AL43" s="116"/>
      <c r="AM43" s="116"/>
      <c r="AN43" s="133"/>
      <c r="AP43" s="140"/>
      <c r="AQ43" s="142"/>
      <c r="AS43" s="162"/>
      <c r="AT43" s="162"/>
    </row>
    <row r="44" spans="1:46" s="66" customFormat="1" ht="12.75" x14ac:dyDescent="0.25">
      <c r="A44" s="100"/>
      <c r="B44" s="2"/>
      <c r="C44" s="2"/>
      <c r="D44" s="2"/>
      <c r="E44" s="2"/>
      <c r="F44" s="2"/>
      <c r="G44" s="2"/>
      <c r="H44" s="2"/>
      <c r="I44" s="2"/>
      <c r="J44" s="2"/>
      <c r="K44" s="2"/>
      <c r="L44" s="8"/>
      <c r="M44" s="8"/>
      <c r="N44" s="8"/>
      <c r="O44" s="8"/>
      <c r="P44" s="2"/>
      <c r="Q44" s="2"/>
      <c r="R44" s="8"/>
      <c r="S44" s="8"/>
      <c r="T44" s="173" t="s">
        <v>9002</v>
      </c>
      <c r="U44" s="173"/>
      <c r="V44" s="173"/>
      <c r="W44" s="173"/>
      <c r="X44" s="173"/>
      <c r="Y44" s="173"/>
      <c r="Z44" s="115"/>
      <c r="AA44" s="115"/>
      <c r="AB44" s="115"/>
      <c r="AC44" s="113"/>
      <c r="AD44" s="113"/>
      <c r="AE44" s="115"/>
      <c r="AF44" s="115"/>
      <c r="AG44" s="115"/>
      <c r="AH44" s="115"/>
      <c r="AI44" s="115"/>
      <c r="AJ44" s="116"/>
      <c r="AK44" s="116"/>
      <c r="AL44" s="116"/>
      <c r="AM44" s="116"/>
      <c r="AN44" s="133"/>
      <c r="AP44" s="140"/>
      <c r="AQ44" s="142"/>
      <c r="AS44" s="162"/>
      <c r="AT44" s="162"/>
    </row>
    <row r="45" spans="1:46" s="66" customFormat="1" ht="12.75" x14ac:dyDescent="0.25">
      <c r="A45" s="100"/>
      <c r="B45" s="2"/>
      <c r="C45" s="2"/>
      <c r="D45" s="2"/>
      <c r="E45" s="2"/>
      <c r="F45" s="2"/>
      <c r="G45" s="2"/>
      <c r="H45" s="2"/>
      <c r="I45" s="2"/>
      <c r="J45" s="2"/>
      <c r="K45" s="2"/>
      <c r="L45" s="8"/>
      <c r="M45" s="8"/>
      <c r="N45" s="8"/>
      <c r="O45" s="8"/>
      <c r="P45" s="2"/>
      <c r="Q45" s="2"/>
      <c r="R45" s="8"/>
      <c r="S45" s="8"/>
      <c r="T45" s="173" t="s">
        <v>9060</v>
      </c>
      <c r="U45" s="173"/>
      <c r="V45" s="173"/>
      <c r="W45" s="173"/>
      <c r="X45" s="173"/>
      <c r="Y45" s="173"/>
      <c r="Z45" s="115"/>
      <c r="AA45" s="115"/>
      <c r="AB45" s="115"/>
      <c r="AC45" s="113"/>
      <c r="AD45" s="113"/>
      <c r="AE45" s="115"/>
      <c r="AF45" s="115"/>
      <c r="AG45" s="115"/>
      <c r="AH45" s="115"/>
      <c r="AI45" s="115"/>
      <c r="AJ45" s="116"/>
      <c r="AK45" s="116"/>
      <c r="AL45" s="116"/>
      <c r="AM45" s="116"/>
      <c r="AN45" s="133"/>
      <c r="AP45" s="140"/>
      <c r="AQ45" s="142"/>
      <c r="AS45" s="162"/>
      <c r="AT45" s="162"/>
    </row>
    <row r="46" spans="1:46" s="66" customFormat="1" ht="12.75" x14ac:dyDescent="0.25">
      <c r="A46" s="100"/>
      <c r="B46" s="2"/>
      <c r="C46" s="2"/>
      <c r="D46" s="2"/>
      <c r="E46" s="2"/>
      <c r="F46" s="2"/>
      <c r="G46" s="2"/>
      <c r="H46" s="2"/>
      <c r="I46" s="2"/>
      <c r="J46" s="2"/>
      <c r="K46" s="2"/>
      <c r="L46" s="8"/>
      <c r="M46" s="8"/>
      <c r="N46" s="8"/>
      <c r="O46" s="8"/>
      <c r="P46" s="2"/>
      <c r="Q46" s="2"/>
      <c r="R46" s="8"/>
      <c r="S46" s="8"/>
      <c r="T46" s="173" t="s">
        <v>9113</v>
      </c>
      <c r="U46" s="173"/>
      <c r="V46" s="173"/>
      <c r="W46" s="173"/>
      <c r="X46" s="173"/>
      <c r="Y46" s="173"/>
      <c r="Z46" s="115"/>
      <c r="AA46" s="115"/>
      <c r="AB46" s="115"/>
      <c r="AC46" s="113"/>
      <c r="AD46" s="113"/>
      <c r="AE46" s="115"/>
      <c r="AF46" s="115"/>
      <c r="AG46" s="115"/>
      <c r="AH46" s="115"/>
      <c r="AI46" s="115"/>
      <c r="AJ46" s="116"/>
      <c r="AK46" s="116"/>
      <c r="AL46" s="116"/>
      <c r="AM46" s="116"/>
      <c r="AN46" s="133"/>
      <c r="AP46" s="140"/>
      <c r="AQ46" s="142"/>
      <c r="AS46" s="162"/>
      <c r="AT46" s="162"/>
    </row>
    <row r="47" spans="1:46" s="66" customFormat="1" ht="12.75" x14ac:dyDescent="0.25">
      <c r="A47" s="100"/>
      <c r="B47" s="2"/>
      <c r="C47" s="2"/>
      <c r="D47" s="2"/>
      <c r="E47" s="2"/>
      <c r="F47" s="2"/>
      <c r="G47" s="2"/>
      <c r="H47" s="2"/>
      <c r="I47" s="2"/>
      <c r="J47" s="2"/>
      <c r="K47" s="2"/>
      <c r="L47" s="8"/>
      <c r="M47" s="8"/>
      <c r="N47" s="8"/>
      <c r="O47" s="8"/>
      <c r="P47" s="2"/>
      <c r="Q47" s="2"/>
      <c r="R47" s="8"/>
      <c r="S47" s="8"/>
      <c r="T47" s="173" t="s">
        <v>9114</v>
      </c>
      <c r="U47" s="173"/>
      <c r="V47" s="173"/>
      <c r="W47" s="173"/>
      <c r="X47" s="173"/>
      <c r="Y47" s="173"/>
      <c r="Z47" s="115"/>
      <c r="AA47" s="115"/>
      <c r="AB47" s="115"/>
      <c r="AC47" s="113"/>
      <c r="AD47" s="113"/>
      <c r="AE47" s="115"/>
      <c r="AF47" s="115"/>
      <c r="AG47" s="115"/>
      <c r="AH47" s="115"/>
      <c r="AI47" s="115"/>
      <c r="AJ47" s="116"/>
      <c r="AK47" s="116"/>
      <c r="AL47" s="116"/>
      <c r="AM47" s="116"/>
      <c r="AN47" s="133"/>
      <c r="AP47" s="140"/>
      <c r="AQ47" s="142"/>
      <c r="AS47" s="162"/>
      <c r="AT47" s="162"/>
    </row>
    <row r="48" spans="1:46" s="66" customFormat="1" ht="12.75" x14ac:dyDescent="0.25">
      <c r="A48" s="100"/>
      <c r="B48" s="2"/>
      <c r="C48" s="2"/>
      <c r="D48" s="2"/>
      <c r="E48" s="2"/>
      <c r="F48" s="2"/>
      <c r="G48" s="2"/>
      <c r="H48" s="2"/>
      <c r="I48" s="2"/>
      <c r="J48" s="2"/>
      <c r="K48" s="2"/>
      <c r="L48" s="8"/>
      <c r="M48" s="8"/>
      <c r="N48" s="8"/>
      <c r="O48" s="8"/>
      <c r="P48" s="2"/>
      <c r="Q48" s="2"/>
      <c r="R48" s="8"/>
      <c r="S48" s="8"/>
      <c r="T48" s="173" t="s">
        <v>9193</v>
      </c>
      <c r="U48" s="173"/>
      <c r="V48" s="173"/>
      <c r="W48" s="173"/>
      <c r="X48" s="173"/>
      <c r="Y48" s="173"/>
      <c r="Z48" s="115"/>
      <c r="AA48" s="115"/>
      <c r="AB48" s="115"/>
      <c r="AC48" s="113"/>
      <c r="AD48" s="113"/>
      <c r="AE48" s="115"/>
      <c r="AF48" s="115"/>
      <c r="AG48" s="115"/>
      <c r="AH48" s="115"/>
      <c r="AI48" s="115"/>
      <c r="AJ48" s="116"/>
      <c r="AK48" s="116"/>
      <c r="AL48" s="116"/>
      <c r="AM48" s="116"/>
      <c r="AN48" s="133"/>
      <c r="AP48" s="140"/>
      <c r="AQ48" s="142"/>
      <c r="AS48" s="162"/>
      <c r="AT48" s="162"/>
    </row>
    <row r="49" spans="1:57" s="66" customFormat="1" ht="12.75" x14ac:dyDescent="0.25">
      <c r="A49" s="100"/>
      <c r="B49" s="2"/>
      <c r="C49" s="2"/>
      <c r="D49" s="2"/>
      <c r="E49" s="2"/>
      <c r="F49" s="2"/>
      <c r="G49" s="2"/>
      <c r="H49" s="2"/>
      <c r="I49" s="2"/>
      <c r="J49" s="2"/>
      <c r="K49" s="2"/>
      <c r="L49" s="8"/>
      <c r="M49" s="8"/>
      <c r="N49" s="8"/>
      <c r="O49" s="8"/>
      <c r="P49" s="2"/>
      <c r="Q49" s="2"/>
      <c r="R49" s="8"/>
      <c r="S49" s="8"/>
      <c r="T49" s="173" t="s">
        <v>9194</v>
      </c>
      <c r="U49" s="173"/>
      <c r="V49" s="173"/>
      <c r="W49" s="173"/>
      <c r="X49" s="173"/>
      <c r="Y49" s="173"/>
      <c r="Z49" s="115"/>
      <c r="AA49" s="115"/>
      <c r="AB49" s="115"/>
      <c r="AC49" s="113"/>
      <c r="AD49" s="113"/>
      <c r="AE49" s="115"/>
      <c r="AF49" s="115"/>
      <c r="AG49" s="115"/>
      <c r="AH49" s="115"/>
      <c r="AI49" s="115"/>
      <c r="AJ49" s="116"/>
      <c r="AK49" s="116"/>
      <c r="AL49" s="116"/>
      <c r="AM49" s="116"/>
      <c r="AN49" s="133"/>
      <c r="AP49" s="140"/>
      <c r="AQ49" s="142"/>
      <c r="AS49" s="162"/>
      <c r="AT49" s="162"/>
    </row>
    <row r="50" spans="1:57" s="66" customFormat="1" ht="12.75" x14ac:dyDescent="0.25">
      <c r="A50" s="100"/>
      <c r="B50" s="2"/>
      <c r="C50" s="2"/>
      <c r="D50" s="2"/>
      <c r="E50" s="2"/>
      <c r="F50" s="2"/>
      <c r="G50" s="2"/>
      <c r="H50" s="2"/>
      <c r="I50" s="2"/>
      <c r="J50" s="2"/>
      <c r="K50" s="2"/>
      <c r="L50" s="8"/>
      <c r="M50" s="8"/>
      <c r="N50" s="8"/>
      <c r="O50" s="8"/>
      <c r="P50" s="2"/>
      <c r="Q50" s="2"/>
      <c r="R50" s="8"/>
      <c r="S50" s="8"/>
      <c r="T50" s="173" t="s">
        <v>9263</v>
      </c>
      <c r="U50" s="173"/>
      <c r="V50" s="173"/>
      <c r="W50" s="173"/>
      <c r="X50" s="173"/>
      <c r="Y50" s="173"/>
      <c r="Z50" s="115"/>
      <c r="AA50" s="115"/>
      <c r="AB50" s="115"/>
      <c r="AC50" s="113"/>
      <c r="AD50" s="113"/>
      <c r="AE50" s="115"/>
      <c r="AF50" s="115"/>
      <c r="AG50" s="115"/>
      <c r="AH50" s="115"/>
      <c r="AI50" s="115"/>
      <c r="AJ50" s="116"/>
      <c r="AK50" s="116"/>
      <c r="AL50" s="116"/>
      <c r="AM50" s="116"/>
      <c r="AN50" s="133"/>
      <c r="AP50" s="140"/>
      <c r="AQ50" s="142"/>
      <c r="AS50" s="162"/>
      <c r="AT50" s="162"/>
    </row>
    <row r="51" spans="1:57" s="66" customFormat="1" ht="12.75" x14ac:dyDescent="0.25">
      <c r="A51" s="100"/>
      <c r="B51" s="2"/>
      <c r="C51" s="2"/>
      <c r="D51" s="2"/>
      <c r="E51" s="2"/>
      <c r="F51" s="2"/>
      <c r="G51" s="2"/>
      <c r="H51" s="2"/>
      <c r="I51" s="2"/>
      <c r="J51" s="2"/>
      <c r="K51" s="2"/>
      <c r="L51" s="8"/>
      <c r="M51" s="8"/>
      <c r="N51" s="8"/>
      <c r="O51" s="8"/>
      <c r="P51" s="2"/>
      <c r="Q51" s="2"/>
      <c r="R51" s="8"/>
      <c r="S51" s="8"/>
      <c r="T51" s="173" t="s">
        <v>9273</v>
      </c>
      <c r="U51" s="173"/>
      <c r="V51" s="173"/>
      <c r="W51" s="173"/>
      <c r="X51" s="173"/>
      <c r="Y51" s="173"/>
      <c r="Z51" s="115"/>
      <c r="AA51" s="115"/>
      <c r="AB51" s="115"/>
      <c r="AC51" s="113"/>
      <c r="AD51" s="113"/>
      <c r="AE51" s="115"/>
      <c r="AF51" s="115"/>
      <c r="AG51" s="115"/>
      <c r="AH51" s="115"/>
      <c r="AI51" s="115"/>
      <c r="AJ51" s="116"/>
      <c r="AK51" s="116"/>
      <c r="AL51" s="116"/>
      <c r="AM51" s="116"/>
      <c r="AN51" s="133"/>
      <c r="AP51" s="140"/>
      <c r="AQ51" s="142"/>
      <c r="AS51" s="162"/>
      <c r="AT51" s="162"/>
    </row>
    <row r="52" spans="1:57" s="66" customFormat="1" ht="12.75" x14ac:dyDescent="0.25">
      <c r="A52" s="100"/>
      <c r="B52" s="2"/>
      <c r="C52" s="2"/>
      <c r="D52" s="2"/>
      <c r="E52" s="2"/>
      <c r="F52" s="2"/>
      <c r="G52" s="2"/>
      <c r="H52" s="2"/>
      <c r="I52" s="2"/>
      <c r="J52" s="2"/>
      <c r="K52" s="2"/>
      <c r="L52" s="8"/>
      <c r="M52" s="8"/>
      <c r="N52" s="8"/>
      <c r="O52" s="8"/>
      <c r="P52" s="2"/>
      <c r="Q52" s="2"/>
      <c r="R52" s="8"/>
      <c r="S52" s="8"/>
      <c r="T52" s="173" t="s">
        <v>9387</v>
      </c>
      <c r="U52" s="173"/>
      <c r="V52" s="173"/>
      <c r="W52" s="173"/>
      <c r="X52" s="173"/>
      <c r="Y52" s="173"/>
      <c r="Z52" s="115"/>
      <c r="AA52" s="115"/>
      <c r="AB52" s="115"/>
      <c r="AC52" s="113"/>
      <c r="AD52" s="113"/>
      <c r="AE52" s="115"/>
      <c r="AF52" s="115"/>
      <c r="AG52" s="115"/>
      <c r="AH52" s="115"/>
      <c r="AI52" s="115"/>
      <c r="AJ52" s="116"/>
      <c r="AK52" s="116"/>
      <c r="AL52" s="116"/>
      <c r="AM52" s="116"/>
      <c r="AN52" s="133"/>
      <c r="AP52" s="140"/>
      <c r="AQ52" s="142"/>
      <c r="AS52" s="162"/>
      <c r="AT52" s="162"/>
    </row>
    <row r="53" spans="1:57" ht="15.75" thickBot="1" x14ac:dyDescent="0.3"/>
    <row r="54" spans="1:57" ht="90" thickBot="1" x14ac:dyDescent="0.3">
      <c r="B54" s="9" t="s">
        <v>2</v>
      </c>
      <c r="C54" s="9" t="s">
        <v>3</v>
      </c>
      <c r="D54" s="9" t="s">
        <v>4</v>
      </c>
      <c r="E54" s="9" t="s">
        <v>5</v>
      </c>
      <c r="F54" s="9" t="s">
        <v>6</v>
      </c>
      <c r="G54" s="9" t="s">
        <v>7</v>
      </c>
      <c r="H54" s="9" t="s">
        <v>8</v>
      </c>
      <c r="I54" s="9" t="s">
        <v>9</v>
      </c>
      <c r="J54" s="9" t="s">
        <v>10</v>
      </c>
      <c r="K54" s="9" t="s">
        <v>11</v>
      </c>
      <c r="L54" s="9" t="s">
        <v>12</v>
      </c>
      <c r="M54" s="9" t="s">
        <v>13</v>
      </c>
      <c r="N54" s="9" t="s">
        <v>14</v>
      </c>
      <c r="O54" s="9" t="s">
        <v>15</v>
      </c>
      <c r="P54" s="9" t="s">
        <v>16</v>
      </c>
      <c r="Q54" s="9" t="s">
        <v>17</v>
      </c>
      <c r="R54" s="9" t="s">
        <v>18</v>
      </c>
      <c r="S54" s="9" t="s">
        <v>19</v>
      </c>
      <c r="T54" s="9" t="s">
        <v>20</v>
      </c>
      <c r="U54" s="9" t="s">
        <v>21</v>
      </c>
      <c r="V54" s="9" t="s">
        <v>22</v>
      </c>
      <c r="W54" s="9" t="s">
        <v>23</v>
      </c>
      <c r="X54" s="10" t="s">
        <v>24</v>
      </c>
      <c r="Y54" s="11" t="s">
        <v>25</v>
      </c>
      <c r="Z54" s="117" t="s">
        <v>685</v>
      </c>
      <c r="AA54" s="117" t="s">
        <v>264</v>
      </c>
      <c r="AB54" s="117" t="s">
        <v>235</v>
      </c>
      <c r="AC54" s="117" t="s">
        <v>223</v>
      </c>
      <c r="AD54" s="117" t="s">
        <v>215</v>
      </c>
      <c r="AE54" s="117" t="s">
        <v>216</v>
      </c>
      <c r="AF54" s="117" t="s">
        <v>217</v>
      </c>
      <c r="AG54" s="117" t="s">
        <v>9345</v>
      </c>
      <c r="AH54" s="117" t="s">
        <v>218</v>
      </c>
      <c r="AI54" s="117" t="s">
        <v>219</v>
      </c>
      <c r="AJ54" s="118" t="s">
        <v>6913</v>
      </c>
      <c r="AK54" s="118" t="s">
        <v>6239</v>
      </c>
      <c r="AL54" s="118" t="s">
        <v>220</v>
      </c>
      <c r="AM54" s="119" t="s">
        <v>221</v>
      </c>
      <c r="AO54" s="143"/>
      <c r="AP54" s="144" t="s">
        <v>8512</v>
      </c>
      <c r="AQ54" s="144" t="s">
        <v>8513</v>
      </c>
    </row>
    <row r="55" spans="1:57" ht="15.75" thickBot="1" x14ac:dyDescent="0.3">
      <c r="B55" s="13">
        <v>1</v>
      </c>
      <c r="C55" s="14">
        <v>2</v>
      </c>
      <c r="D55" s="14">
        <v>3</v>
      </c>
      <c r="E55" s="14">
        <v>4</v>
      </c>
      <c r="F55" s="14">
        <v>5</v>
      </c>
      <c r="G55" s="15">
        <v>6</v>
      </c>
      <c r="H55" s="14">
        <v>7</v>
      </c>
      <c r="I55" s="14">
        <v>8</v>
      </c>
      <c r="J55" s="14">
        <v>9</v>
      </c>
      <c r="K55" s="14">
        <v>10</v>
      </c>
      <c r="L55" s="14">
        <v>11</v>
      </c>
      <c r="M55" s="14">
        <v>12</v>
      </c>
      <c r="N55" s="14">
        <v>13</v>
      </c>
      <c r="O55" s="14">
        <v>14</v>
      </c>
      <c r="P55" s="14">
        <v>15</v>
      </c>
      <c r="Q55" s="14">
        <v>16</v>
      </c>
      <c r="R55" s="14">
        <v>17</v>
      </c>
      <c r="S55" s="14">
        <v>18</v>
      </c>
      <c r="T55" s="14">
        <v>19</v>
      </c>
      <c r="U55" s="98">
        <v>20</v>
      </c>
      <c r="V55" s="14">
        <v>21</v>
      </c>
      <c r="W55" s="14">
        <v>22</v>
      </c>
      <c r="X55" s="14">
        <v>23</v>
      </c>
      <c r="Y55" s="14">
        <v>24</v>
      </c>
      <c r="Z55" s="120">
        <v>25</v>
      </c>
      <c r="AA55" s="120">
        <v>26</v>
      </c>
      <c r="AB55" s="120">
        <v>27</v>
      </c>
      <c r="AC55" s="120">
        <v>28</v>
      </c>
      <c r="AD55" s="120">
        <v>29</v>
      </c>
      <c r="AE55" s="120">
        <v>30</v>
      </c>
      <c r="AF55" s="120">
        <v>31</v>
      </c>
      <c r="AG55" s="120"/>
      <c r="AH55" s="120">
        <v>32</v>
      </c>
      <c r="AI55" s="120">
        <v>33</v>
      </c>
      <c r="AJ55" s="120">
        <v>34</v>
      </c>
      <c r="AK55" s="120">
        <v>35</v>
      </c>
      <c r="AL55" s="120">
        <v>36</v>
      </c>
      <c r="AM55" s="120">
        <v>37</v>
      </c>
      <c r="AO55" s="143"/>
      <c r="AP55" s="144"/>
      <c r="AQ55" s="145"/>
    </row>
    <row r="56" spans="1:57" x14ac:dyDescent="0.25">
      <c r="A56" s="102"/>
      <c r="B56" s="16" t="s">
        <v>26</v>
      </c>
      <c r="C56" s="17"/>
      <c r="D56" s="17"/>
      <c r="E56" s="17"/>
      <c r="F56" s="17"/>
      <c r="G56" s="18"/>
      <c r="H56" s="17"/>
      <c r="I56" s="17"/>
      <c r="J56" s="17"/>
      <c r="K56" s="17"/>
      <c r="L56" s="17"/>
      <c r="M56" s="17"/>
      <c r="N56" s="17"/>
      <c r="O56" s="17"/>
      <c r="P56" s="17"/>
      <c r="Q56" s="17"/>
      <c r="R56" s="17"/>
      <c r="S56" s="17"/>
      <c r="T56" s="17"/>
      <c r="U56" s="17"/>
      <c r="V56" s="19"/>
      <c r="W56" s="19"/>
      <c r="X56" s="20"/>
      <c r="Y56" s="20"/>
      <c r="Z56" s="124"/>
      <c r="AA56" s="124"/>
      <c r="AB56" s="124"/>
      <c r="AC56" s="121"/>
      <c r="AD56" s="124"/>
      <c r="AE56" s="124"/>
      <c r="AF56" s="124"/>
      <c r="AG56" s="124"/>
      <c r="AH56" s="124"/>
      <c r="AI56" s="124"/>
      <c r="AJ56" s="125"/>
      <c r="AK56" s="125"/>
      <c r="AL56" s="125"/>
      <c r="AM56" s="123"/>
      <c r="AO56" s="143"/>
      <c r="AP56" s="24"/>
      <c r="AQ56" s="143"/>
    </row>
    <row r="57" spans="1:57" s="22" customFormat="1" ht="114.75" outlineLevel="1" x14ac:dyDescent="0.25">
      <c r="A57" s="70"/>
      <c r="B57" s="23" t="s">
        <v>27</v>
      </c>
      <c r="C57" s="21" t="s">
        <v>79</v>
      </c>
      <c r="D57" s="21" t="s">
        <v>94</v>
      </c>
      <c r="E57" s="21" t="s">
        <v>80</v>
      </c>
      <c r="F57" s="21" t="s">
        <v>95</v>
      </c>
      <c r="G57" s="21" t="s">
        <v>191</v>
      </c>
      <c r="H57" s="23" t="s">
        <v>81</v>
      </c>
      <c r="I57" s="24">
        <v>0.5</v>
      </c>
      <c r="J57" s="25">
        <v>710000000</v>
      </c>
      <c r="K57" s="21" t="s">
        <v>82</v>
      </c>
      <c r="L57" s="23" t="s">
        <v>164</v>
      </c>
      <c r="M57" s="21" t="s">
        <v>96</v>
      </c>
      <c r="N57" s="26" t="s">
        <v>84</v>
      </c>
      <c r="O57" s="26" t="s">
        <v>4213</v>
      </c>
      <c r="P57" s="21" t="s">
        <v>91</v>
      </c>
      <c r="Q57" s="27">
        <v>112</v>
      </c>
      <c r="R57" s="26" t="s">
        <v>85</v>
      </c>
      <c r="S57" s="12">
        <v>16290</v>
      </c>
      <c r="T57" s="12">
        <v>151</v>
      </c>
      <c r="U57" s="12">
        <v>0</v>
      </c>
      <c r="V57" s="12">
        <f t="shared" ref="V57:V122" si="0">U57*1.12</f>
        <v>0</v>
      </c>
      <c r="W57" s="23" t="s">
        <v>203</v>
      </c>
      <c r="X57" s="23">
        <v>2017</v>
      </c>
      <c r="Y57" s="25" t="s">
        <v>4117</v>
      </c>
      <c r="Z57" s="121" t="s">
        <v>1708</v>
      </c>
      <c r="AA57" s="121" t="s">
        <v>751</v>
      </c>
      <c r="AB57" s="121" t="s">
        <v>4790</v>
      </c>
      <c r="AC57" s="121"/>
      <c r="AD57" s="122">
        <v>284942</v>
      </c>
      <c r="AE57" s="122" t="s">
        <v>222</v>
      </c>
      <c r="AF57" s="121" t="s">
        <v>4078</v>
      </c>
      <c r="AG57" s="121"/>
      <c r="AH57" s="121"/>
      <c r="AI57" s="121"/>
      <c r="AJ57" s="123"/>
      <c r="AK57" s="123"/>
      <c r="AL57" s="123" t="s">
        <v>4618</v>
      </c>
      <c r="AM57" s="123"/>
      <c r="AN57" s="130"/>
      <c r="AO57" s="21"/>
      <c r="AP57" s="24"/>
      <c r="AQ57" s="21"/>
      <c r="AS57" s="70"/>
      <c r="AT57" s="70"/>
    </row>
    <row r="58" spans="1:57" s="22" customFormat="1" ht="114.75" outlineLevel="1" x14ac:dyDescent="0.25">
      <c r="A58" s="70"/>
      <c r="B58" s="23" t="s">
        <v>937</v>
      </c>
      <c r="C58" s="21" t="s">
        <v>79</v>
      </c>
      <c r="D58" s="21" t="s">
        <v>94</v>
      </c>
      <c r="E58" s="21" t="s">
        <v>80</v>
      </c>
      <c r="F58" s="21" t="s">
        <v>95</v>
      </c>
      <c r="G58" s="21" t="s">
        <v>191</v>
      </c>
      <c r="H58" s="23" t="s">
        <v>3011</v>
      </c>
      <c r="I58" s="24">
        <v>0.5</v>
      </c>
      <c r="J58" s="25">
        <v>710000000</v>
      </c>
      <c r="K58" s="21" t="s">
        <v>82</v>
      </c>
      <c r="L58" s="26" t="s">
        <v>4085</v>
      </c>
      <c r="M58" s="21" t="s">
        <v>96</v>
      </c>
      <c r="N58" s="26" t="s">
        <v>84</v>
      </c>
      <c r="O58" s="26" t="s">
        <v>4214</v>
      </c>
      <c r="P58" s="21" t="s">
        <v>91</v>
      </c>
      <c r="Q58" s="27">
        <v>112</v>
      </c>
      <c r="R58" s="26" t="s">
        <v>85</v>
      </c>
      <c r="S58" s="12">
        <v>15534</v>
      </c>
      <c r="T58" s="12">
        <v>151</v>
      </c>
      <c r="U58" s="12">
        <f>S58*T58</f>
        <v>2345634</v>
      </c>
      <c r="V58" s="12">
        <f t="shared" si="0"/>
        <v>2627110.08</v>
      </c>
      <c r="W58" s="23" t="s">
        <v>203</v>
      </c>
      <c r="X58" s="23">
        <v>2017</v>
      </c>
      <c r="Y58" s="25"/>
      <c r="Z58" s="121" t="s">
        <v>1708</v>
      </c>
      <c r="AA58" s="121" t="s">
        <v>751</v>
      </c>
      <c r="AB58" s="121" t="s">
        <v>4790</v>
      </c>
      <c r="AC58" s="121"/>
      <c r="AD58" s="122" t="s">
        <v>4616</v>
      </c>
      <c r="AE58" s="122" t="s">
        <v>4617</v>
      </c>
      <c r="AF58" s="121" t="s">
        <v>6908</v>
      </c>
      <c r="AG58" s="121" t="s">
        <v>9018</v>
      </c>
      <c r="AH58" s="121" t="s">
        <v>5224</v>
      </c>
      <c r="AI58" s="121"/>
      <c r="AJ58" s="123">
        <v>15534</v>
      </c>
      <c r="AK58" s="123">
        <v>151</v>
      </c>
      <c r="AL58" s="123">
        <f>AJ58*AK58</f>
        <v>2345634</v>
      </c>
      <c r="AM58" s="123">
        <f>U58-AL58</f>
        <v>0</v>
      </c>
      <c r="AN58" s="130"/>
      <c r="AO58" s="21" t="s">
        <v>203</v>
      </c>
      <c r="AP58" s="24">
        <v>1</v>
      </c>
      <c r="AQ58" s="12">
        <f>AL58*AP58</f>
        <v>2345634</v>
      </c>
      <c r="AS58" s="70"/>
      <c r="AT58" s="70"/>
    </row>
    <row r="59" spans="1:57" s="22" customFormat="1" ht="76.5" outlineLevel="1" x14ac:dyDescent="0.25">
      <c r="A59" s="70"/>
      <c r="B59" s="23" t="s">
        <v>28</v>
      </c>
      <c r="C59" s="21" t="s">
        <v>79</v>
      </c>
      <c r="D59" s="21" t="s">
        <v>192</v>
      </c>
      <c r="E59" s="21" t="s">
        <v>90</v>
      </c>
      <c r="F59" s="21" t="s">
        <v>193</v>
      </c>
      <c r="G59" s="21" t="s">
        <v>92</v>
      </c>
      <c r="H59" s="23" t="s">
        <v>81</v>
      </c>
      <c r="I59" s="24">
        <v>0.5</v>
      </c>
      <c r="J59" s="25">
        <v>710000000</v>
      </c>
      <c r="K59" s="21" t="s">
        <v>82</v>
      </c>
      <c r="L59" s="23" t="s">
        <v>164</v>
      </c>
      <c r="M59" s="21" t="s">
        <v>93</v>
      </c>
      <c r="N59" s="26" t="s">
        <v>84</v>
      </c>
      <c r="O59" s="26" t="s">
        <v>4213</v>
      </c>
      <c r="P59" s="21" t="s">
        <v>91</v>
      </c>
      <c r="Q59" s="27" t="s">
        <v>88</v>
      </c>
      <c r="R59" s="26" t="s">
        <v>89</v>
      </c>
      <c r="S59" s="12">
        <v>1300</v>
      </c>
      <c r="T59" s="12">
        <v>400</v>
      </c>
      <c r="U59" s="12">
        <v>0</v>
      </c>
      <c r="V59" s="12">
        <f t="shared" si="0"/>
        <v>0</v>
      </c>
      <c r="W59" s="23" t="s">
        <v>203</v>
      </c>
      <c r="X59" s="23">
        <v>2017</v>
      </c>
      <c r="Y59" s="25" t="s">
        <v>929</v>
      </c>
      <c r="Z59" s="121" t="s">
        <v>1708</v>
      </c>
      <c r="AA59" s="121" t="s">
        <v>751</v>
      </c>
      <c r="AB59" s="121" t="s">
        <v>4790</v>
      </c>
      <c r="AC59" s="121"/>
      <c r="AD59" s="122">
        <v>284942</v>
      </c>
      <c r="AE59" s="122" t="s">
        <v>222</v>
      </c>
      <c r="AF59" s="121" t="s">
        <v>929</v>
      </c>
      <c r="AG59" s="121"/>
      <c r="AH59" s="121" t="s">
        <v>929</v>
      </c>
      <c r="AI59" s="121"/>
      <c r="AJ59" s="123"/>
      <c r="AK59" s="123"/>
      <c r="AL59" s="123" t="s">
        <v>929</v>
      </c>
      <c r="AM59" s="123"/>
      <c r="AN59" s="130"/>
      <c r="AO59" s="21"/>
      <c r="AP59" s="24"/>
      <c r="AQ59" s="21"/>
      <c r="AS59" s="70"/>
      <c r="AT59" s="70"/>
    </row>
    <row r="60" spans="1:57" s="22" customFormat="1" ht="76.5" outlineLevel="1" x14ac:dyDescent="0.25">
      <c r="A60" s="70"/>
      <c r="B60" s="23" t="s">
        <v>29</v>
      </c>
      <c r="C60" s="21" t="s">
        <v>79</v>
      </c>
      <c r="D60" s="21" t="s">
        <v>188</v>
      </c>
      <c r="E60" s="21" t="s">
        <v>90</v>
      </c>
      <c r="F60" s="21" t="s">
        <v>189</v>
      </c>
      <c r="G60" s="21" t="s">
        <v>190</v>
      </c>
      <c r="H60" s="23" t="s">
        <v>81</v>
      </c>
      <c r="I60" s="24">
        <v>0.5</v>
      </c>
      <c r="J60" s="25">
        <v>710000000</v>
      </c>
      <c r="K60" s="21" t="s">
        <v>82</v>
      </c>
      <c r="L60" s="23" t="s">
        <v>164</v>
      </c>
      <c r="M60" s="21" t="s">
        <v>93</v>
      </c>
      <c r="N60" s="26" t="s">
        <v>84</v>
      </c>
      <c r="O60" s="26" t="s">
        <v>4213</v>
      </c>
      <c r="P60" s="21" t="s">
        <v>91</v>
      </c>
      <c r="Q60" s="27" t="s">
        <v>88</v>
      </c>
      <c r="R60" s="26" t="s">
        <v>89</v>
      </c>
      <c r="S60" s="12">
        <v>8000</v>
      </c>
      <c r="T60" s="12">
        <v>64</v>
      </c>
      <c r="U60" s="12">
        <v>0</v>
      </c>
      <c r="V60" s="12">
        <f t="shared" si="0"/>
        <v>0</v>
      </c>
      <c r="W60" s="23" t="s">
        <v>203</v>
      </c>
      <c r="X60" s="23">
        <v>2017</v>
      </c>
      <c r="Y60" s="25" t="s">
        <v>929</v>
      </c>
      <c r="Z60" s="121" t="s">
        <v>1708</v>
      </c>
      <c r="AA60" s="121" t="s">
        <v>751</v>
      </c>
      <c r="AB60" s="121" t="s">
        <v>4790</v>
      </c>
      <c r="AC60" s="121"/>
      <c r="AD60" s="122">
        <v>284942</v>
      </c>
      <c r="AE60" s="122" t="s">
        <v>222</v>
      </c>
      <c r="AF60" s="121" t="s">
        <v>929</v>
      </c>
      <c r="AG60" s="121"/>
      <c r="AH60" s="121" t="s">
        <v>929</v>
      </c>
      <c r="AI60" s="121"/>
      <c r="AJ60" s="123"/>
      <c r="AK60" s="123"/>
      <c r="AL60" s="123" t="s">
        <v>929</v>
      </c>
      <c r="AM60" s="123"/>
      <c r="AN60" s="130"/>
      <c r="AO60" s="21"/>
      <c r="AP60" s="24"/>
      <c r="AQ60" s="21"/>
      <c r="AS60" s="70"/>
      <c r="AT60" s="70"/>
    </row>
    <row r="61" spans="1:57" s="32" customFormat="1" ht="38.25" outlineLevel="1" x14ac:dyDescent="0.25">
      <c r="A61" s="70"/>
      <c r="B61" s="23" t="s">
        <v>86</v>
      </c>
      <c r="C61" s="21" t="s">
        <v>79</v>
      </c>
      <c r="D61" s="21" t="s">
        <v>97</v>
      </c>
      <c r="E61" s="21" t="s">
        <v>98</v>
      </c>
      <c r="F61" s="21" t="s">
        <v>99</v>
      </c>
      <c r="G61" s="28"/>
      <c r="H61" s="23" t="s">
        <v>100</v>
      </c>
      <c r="I61" s="29">
        <v>1</v>
      </c>
      <c r="J61" s="25">
        <v>710000000</v>
      </c>
      <c r="K61" s="25" t="s">
        <v>82</v>
      </c>
      <c r="L61" s="23" t="s">
        <v>214</v>
      </c>
      <c r="M61" s="30" t="s">
        <v>101</v>
      </c>
      <c r="N61" s="26" t="s">
        <v>84</v>
      </c>
      <c r="O61" s="26" t="s">
        <v>184</v>
      </c>
      <c r="P61" s="26" t="s">
        <v>102</v>
      </c>
      <c r="Q61" s="31">
        <v>214</v>
      </c>
      <c r="R61" s="23" t="s">
        <v>103</v>
      </c>
      <c r="S61" s="12">
        <v>20348559.050000001</v>
      </c>
      <c r="T61" s="12">
        <v>16.16</v>
      </c>
      <c r="U61" s="12">
        <f>S61*T61</f>
        <v>328832714.24800003</v>
      </c>
      <c r="V61" s="12">
        <f t="shared" si="0"/>
        <v>368292639.95776004</v>
      </c>
      <c r="W61" s="23"/>
      <c r="X61" s="23">
        <v>2017</v>
      </c>
      <c r="Y61" s="23"/>
      <c r="Z61" s="121" t="s">
        <v>6946</v>
      </c>
      <c r="AA61" s="121" t="s">
        <v>4054</v>
      </c>
      <c r="AB61" s="121" t="s">
        <v>4790</v>
      </c>
      <c r="AC61" s="121"/>
      <c r="AD61" s="122"/>
      <c r="AE61" s="121"/>
      <c r="AF61" s="121" t="s">
        <v>262</v>
      </c>
      <c r="AG61" s="121"/>
      <c r="AH61" s="121" t="s">
        <v>263</v>
      </c>
      <c r="AI61" s="121"/>
      <c r="AJ61" s="123"/>
      <c r="AK61" s="123"/>
      <c r="AL61" s="123">
        <v>368292639.95999998</v>
      </c>
      <c r="AM61" s="123">
        <f>V61-AL61</f>
        <v>-2.2399425506591797E-3</v>
      </c>
      <c r="AN61" s="134"/>
      <c r="AO61" s="146"/>
      <c r="AP61" s="24"/>
      <c r="AQ61" s="146"/>
      <c r="AS61" s="70"/>
      <c r="AT61" s="70"/>
    </row>
    <row r="62" spans="1:57" s="32" customFormat="1" ht="38.25" outlineLevel="1" x14ac:dyDescent="0.25">
      <c r="A62" s="70"/>
      <c r="B62" s="72" t="s">
        <v>87</v>
      </c>
      <c r="C62" s="21" t="s">
        <v>79</v>
      </c>
      <c r="D62" s="21" t="s">
        <v>105</v>
      </c>
      <c r="E62" s="21" t="s">
        <v>106</v>
      </c>
      <c r="F62" s="21" t="s">
        <v>107</v>
      </c>
      <c r="G62" s="28"/>
      <c r="H62" s="23" t="s">
        <v>100</v>
      </c>
      <c r="I62" s="29">
        <v>1</v>
      </c>
      <c r="J62" s="25">
        <v>710000000</v>
      </c>
      <c r="K62" s="25" t="s">
        <v>82</v>
      </c>
      <c r="L62" s="23" t="s">
        <v>214</v>
      </c>
      <c r="M62" s="30" t="s">
        <v>101</v>
      </c>
      <c r="N62" s="26" t="s">
        <v>84</v>
      </c>
      <c r="O62" s="26" t="s">
        <v>184</v>
      </c>
      <c r="P62" s="26" t="s">
        <v>102</v>
      </c>
      <c r="Q62" s="31">
        <v>233</v>
      </c>
      <c r="R62" s="23" t="s">
        <v>108</v>
      </c>
      <c r="S62" s="12">
        <v>18197.46</v>
      </c>
      <c r="T62" s="12">
        <v>3011.05</v>
      </c>
      <c r="U62" s="12">
        <f>S62*T62</f>
        <v>54793461.932999998</v>
      </c>
      <c r="V62" s="12">
        <f t="shared" si="0"/>
        <v>61368677.364960007</v>
      </c>
      <c r="W62" s="23"/>
      <c r="X62" s="23">
        <v>2017</v>
      </c>
      <c r="Y62" s="23"/>
      <c r="Z62" s="121" t="s">
        <v>6946</v>
      </c>
      <c r="AA62" s="121" t="s">
        <v>4054</v>
      </c>
      <c r="AB62" s="121" t="s">
        <v>4792</v>
      </c>
      <c r="AC62" s="121"/>
      <c r="AD62" s="122"/>
      <c r="AE62" s="121"/>
      <c r="AF62" s="121" t="s">
        <v>4246</v>
      </c>
      <c r="AG62" s="121"/>
      <c r="AH62" s="121" t="s">
        <v>4246</v>
      </c>
      <c r="AI62" s="121"/>
      <c r="AJ62" s="123"/>
      <c r="AK62" s="123"/>
      <c r="AL62" s="123" t="s">
        <v>4246</v>
      </c>
      <c r="AM62" s="123"/>
      <c r="AN62" s="134"/>
      <c r="AO62" s="146"/>
      <c r="AP62" s="24"/>
      <c r="AQ62" s="146"/>
      <c r="AS62" s="70"/>
      <c r="AT62" s="70"/>
    </row>
    <row r="63" spans="1:57" s="70" customFormat="1" ht="51" outlineLevel="1" x14ac:dyDescent="0.25">
      <c r="B63" s="72" t="s">
        <v>1713</v>
      </c>
      <c r="C63" s="74" t="s">
        <v>79</v>
      </c>
      <c r="D63" s="74" t="s">
        <v>300</v>
      </c>
      <c r="E63" s="74" t="s">
        <v>297</v>
      </c>
      <c r="F63" s="74" t="s">
        <v>301</v>
      </c>
      <c r="G63" s="74" t="s">
        <v>299</v>
      </c>
      <c r="H63" s="72" t="s">
        <v>100</v>
      </c>
      <c r="I63" s="80" t="s">
        <v>683</v>
      </c>
      <c r="J63" s="75">
        <v>710000000</v>
      </c>
      <c r="K63" s="75" t="s">
        <v>82</v>
      </c>
      <c r="L63" s="72" t="s">
        <v>289</v>
      </c>
      <c r="M63" s="78" t="s">
        <v>101</v>
      </c>
      <c r="N63" s="77" t="s">
        <v>84</v>
      </c>
      <c r="O63" s="77" t="s">
        <v>184</v>
      </c>
      <c r="P63" s="74" t="s">
        <v>684</v>
      </c>
      <c r="Q63" s="76">
        <v>112</v>
      </c>
      <c r="R63" s="77" t="s">
        <v>85</v>
      </c>
      <c r="S63" s="73">
        <v>187780</v>
      </c>
      <c r="T63" s="73">
        <f>145.1/1.12</f>
        <v>129.55357142857142</v>
      </c>
      <c r="U63" s="73">
        <v>0</v>
      </c>
      <c r="V63" s="73">
        <f t="shared" si="0"/>
        <v>0</v>
      </c>
      <c r="W63" s="72"/>
      <c r="X63" s="72">
        <v>2017</v>
      </c>
      <c r="Y63" s="75" t="s">
        <v>4346</v>
      </c>
      <c r="Z63" s="121" t="s">
        <v>686</v>
      </c>
      <c r="AA63" s="121" t="s">
        <v>682</v>
      </c>
      <c r="AB63" s="121"/>
      <c r="AC63" s="121"/>
      <c r="AD63" s="122"/>
      <c r="AE63" s="122"/>
      <c r="AF63" s="121" t="s">
        <v>4078</v>
      </c>
      <c r="AG63" s="121"/>
      <c r="AH63" s="126"/>
      <c r="AI63" s="121"/>
      <c r="AJ63" s="123"/>
      <c r="AK63" s="123"/>
      <c r="AL63" s="123" t="s">
        <v>4078</v>
      </c>
      <c r="AM63" s="123"/>
      <c r="AN63" s="135"/>
      <c r="AO63" s="74"/>
      <c r="AP63" s="24"/>
      <c r="AQ63" s="74"/>
      <c r="BE63" s="70" t="s">
        <v>243</v>
      </c>
    </row>
    <row r="64" spans="1:57" s="70" customFormat="1" ht="51" outlineLevel="1" x14ac:dyDescent="0.25">
      <c r="B64" s="72" t="s">
        <v>4345</v>
      </c>
      <c r="C64" s="74" t="s">
        <v>79</v>
      </c>
      <c r="D64" s="74" t="s">
        <v>300</v>
      </c>
      <c r="E64" s="74" t="s">
        <v>297</v>
      </c>
      <c r="F64" s="74" t="s">
        <v>301</v>
      </c>
      <c r="G64" s="74" t="s">
        <v>299</v>
      </c>
      <c r="H64" s="72" t="s">
        <v>100</v>
      </c>
      <c r="I64" s="80" t="s">
        <v>683</v>
      </c>
      <c r="J64" s="75">
        <v>710000000</v>
      </c>
      <c r="K64" s="75" t="s">
        <v>82</v>
      </c>
      <c r="L64" s="72" t="s">
        <v>83</v>
      </c>
      <c r="M64" s="78" t="s">
        <v>101</v>
      </c>
      <c r="N64" s="77" t="s">
        <v>84</v>
      </c>
      <c r="O64" s="77" t="s">
        <v>184</v>
      </c>
      <c r="P64" s="74" t="s">
        <v>684</v>
      </c>
      <c r="Q64" s="76">
        <v>112</v>
      </c>
      <c r="R64" s="77" t="s">
        <v>85</v>
      </c>
      <c r="S64" s="73">
        <v>282000</v>
      </c>
      <c r="T64" s="73">
        <f>143.6/1.12</f>
        <v>128.21428571428569</v>
      </c>
      <c r="U64" s="73">
        <f>S64*T64</f>
        <v>36156428.571428567</v>
      </c>
      <c r="V64" s="73">
        <f t="shared" si="0"/>
        <v>40495200</v>
      </c>
      <c r="W64" s="72"/>
      <c r="X64" s="72">
        <v>2017</v>
      </c>
      <c r="Y64" s="75"/>
      <c r="Z64" s="121" t="s">
        <v>686</v>
      </c>
      <c r="AA64" s="121" t="s">
        <v>682</v>
      </c>
      <c r="AB64" s="121" t="s">
        <v>4792</v>
      </c>
      <c r="AC64" s="121"/>
      <c r="AD64" s="122"/>
      <c r="AE64" s="122"/>
      <c r="AF64" s="121" t="s">
        <v>5380</v>
      </c>
      <c r="AG64" s="121"/>
      <c r="AH64" s="121" t="s">
        <v>4612</v>
      </c>
      <c r="AI64" s="121"/>
      <c r="AJ64" s="123">
        <v>282000</v>
      </c>
      <c r="AK64" s="123">
        <f>143.6/1.12</f>
        <v>128.21428571428569</v>
      </c>
      <c r="AL64" s="123">
        <f>AJ64*AK64</f>
        <v>36156428.571428567</v>
      </c>
      <c r="AM64" s="123">
        <f>U64-AL64</f>
        <v>0</v>
      </c>
      <c r="AN64" s="135"/>
      <c r="AO64" s="147" t="s">
        <v>203</v>
      </c>
      <c r="AP64" s="24">
        <v>1</v>
      </c>
      <c r="AQ64" s="73">
        <f>AL64*AP64</f>
        <v>36156428.571428567</v>
      </c>
    </row>
    <row r="65" spans="1:58" s="70" customFormat="1" ht="51" outlineLevel="1" x14ac:dyDescent="0.25">
      <c r="B65" s="72" t="s">
        <v>1714</v>
      </c>
      <c r="C65" s="74" t="s">
        <v>79</v>
      </c>
      <c r="D65" s="74" t="s">
        <v>296</v>
      </c>
      <c r="E65" s="74" t="s">
        <v>297</v>
      </c>
      <c r="F65" s="74" t="s">
        <v>298</v>
      </c>
      <c r="G65" s="74" t="s">
        <v>299</v>
      </c>
      <c r="H65" s="72" t="s">
        <v>100</v>
      </c>
      <c r="I65" s="80" t="s">
        <v>683</v>
      </c>
      <c r="J65" s="75">
        <v>710000000</v>
      </c>
      <c r="K65" s="75" t="s">
        <v>82</v>
      </c>
      <c r="L65" s="72" t="s">
        <v>289</v>
      </c>
      <c r="M65" s="78" t="s">
        <v>101</v>
      </c>
      <c r="N65" s="77" t="s">
        <v>84</v>
      </c>
      <c r="O65" s="77" t="s">
        <v>184</v>
      </c>
      <c r="P65" s="74" t="s">
        <v>684</v>
      </c>
      <c r="Q65" s="76">
        <v>112</v>
      </c>
      <c r="R65" s="74" t="s">
        <v>85</v>
      </c>
      <c r="S65" s="73">
        <v>307460</v>
      </c>
      <c r="T65" s="73">
        <f>161.2/1.12</f>
        <v>143.92857142857142</v>
      </c>
      <c r="U65" s="73">
        <v>0</v>
      </c>
      <c r="V65" s="73">
        <f t="shared" si="0"/>
        <v>0</v>
      </c>
      <c r="W65" s="72"/>
      <c r="X65" s="72">
        <v>2017</v>
      </c>
      <c r="Y65" s="75" t="s">
        <v>4346</v>
      </c>
      <c r="Z65" s="121" t="s">
        <v>686</v>
      </c>
      <c r="AA65" s="121" t="s">
        <v>682</v>
      </c>
      <c r="AB65" s="121"/>
      <c r="AC65" s="121"/>
      <c r="AD65" s="122"/>
      <c r="AE65" s="122"/>
      <c r="AF65" s="121" t="s">
        <v>4078</v>
      </c>
      <c r="AG65" s="121"/>
      <c r="AH65" s="126"/>
      <c r="AI65" s="121"/>
      <c r="AJ65" s="123"/>
      <c r="AK65" s="123"/>
      <c r="AL65" s="123" t="s">
        <v>4078</v>
      </c>
      <c r="AM65" s="123"/>
      <c r="AN65" s="135"/>
      <c r="AO65" s="74"/>
      <c r="AP65" s="24"/>
      <c r="AQ65" s="74"/>
    </row>
    <row r="66" spans="1:58" s="70" customFormat="1" ht="51" outlineLevel="1" x14ac:dyDescent="0.25">
      <c r="B66" s="72" t="s">
        <v>4347</v>
      </c>
      <c r="C66" s="74" t="s">
        <v>79</v>
      </c>
      <c r="D66" s="74" t="s">
        <v>296</v>
      </c>
      <c r="E66" s="74" t="s">
        <v>297</v>
      </c>
      <c r="F66" s="74" t="s">
        <v>298</v>
      </c>
      <c r="G66" s="74" t="s">
        <v>299</v>
      </c>
      <c r="H66" s="72" t="s">
        <v>100</v>
      </c>
      <c r="I66" s="80" t="s">
        <v>683</v>
      </c>
      <c r="J66" s="75">
        <v>710000000</v>
      </c>
      <c r="K66" s="75" t="s">
        <v>82</v>
      </c>
      <c r="L66" s="72" t="s">
        <v>83</v>
      </c>
      <c r="M66" s="78" t="s">
        <v>101</v>
      </c>
      <c r="N66" s="77" t="s">
        <v>84</v>
      </c>
      <c r="O66" s="77" t="s">
        <v>184</v>
      </c>
      <c r="P66" s="74" t="s">
        <v>684</v>
      </c>
      <c r="Q66" s="76">
        <v>112</v>
      </c>
      <c r="R66" s="74" t="s">
        <v>85</v>
      </c>
      <c r="S66" s="73">
        <v>190000</v>
      </c>
      <c r="T66" s="73">
        <f>159.2/1.12</f>
        <v>142.14285714285711</v>
      </c>
      <c r="U66" s="73">
        <f>S66*T66</f>
        <v>27007142.857142851</v>
      </c>
      <c r="V66" s="73">
        <f t="shared" si="0"/>
        <v>30247999.999999996</v>
      </c>
      <c r="W66" s="72"/>
      <c r="X66" s="72">
        <v>2017</v>
      </c>
      <c r="Y66" s="75"/>
      <c r="Z66" s="121" t="s">
        <v>686</v>
      </c>
      <c r="AA66" s="121" t="s">
        <v>682</v>
      </c>
      <c r="AB66" s="121" t="s">
        <v>4792</v>
      </c>
      <c r="AC66" s="121"/>
      <c r="AD66" s="122"/>
      <c r="AE66" s="122"/>
      <c r="AF66" s="121" t="s">
        <v>5380</v>
      </c>
      <c r="AG66" s="121"/>
      <c r="AH66" s="121" t="s">
        <v>4612</v>
      </c>
      <c r="AI66" s="121"/>
      <c r="AJ66" s="123">
        <v>190000</v>
      </c>
      <c r="AK66" s="123">
        <f>159.2/1.12</f>
        <v>142.14285714285711</v>
      </c>
      <c r="AL66" s="123">
        <f>AJ66*AK66</f>
        <v>27007142.857142851</v>
      </c>
      <c r="AM66" s="123">
        <f>U66-AL66</f>
        <v>0</v>
      </c>
      <c r="AN66" s="135"/>
      <c r="AO66" s="147" t="s">
        <v>203</v>
      </c>
      <c r="AP66" s="24">
        <v>1</v>
      </c>
      <c r="AQ66" s="73">
        <f>AL66*AP66</f>
        <v>27007142.857142851</v>
      </c>
    </row>
    <row r="67" spans="1:58" s="22" customFormat="1" ht="51" outlineLevel="1" x14ac:dyDescent="0.25">
      <c r="A67" s="70"/>
      <c r="B67" s="23" t="s">
        <v>1715</v>
      </c>
      <c r="C67" s="21" t="s">
        <v>79</v>
      </c>
      <c r="D67" s="21" t="s">
        <v>300</v>
      </c>
      <c r="E67" s="21" t="s">
        <v>297</v>
      </c>
      <c r="F67" s="21" t="s">
        <v>301</v>
      </c>
      <c r="G67" s="21" t="s">
        <v>299</v>
      </c>
      <c r="H67" s="23" t="s">
        <v>100</v>
      </c>
      <c r="I67" s="69" t="s">
        <v>683</v>
      </c>
      <c r="J67" s="25">
        <v>710000000</v>
      </c>
      <c r="K67" s="25" t="s">
        <v>82</v>
      </c>
      <c r="L67" s="23" t="s">
        <v>289</v>
      </c>
      <c r="M67" s="30" t="s">
        <v>110</v>
      </c>
      <c r="N67" s="26" t="s">
        <v>84</v>
      </c>
      <c r="O67" s="26" t="s">
        <v>184</v>
      </c>
      <c r="P67" s="74" t="s">
        <v>684</v>
      </c>
      <c r="Q67" s="27">
        <v>112</v>
      </c>
      <c r="R67" s="74" t="s">
        <v>85</v>
      </c>
      <c r="S67" s="73">
        <v>8000</v>
      </c>
      <c r="T67" s="73">
        <f>145.1/1.12</f>
        <v>129.55357142857142</v>
      </c>
      <c r="U67" s="12">
        <v>0</v>
      </c>
      <c r="V67" s="12">
        <f t="shared" si="0"/>
        <v>0</v>
      </c>
      <c r="W67" s="23"/>
      <c r="X67" s="23">
        <v>2017</v>
      </c>
      <c r="Y67" s="25" t="s">
        <v>4476</v>
      </c>
      <c r="Z67" s="121" t="s">
        <v>686</v>
      </c>
      <c r="AA67" s="121" t="s">
        <v>711</v>
      </c>
      <c r="AB67" s="121" t="s">
        <v>4792</v>
      </c>
      <c r="AC67" s="121"/>
      <c r="AD67" s="122"/>
      <c r="AE67" s="122"/>
      <c r="AF67" s="121" t="s">
        <v>4611</v>
      </c>
      <c r="AG67" s="121"/>
      <c r="AH67" s="121" t="s">
        <v>4612</v>
      </c>
      <c r="AI67" s="121"/>
      <c r="AJ67" s="123">
        <v>8000</v>
      </c>
      <c r="AK67" s="123">
        <f>145.1/1.12</f>
        <v>129.55357142857142</v>
      </c>
      <c r="AL67" s="123" t="s">
        <v>4078</v>
      </c>
      <c r="AM67" s="123"/>
      <c r="AN67" s="130"/>
      <c r="AO67" s="21"/>
      <c r="AP67" s="24"/>
      <c r="AQ67" s="21"/>
      <c r="AS67" s="70"/>
      <c r="AT67" s="70"/>
    </row>
    <row r="68" spans="1:58" s="22" customFormat="1" ht="51" outlineLevel="1" x14ac:dyDescent="0.25">
      <c r="A68" s="70"/>
      <c r="B68" s="23" t="s">
        <v>7853</v>
      </c>
      <c r="C68" s="21" t="s">
        <v>79</v>
      </c>
      <c r="D68" s="21" t="s">
        <v>300</v>
      </c>
      <c r="E68" s="21" t="s">
        <v>297</v>
      </c>
      <c r="F68" s="21" t="s">
        <v>301</v>
      </c>
      <c r="G68" s="21" t="s">
        <v>299</v>
      </c>
      <c r="H68" s="23" t="s">
        <v>100</v>
      </c>
      <c r="I68" s="69" t="s">
        <v>683</v>
      </c>
      <c r="J68" s="25">
        <v>710000000</v>
      </c>
      <c r="K68" s="25" t="s">
        <v>82</v>
      </c>
      <c r="L68" s="23" t="s">
        <v>289</v>
      </c>
      <c r="M68" s="30" t="s">
        <v>110</v>
      </c>
      <c r="N68" s="26" t="s">
        <v>84</v>
      </c>
      <c r="O68" s="26" t="s">
        <v>184</v>
      </c>
      <c r="P68" s="74" t="s">
        <v>684</v>
      </c>
      <c r="Q68" s="27">
        <v>112</v>
      </c>
      <c r="R68" s="74" t="s">
        <v>85</v>
      </c>
      <c r="S68" s="73">
        <v>1500</v>
      </c>
      <c r="T68" s="73">
        <f>145.1/1.12</f>
        <v>129.55357142857142</v>
      </c>
      <c r="U68" s="12">
        <f>S68*T68</f>
        <v>194330.35714285713</v>
      </c>
      <c r="V68" s="12">
        <f t="shared" ref="V68" si="1">U68*1.12</f>
        <v>217650</v>
      </c>
      <c r="W68" s="23"/>
      <c r="X68" s="23">
        <v>2017</v>
      </c>
      <c r="Y68" s="25"/>
      <c r="Z68" s="121" t="s">
        <v>686</v>
      </c>
      <c r="AA68" s="121" t="s">
        <v>711</v>
      </c>
      <c r="AB68" s="121" t="s">
        <v>4792</v>
      </c>
      <c r="AC68" s="121"/>
      <c r="AD68" s="122"/>
      <c r="AE68" s="122"/>
      <c r="AF68" s="121" t="s">
        <v>4611</v>
      </c>
      <c r="AG68" s="121"/>
      <c r="AH68" s="121" t="s">
        <v>4612</v>
      </c>
      <c r="AI68" s="121"/>
      <c r="AJ68" s="123">
        <v>1500</v>
      </c>
      <c r="AK68" s="123">
        <f>145.1/1.12</f>
        <v>129.55357142857142</v>
      </c>
      <c r="AL68" s="123">
        <f>AJ68*AK68</f>
        <v>194330.35714285713</v>
      </c>
      <c r="AM68" s="123">
        <f>U68-AL68</f>
        <v>0</v>
      </c>
      <c r="AN68" s="130"/>
      <c r="AO68" s="147" t="s">
        <v>203</v>
      </c>
      <c r="AP68" s="24">
        <v>1</v>
      </c>
      <c r="AQ68" s="73">
        <f t="shared" ref="AQ68:AQ69" si="2">AL68*AP68</f>
        <v>194330.35714285713</v>
      </c>
      <c r="AS68" s="70"/>
      <c r="AT68" s="70"/>
    </row>
    <row r="69" spans="1:58" s="22" customFormat="1" ht="51" outlineLevel="1" x14ac:dyDescent="0.25">
      <c r="A69" s="70"/>
      <c r="B69" s="23" t="s">
        <v>1716</v>
      </c>
      <c r="C69" s="21" t="s">
        <v>79</v>
      </c>
      <c r="D69" s="21" t="s">
        <v>300</v>
      </c>
      <c r="E69" s="21" t="s">
        <v>297</v>
      </c>
      <c r="F69" s="21" t="s">
        <v>301</v>
      </c>
      <c r="G69" s="21" t="s">
        <v>299</v>
      </c>
      <c r="H69" s="23" t="s">
        <v>100</v>
      </c>
      <c r="I69" s="69" t="s">
        <v>683</v>
      </c>
      <c r="J69" s="25">
        <v>710000000</v>
      </c>
      <c r="K69" s="25" t="s">
        <v>82</v>
      </c>
      <c r="L69" s="23" t="s">
        <v>289</v>
      </c>
      <c r="M69" s="30" t="s">
        <v>1428</v>
      </c>
      <c r="N69" s="26" t="s">
        <v>84</v>
      </c>
      <c r="O69" s="26" t="s">
        <v>184</v>
      </c>
      <c r="P69" s="74" t="s">
        <v>684</v>
      </c>
      <c r="Q69" s="27">
        <v>112</v>
      </c>
      <c r="R69" s="74" t="s">
        <v>85</v>
      </c>
      <c r="S69" s="73">
        <v>4455</v>
      </c>
      <c r="T69" s="73">
        <f>137/1.12</f>
        <v>122.32142857142856</v>
      </c>
      <c r="U69" s="12">
        <f>S69*T69</f>
        <v>544941.9642857142</v>
      </c>
      <c r="V69" s="12">
        <f t="shared" si="0"/>
        <v>610335</v>
      </c>
      <c r="W69" s="23"/>
      <c r="X69" s="23">
        <v>2017</v>
      </c>
      <c r="Y69" s="25"/>
      <c r="Z69" s="121" t="s">
        <v>686</v>
      </c>
      <c r="AA69" s="121" t="s">
        <v>1427</v>
      </c>
      <c r="AB69" s="121" t="s">
        <v>4792</v>
      </c>
      <c r="AC69" s="121"/>
      <c r="AD69" s="122"/>
      <c r="AE69" s="122"/>
      <c r="AF69" s="121" t="s">
        <v>4613</v>
      </c>
      <c r="AG69" s="121"/>
      <c r="AH69" s="121" t="s">
        <v>4612</v>
      </c>
      <c r="AI69" s="121"/>
      <c r="AJ69" s="123">
        <v>4455</v>
      </c>
      <c r="AK69" s="123">
        <f>137/1.12</f>
        <v>122.32142857142856</v>
      </c>
      <c r="AL69" s="123">
        <f>AJ69*AK69</f>
        <v>544941.9642857142</v>
      </c>
      <c r="AM69" s="123">
        <f>U69-AL69</f>
        <v>0</v>
      </c>
      <c r="AN69" s="130"/>
      <c r="AO69" s="147" t="s">
        <v>203</v>
      </c>
      <c r="AP69" s="24">
        <v>1</v>
      </c>
      <c r="AQ69" s="73">
        <f t="shared" si="2"/>
        <v>544941.9642857142</v>
      </c>
      <c r="AS69" s="70"/>
      <c r="AT69" s="70"/>
    </row>
    <row r="70" spans="1:58" s="22" customFormat="1" ht="51" outlineLevel="1" x14ac:dyDescent="0.25">
      <c r="A70" s="70"/>
      <c r="B70" s="23" t="s">
        <v>1717</v>
      </c>
      <c r="C70" s="21" t="s">
        <v>79</v>
      </c>
      <c r="D70" s="21" t="s">
        <v>296</v>
      </c>
      <c r="E70" s="21" t="s">
        <v>297</v>
      </c>
      <c r="F70" s="21" t="s">
        <v>298</v>
      </c>
      <c r="G70" s="21" t="s">
        <v>299</v>
      </c>
      <c r="H70" s="23" t="s">
        <v>100</v>
      </c>
      <c r="I70" s="69" t="s">
        <v>683</v>
      </c>
      <c r="J70" s="25">
        <v>710000000</v>
      </c>
      <c r="K70" s="25" t="s">
        <v>82</v>
      </c>
      <c r="L70" s="23" t="s">
        <v>289</v>
      </c>
      <c r="M70" s="30" t="s">
        <v>1428</v>
      </c>
      <c r="N70" s="26" t="s">
        <v>84</v>
      </c>
      <c r="O70" s="26" t="s">
        <v>184</v>
      </c>
      <c r="P70" s="74" t="s">
        <v>684</v>
      </c>
      <c r="Q70" s="27">
        <v>112</v>
      </c>
      <c r="R70" s="74" t="s">
        <v>85</v>
      </c>
      <c r="S70" s="73">
        <v>920</v>
      </c>
      <c r="T70" s="73">
        <f>150/1.12</f>
        <v>133.92857142857142</v>
      </c>
      <c r="U70" s="12">
        <v>0</v>
      </c>
      <c r="V70" s="12">
        <f t="shared" si="0"/>
        <v>0</v>
      </c>
      <c r="W70" s="23"/>
      <c r="X70" s="23">
        <v>2017</v>
      </c>
      <c r="Y70" s="25" t="s">
        <v>929</v>
      </c>
      <c r="Z70" s="121" t="s">
        <v>686</v>
      </c>
      <c r="AA70" s="121" t="s">
        <v>1427</v>
      </c>
      <c r="AB70" s="121"/>
      <c r="AC70" s="121"/>
      <c r="AD70" s="122"/>
      <c r="AE70" s="122"/>
      <c r="AF70" s="121" t="s">
        <v>929</v>
      </c>
      <c r="AG70" s="121"/>
      <c r="AH70" s="121" t="s">
        <v>929</v>
      </c>
      <c r="AI70" s="121"/>
      <c r="AJ70" s="123"/>
      <c r="AK70" s="123"/>
      <c r="AL70" s="123" t="s">
        <v>929</v>
      </c>
      <c r="AM70" s="123"/>
      <c r="AN70" s="130"/>
      <c r="AO70" s="21"/>
      <c r="AP70" s="24"/>
      <c r="AQ70" s="21"/>
      <c r="AS70" s="70"/>
      <c r="AT70" s="70"/>
    </row>
    <row r="71" spans="1:58" s="70" customFormat="1" ht="51" outlineLevel="1" x14ac:dyDescent="0.25">
      <c r="B71" s="72" t="s">
        <v>1718</v>
      </c>
      <c r="C71" s="74" t="s">
        <v>79</v>
      </c>
      <c r="D71" s="74" t="s">
        <v>305</v>
      </c>
      <c r="E71" s="74" t="s">
        <v>303</v>
      </c>
      <c r="F71" s="74" t="s">
        <v>306</v>
      </c>
      <c r="G71" s="74" t="s">
        <v>299</v>
      </c>
      <c r="H71" s="72" t="s">
        <v>100</v>
      </c>
      <c r="I71" s="80" t="s">
        <v>683</v>
      </c>
      <c r="J71" s="75">
        <v>710000000</v>
      </c>
      <c r="K71" s="75" t="s">
        <v>82</v>
      </c>
      <c r="L71" s="72" t="s">
        <v>289</v>
      </c>
      <c r="M71" s="78" t="s">
        <v>101</v>
      </c>
      <c r="N71" s="77" t="s">
        <v>84</v>
      </c>
      <c r="O71" s="77" t="s">
        <v>184</v>
      </c>
      <c r="P71" s="74" t="s">
        <v>684</v>
      </c>
      <c r="Q71" s="76">
        <v>112</v>
      </c>
      <c r="R71" s="77" t="s">
        <v>85</v>
      </c>
      <c r="S71" s="73">
        <v>38536</v>
      </c>
      <c r="T71" s="73">
        <f>169.7/1.12</f>
        <v>151.51785714285711</v>
      </c>
      <c r="U71" s="73">
        <v>0</v>
      </c>
      <c r="V71" s="73">
        <f t="shared" si="0"/>
        <v>0</v>
      </c>
      <c r="W71" s="72"/>
      <c r="X71" s="72">
        <v>2017</v>
      </c>
      <c r="Y71" s="75" t="s">
        <v>4346</v>
      </c>
      <c r="Z71" s="121" t="s">
        <v>686</v>
      </c>
      <c r="AA71" s="121" t="s">
        <v>682</v>
      </c>
      <c r="AB71" s="121"/>
      <c r="AC71" s="121"/>
      <c r="AD71" s="122"/>
      <c r="AE71" s="122"/>
      <c r="AF71" s="121" t="s">
        <v>4078</v>
      </c>
      <c r="AG71" s="121"/>
      <c r="AH71" s="126"/>
      <c r="AI71" s="121"/>
      <c r="AJ71" s="123"/>
      <c r="AK71" s="123"/>
      <c r="AL71" s="123" t="s">
        <v>4078</v>
      </c>
      <c r="AM71" s="123"/>
      <c r="AN71" s="135"/>
      <c r="AO71" s="74"/>
      <c r="AP71" s="24"/>
      <c r="AQ71" s="74"/>
    </row>
    <row r="72" spans="1:58" s="70" customFormat="1" ht="51" outlineLevel="1" x14ac:dyDescent="0.25">
      <c r="B72" s="72" t="s">
        <v>4348</v>
      </c>
      <c r="C72" s="74" t="s">
        <v>79</v>
      </c>
      <c r="D72" s="74" t="s">
        <v>305</v>
      </c>
      <c r="E72" s="74" t="s">
        <v>303</v>
      </c>
      <c r="F72" s="74" t="s">
        <v>306</v>
      </c>
      <c r="G72" s="74" t="s">
        <v>299</v>
      </c>
      <c r="H72" s="72" t="s">
        <v>100</v>
      </c>
      <c r="I72" s="80" t="s">
        <v>683</v>
      </c>
      <c r="J72" s="75">
        <v>710000000</v>
      </c>
      <c r="K72" s="75" t="s">
        <v>82</v>
      </c>
      <c r="L72" s="72" t="s">
        <v>83</v>
      </c>
      <c r="M72" s="78" t="s">
        <v>101</v>
      </c>
      <c r="N72" s="77" t="s">
        <v>84</v>
      </c>
      <c r="O72" s="77" t="s">
        <v>184</v>
      </c>
      <c r="P72" s="74" t="s">
        <v>684</v>
      </c>
      <c r="Q72" s="76">
        <v>112</v>
      </c>
      <c r="R72" s="77" t="s">
        <v>85</v>
      </c>
      <c r="S72" s="73">
        <v>9000</v>
      </c>
      <c r="T72" s="73">
        <f>169.2/1.12</f>
        <v>151.07142857142856</v>
      </c>
      <c r="U72" s="73">
        <f>S72*T72</f>
        <v>1359642.857142857</v>
      </c>
      <c r="V72" s="73">
        <f t="shared" si="0"/>
        <v>1522800</v>
      </c>
      <c r="W72" s="72"/>
      <c r="X72" s="72">
        <v>2017</v>
      </c>
      <c r="Y72" s="75"/>
      <c r="Z72" s="121" t="s">
        <v>686</v>
      </c>
      <c r="AA72" s="121" t="s">
        <v>682</v>
      </c>
      <c r="AB72" s="121" t="s">
        <v>4792</v>
      </c>
      <c r="AC72" s="121"/>
      <c r="AD72" s="122"/>
      <c r="AE72" s="122"/>
      <c r="AF72" s="121" t="s">
        <v>5380</v>
      </c>
      <c r="AG72" s="121"/>
      <c r="AH72" s="121" t="s">
        <v>4612</v>
      </c>
      <c r="AI72" s="121"/>
      <c r="AJ72" s="123">
        <v>9000</v>
      </c>
      <c r="AK72" s="123">
        <f>169.2/1.12</f>
        <v>151.07142857142856</v>
      </c>
      <c r="AL72" s="123">
        <f>AJ72*AK72</f>
        <v>1359642.857142857</v>
      </c>
      <c r="AM72" s="123">
        <f>U72-AL72</f>
        <v>0</v>
      </c>
      <c r="AN72" s="135"/>
      <c r="AO72" s="147" t="s">
        <v>203</v>
      </c>
      <c r="AP72" s="24">
        <v>1</v>
      </c>
      <c r="AQ72" s="73">
        <f>AL72*AP72</f>
        <v>1359642.857142857</v>
      </c>
    </row>
    <row r="73" spans="1:58" s="70" customFormat="1" ht="51" outlineLevel="1" x14ac:dyDescent="0.25">
      <c r="B73" s="72" t="s">
        <v>1719</v>
      </c>
      <c r="C73" s="74" t="s">
        <v>79</v>
      </c>
      <c r="D73" s="74" t="s">
        <v>302</v>
      </c>
      <c r="E73" s="74" t="s">
        <v>303</v>
      </c>
      <c r="F73" s="74" t="s">
        <v>304</v>
      </c>
      <c r="G73" s="74" t="s">
        <v>299</v>
      </c>
      <c r="H73" s="72" t="s">
        <v>100</v>
      </c>
      <c r="I73" s="80" t="s">
        <v>683</v>
      </c>
      <c r="J73" s="75">
        <v>710000000</v>
      </c>
      <c r="K73" s="75" t="s">
        <v>82</v>
      </c>
      <c r="L73" s="72" t="s">
        <v>289</v>
      </c>
      <c r="M73" s="78" t="s">
        <v>101</v>
      </c>
      <c r="N73" s="77" t="s">
        <v>84</v>
      </c>
      <c r="O73" s="77" t="s">
        <v>184</v>
      </c>
      <c r="P73" s="74" t="s">
        <v>684</v>
      </c>
      <c r="Q73" s="76">
        <v>112</v>
      </c>
      <c r="R73" s="77" t="s">
        <v>85</v>
      </c>
      <c r="S73" s="73">
        <v>97516</v>
      </c>
      <c r="T73" s="73">
        <f>139.8/1.12</f>
        <v>124.82142857142857</v>
      </c>
      <c r="U73" s="73">
        <v>0</v>
      </c>
      <c r="V73" s="73">
        <f t="shared" si="0"/>
        <v>0</v>
      </c>
      <c r="W73" s="72"/>
      <c r="X73" s="72">
        <v>2017</v>
      </c>
      <c r="Y73" s="75" t="s">
        <v>4346</v>
      </c>
      <c r="Z73" s="121" t="s">
        <v>686</v>
      </c>
      <c r="AA73" s="121" t="s">
        <v>682</v>
      </c>
      <c r="AB73" s="121"/>
      <c r="AC73" s="121"/>
      <c r="AD73" s="122"/>
      <c r="AE73" s="122"/>
      <c r="AF73" s="121" t="s">
        <v>4078</v>
      </c>
      <c r="AG73" s="121"/>
      <c r="AH73" s="126"/>
      <c r="AI73" s="121"/>
      <c r="AJ73" s="123"/>
      <c r="AK73" s="123"/>
      <c r="AL73" s="123" t="s">
        <v>4078</v>
      </c>
      <c r="AM73" s="123"/>
      <c r="AN73" s="135"/>
      <c r="AO73" s="74"/>
      <c r="AP73" s="24"/>
      <c r="AQ73" s="74"/>
    </row>
    <row r="74" spans="1:58" s="70" customFormat="1" ht="51" outlineLevel="1" x14ac:dyDescent="0.25">
      <c r="B74" s="72" t="s">
        <v>4349</v>
      </c>
      <c r="C74" s="74" t="s">
        <v>79</v>
      </c>
      <c r="D74" s="74" t="s">
        <v>302</v>
      </c>
      <c r="E74" s="74" t="s">
        <v>303</v>
      </c>
      <c r="F74" s="74" t="s">
        <v>304</v>
      </c>
      <c r="G74" s="74" t="s">
        <v>299</v>
      </c>
      <c r="H74" s="72" t="s">
        <v>100</v>
      </c>
      <c r="I74" s="80" t="s">
        <v>683</v>
      </c>
      <c r="J74" s="75">
        <v>710000000</v>
      </c>
      <c r="K74" s="75" t="s">
        <v>82</v>
      </c>
      <c r="L74" s="72" t="s">
        <v>83</v>
      </c>
      <c r="M74" s="78" t="s">
        <v>101</v>
      </c>
      <c r="N74" s="77" t="s">
        <v>84</v>
      </c>
      <c r="O74" s="77" t="s">
        <v>184</v>
      </c>
      <c r="P74" s="74" t="s">
        <v>684</v>
      </c>
      <c r="Q74" s="76">
        <v>112</v>
      </c>
      <c r="R74" s="77" t="s">
        <v>85</v>
      </c>
      <c r="S74" s="73">
        <v>70000</v>
      </c>
      <c r="T74" s="73">
        <f>138.8/1.12</f>
        <v>123.92857142857143</v>
      </c>
      <c r="U74" s="73">
        <f>S74*T74</f>
        <v>8675000</v>
      </c>
      <c r="V74" s="73">
        <f t="shared" si="0"/>
        <v>9716000</v>
      </c>
      <c r="W74" s="72"/>
      <c r="X74" s="72">
        <v>2017</v>
      </c>
      <c r="Y74" s="75"/>
      <c r="Z74" s="121" t="s">
        <v>686</v>
      </c>
      <c r="AA74" s="121" t="s">
        <v>682</v>
      </c>
      <c r="AB74" s="121" t="s">
        <v>4792</v>
      </c>
      <c r="AC74" s="121"/>
      <c r="AD74" s="122"/>
      <c r="AE74" s="122"/>
      <c r="AF74" s="121" t="s">
        <v>5380</v>
      </c>
      <c r="AG74" s="121"/>
      <c r="AH74" s="121" t="s">
        <v>4612</v>
      </c>
      <c r="AI74" s="121"/>
      <c r="AJ74" s="123">
        <v>70000</v>
      </c>
      <c r="AK74" s="123">
        <f>138.8/1.12</f>
        <v>123.92857142857143</v>
      </c>
      <c r="AL74" s="123">
        <f>AJ74*AK74</f>
        <v>8675000</v>
      </c>
      <c r="AM74" s="123">
        <f>U74-AL74</f>
        <v>0</v>
      </c>
      <c r="AN74" s="135"/>
      <c r="AO74" s="147" t="s">
        <v>203</v>
      </c>
      <c r="AP74" s="24">
        <v>1</v>
      </c>
      <c r="AQ74" s="73">
        <f t="shared" ref="AQ74:AQ75" si="3">AL74*AP74</f>
        <v>8675000</v>
      </c>
    </row>
    <row r="75" spans="1:58" s="22" customFormat="1" ht="51" outlineLevel="1" x14ac:dyDescent="0.25">
      <c r="A75" s="70"/>
      <c r="B75" s="23" t="s">
        <v>1720</v>
      </c>
      <c r="C75" s="21" t="s">
        <v>79</v>
      </c>
      <c r="D75" s="21" t="s">
        <v>302</v>
      </c>
      <c r="E75" s="21" t="s">
        <v>303</v>
      </c>
      <c r="F75" s="21" t="s">
        <v>304</v>
      </c>
      <c r="G75" s="21" t="s">
        <v>731</v>
      </c>
      <c r="H75" s="23" t="s">
        <v>100</v>
      </c>
      <c r="I75" s="69" t="s">
        <v>683</v>
      </c>
      <c r="J75" s="25">
        <v>710000000</v>
      </c>
      <c r="K75" s="25" t="s">
        <v>82</v>
      </c>
      <c r="L75" s="23" t="s">
        <v>289</v>
      </c>
      <c r="M75" s="30" t="s">
        <v>101</v>
      </c>
      <c r="N75" s="26" t="s">
        <v>84</v>
      </c>
      <c r="O75" s="26" t="s">
        <v>184</v>
      </c>
      <c r="P75" s="74" t="s">
        <v>684</v>
      </c>
      <c r="Q75" s="27">
        <v>112</v>
      </c>
      <c r="R75" s="26" t="s">
        <v>85</v>
      </c>
      <c r="S75" s="12">
        <v>17000</v>
      </c>
      <c r="T75" s="73">
        <f>128/1.12</f>
        <v>114.28571428571428</v>
      </c>
      <c r="U75" s="12">
        <f>S75*T75</f>
        <v>1942857.1428571427</v>
      </c>
      <c r="V75" s="12">
        <f t="shared" si="0"/>
        <v>2176000</v>
      </c>
      <c r="W75" s="23"/>
      <c r="X75" s="23">
        <v>2017</v>
      </c>
      <c r="Y75" s="25"/>
      <c r="Z75" s="121" t="s">
        <v>686</v>
      </c>
      <c r="AA75" s="121" t="s">
        <v>4054</v>
      </c>
      <c r="AB75" s="121" t="s">
        <v>4792</v>
      </c>
      <c r="AC75" s="121"/>
      <c r="AD75" s="122"/>
      <c r="AE75" s="122"/>
      <c r="AF75" s="121" t="s">
        <v>4613</v>
      </c>
      <c r="AG75" s="121"/>
      <c r="AH75" s="121" t="s">
        <v>4612</v>
      </c>
      <c r="AI75" s="121"/>
      <c r="AJ75" s="123">
        <v>17000</v>
      </c>
      <c r="AK75" s="123">
        <f>128/1.12</f>
        <v>114.28571428571428</v>
      </c>
      <c r="AL75" s="123">
        <f>AJ75*AK75</f>
        <v>1942857.1428571427</v>
      </c>
      <c r="AM75" s="123">
        <f>U75-AL75</f>
        <v>0</v>
      </c>
      <c r="AN75" s="130"/>
      <c r="AO75" s="147" t="s">
        <v>203</v>
      </c>
      <c r="AP75" s="24">
        <v>1</v>
      </c>
      <c r="AQ75" s="73">
        <f t="shared" si="3"/>
        <v>1942857.1428571427</v>
      </c>
      <c r="AS75" s="70"/>
      <c r="AT75" s="70"/>
      <c r="AU75" s="70"/>
      <c r="AV75" s="70"/>
      <c r="AW75" s="70"/>
      <c r="AX75" s="70"/>
      <c r="AY75" s="70"/>
      <c r="AZ75" s="70"/>
      <c r="BA75" s="70"/>
      <c r="BB75" s="70"/>
      <c r="BC75" s="70"/>
      <c r="BD75" s="70"/>
      <c r="BE75" s="70"/>
      <c r="BF75" s="70"/>
    </row>
    <row r="76" spans="1:58" s="22" customFormat="1" ht="51" outlineLevel="1" x14ac:dyDescent="0.25">
      <c r="A76" s="70"/>
      <c r="B76" s="23" t="s">
        <v>1721</v>
      </c>
      <c r="C76" s="21" t="s">
        <v>79</v>
      </c>
      <c r="D76" s="21" t="s">
        <v>302</v>
      </c>
      <c r="E76" s="21" t="s">
        <v>303</v>
      </c>
      <c r="F76" s="21" t="s">
        <v>304</v>
      </c>
      <c r="G76" s="21" t="s">
        <v>731</v>
      </c>
      <c r="H76" s="23" t="s">
        <v>100</v>
      </c>
      <c r="I76" s="69" t="s">
        <v>683</v>
      </c>
      <c r="J76" s="25">
        <v>710000000</v>
      </c>
      <c r="K76" s="25" t="s">
        <v>82</v>
      </c>
      <c r="L76" s="23" t="s">
        <v>289</v>
      </c>
      <c r="M76" s="30" t="s">
        <v>1428</v>
      </c>
      <c r="N76" s="26" t="s">
        <v>84</v>
      </c>
      <c r="O76" s="26" t="s">
        <v>184</v>
      </c>
      <c r="P76" s="74" t="s">
        <v>684</v>
      </c>
      <c r="Q76" s="27">
        <v>112</v>
      </c>
      <c r="R76" s="26" t="s">
        <v>85</v>
      </c>
      <c r="S76" s="12">
        <v>269262.84999999998</v>
      </c>
      <c r="T76" s="73">
        <f>128/1.12</f>
        <v>114.28571428571428</v>
      </c>
      <c r="U76" s="12">
        <v>0</v>
      </c>
      <c r="V76" s="12">
        <f t="shared" si="0"/>
        <v>0</v>
      </c>
      <c r="W76" s="23"/>
      <c r="X76" s="23">
        <v>2017</v>
      </c>
      <c r="Y76" s="25" t="s">
        <v>4476</v>
      </c>
      <c r="Z76" s="121" t="s">
        <v>686</v>
      </c>
      <c r="AA76" s="121" t="s">
        <v>1427</v>
      </c>
      <c r="AB76" s="121" t="s">
        <v>4792</v>
      </c>
      <c r="AC76" s="121"/>
      <c r="AD76" s="122"/>
      <c r="AE76" s="122"/>
      <c r="AF76" s="121" t="s">
        <v>4078</v>
      </c>
      <c r="AG76" s="121"/>
      <c r="AH76" s="121"/>
      <c r="AI76" s="121"/>
      <c r="AJ76" s="123"/>
      <c r="AK76" s="123"/>
      <c r="AL76" s="123" t="s">
        <v>4078</v>
      </c>
      <c r="AM76" s="123"/>
      <c r="AN76" s="130"/>
      <c r="AO76" s="21"/>
      <c r="AP76" s="24"/>
      <c r="AQ76" s="21"/>
      <c r="AS76" s="70"/>
      <c r="AT76" s="70"/>
      <c r="AU76" s="70"/>
      <c r="AV76" s="70"/>
      <c r="AW76" s="70"/>
      <c r="AX76" s="70"/>
      <c r="AY76" s="70"/>
      <c r="AZ76" s="70"/>
      <c r="BA76" s="70"/>
      <c r="BB76" s="70"/>
      <c r="BC76" s="70"/>
      <c r="BD76" s="70"/>
      <c r="BE76" s="70"/>
      <c r="BF76" s="70"/>
    </row>
    <row r="77" spans="1:58" s="22" customFormat="1" ht="51" outlineLevel="1" x14ac:dyDescent="0.25">
      <c r="A77" s="70"/>
      <c r="B77" s="23" t="s">
        <v>6972</v>
      </c>
      <c r="C77" s="21" t="s">
        <v>79</v>
      </c>
      <c r="D77" s="21" t="s">
        <v>302</v>
      </c>
      <c r="E77" s="21" t="s">
        <v>303</v>
      </c>
      <c r="F77" s="21" t="s">
        <v>304</v>
      </c>
      <c r="G77" s="21" t="s">
        <v>731</v>
      </c>
      <c r="H77" s="23" t="s">
        <v>100</v>
      </c>
      <c r="I77" s="69" t="s">
        <v>683</v>
      </c>
      <c r="J77" s="25">
        <v>710000000</v>
      </c>
      <c r="K77" s="25" t="s">
        <v>82</v>
      </c>
      <c r="L77" s="23" t="s">
        <v>289</v>
      </c>
      <c r="M77" s="30" t="s">
        <v>1428</v>
      </c>
      <c r="N77" s="26" t="s">
        <v>84</v>
      </c>
      <c r="O77" s="26" t="s">
        <v>184</v>
      </c>
      <c r="P77" s="74" t="s">
        <v>684</v>
      </c>
      <c r="Q77" s="27">
        <v>112</v>
      </c>
      <c r="R77" s="26" t="s">
        <v>85</v>
      </c>
      <c r="S77" s="12">
        <v>120000</v>
      </c>
      <c r="T77" s="73">
        <f>128/1.12</f>
        <v>114.28571428571428</v>
      </c>
      <c r="U77" s="12">
        <f>S77*T77</f>
        <v>13714285.714285713</v>
      </c>
      <c r="V77" s="12">
        <f>U77*1.12</f>
        <v>15360000</v>
      </c>
      <c r="W77" s="23"/>
      <c r="X77" s="23">
        <v>2017</v>
      </c>
      <c r="Y77" s="25"/>
      <c r="Z77" s="121" t="s">
        <v>686</v>
      </c>
      <c r="AA77" s="121" t="s">
        <v>1427</v>
      </c>
      <c r="AB77" s="121" t="s">
        <v>4792</v>
      </c>
      <c r="AC77" s="121"/>
      <c r="AD77" s="122"/>
      <c r="AE77" s="122"/>
      <c r="AF77" s="121" t="s">
        <v>4613</v>
      </c>
      <c r="AG77" s="121"/>
      <c r="AH77" s="121" t="s">
        <v>4612</v>
      </c>
      <c r="AI77" s="121"/>
      <c r="AJ77" s="123">
        <v>120000</v>
      </c>
      <c r="AK77" s="123">
        <f>128/1.12</f>
        <v>114.28571428571428</v>
      </c>
      <c r="AL77" s="123">
        <f>AJ77*AK77</f>
        <v>13714285.714285713</v>
      </c>
      <c r="AM77" s="123">
        <f t="shared" ref="AM77:AM78" si="4">U77-AL77</f>
        <v>0</v>
      </c>
      <c r="AN77" s="130"/>
      <c r="AO77" s="147" t="s">
        <v>203</v>
      </c>
      <c r="AP77" s="24">
        <v>1</v>
      </c>
      <c r="AQ77" s="73">
        <f t="shared" ref="AQ77:AQ78" si="5">AL77*AP77</f>
        <v>13714285.714285713</v>
      </c>
      <c r="AS77" s="70"/>
      <c r="AT77" s="70"/>
      <c r="AU77" s="70"/>
      <c r="AV77" s="70"/>
      <c r="AW77" s="70"/>
      <c r="AX77" s="70"/>
      <c r="AY77" s="70"/>
      <c r="AZ77" s="70"/>
      <c r="BA77" s="70"/>
      <c r="BB77" s="70"/>
      <c r="BC77" s="70"/>
      <c r="BD77" s="70"/>
      <c r="BE77" s="70"/>
      <c r="BF77" s="70"/>
    </row>
    <row r="78" spans="1:58" s="22" customFormat="1" ht="51" outlineLevel="1" x14ac:dyDescent="0.25">
      <c r="A78" s="70"/>
      <c r="B78" s="23" t="s">
        <v>1722</v>
      </c>
      <c r="C78" s="21" t="s">
        <v>79</v>
      </c>
      <c r="D78" s="21" t="s">
        <v>302</v>
      </c>
      <c r="E78" s="21" t="s">
        <v>303</v>
      </c>
      <c r="F78" s="21" t="s">
        <v>304</v>
      </c>
      <c r="G78" s="21" t="s">
        <v>299</v>
      </c>
      <c r="H78" s="23" t="s">
        <v>100</v>
      </c>
      <c r="I78" s="69" t="s">
        <v>683</v>
      </c>
      <c r="J78" s="25">
        <v>710000000</v>
      </c>
      <c r="K78" s="25" t="s">
        <v>82</v>
      </c>
      <c r="L78" s="23" t="s">
        <v>289</v>
      </c>
      <c r="M78" s="78" t="s">
        <v>1428</v>
      </c>
      <c r="N78" s="26" t="s">
        <v>84</v>
      </c>
      <c r="O78" s="26" t="s">
        <v>184</v>
      </c>
      <c r="P78" s="74" t="s">
        <v>684</v>
      </c>
      <c r="Q78" s="27">
        <v>112</v>
      </c>
      <c r="R78" s="26" t="s">
        <v>85</v>
      </c>
      <c r="S78" s="12">
        <v>21417</v>
      </c>
      <c r="T78" s="73">
        <f>128/1.12</f>
        <v>114.28571428571428</v>
      </c>
      <c r="U78" s="12">
        <f>S78*T78</f>
        <v>2447657.1428571427</v>
      </c>
      <c r="V78" s="12">
        <f t="shared" si="0"/>
        <v>2741376</v>
      </c>
      <c r="W78" s="23"/>
      <c r="X78" s="23">
        <v>2017</v>
      </c>
      <c r="Y78" s="25"/>
      <c r="Z78" s="121" t="s">
        <v>686</v>
      </c>
      <c r="AA78" s="121" t="s">
        <v>1427</v>
      </c>
      <c r="AB78" s="121" t="s">
        <v>4792</v>
      </c>
      <c r="AC78" s="121"/>
      <c r="AD78" s="122"/>
      <c r="AE78" s="122"/>
      <c r="AF78" s="121" t="s">
        <v>4613</v>
      </c>
      <c r="AG78" s="121"/>
      <c r="AH78" s="121" t="s">
        <v>4612</v>
      </c>
      <c r="AI78" s="121"/>
      <c r="AJ78" s="123">
        <v>14720</v>
      </c>
      <c r="AK78" s="123">
        <f>128/1.12</f>
        <v>114.28571428571428</v>
      </c>
      <c r="AL78" s="123">
        <f>AJ78*AK78</f>
        <v>1682285.7142857141</v>
      </c>
      <c r="AM78" s="123">
        <f t="shared" si="4"/>
        <v>765371.42857142864</v>
      </c>
      <c r="AN78" s="130"/>
      <c r="AO78" s="147" t="s">
        <v>203</v>
      </c>
      <c r="AP78" s="24">
        <v>1</v>
      </c>
      <c r="AQ78" s="73">
        <f t="shared" si="5"/>
        <v>1682285.7142857141</v>
      </c>
      <c r="AS78" s="70"/>
      <c r="AT78" s="70"/>
      <c r="AU78" s="70"/>
      <c r="AV78" s="70"/>
      <c r="AW78" s="70"/>
      <c r="AX78" s="70"/>
      <c r="AY78" s="70"/>
      <c r="AZ78" s="70"/>
      <c r="BA78" s="70"/>
      <c r="BB78" s="70"/>
      <c r="BC78" s="70"/>
      <c r="BD78" s="70"/>
      <c r="BE78" s="70"/>
      <c r="BF78" s="70"/>
    </row>
    <row r="79" spans="1:58" s="70" customFormat="1" ht="76.5" outlineLevel="1" x14ac:dyDescent="0.25">
      <c r="B79" s="72" t="s">
        <v>2142</v>
      </c>
      <c r="C79" s="74" t="s">
        <v>79</v>
      </c>
      <c r="D79" s="74" t="s">
        <v>3345</v>
      </c>
      <c r="E79" s="74" t="s">
        <v>3346</v>
      </c>
      <c r="F79" s="74" t="s">
        <v>3347</v>
      </c>
      <c r="G79" s="74" t="s">
        <v>4115</v>
      </c>
      <c r="H79" s="72" t="s">
        <v>3011</v>
      </c>
      <c r="I79" s="79">
        <v>0</v>
      </c>
      <c r="J79" s="75">
        <v>710000000</v>
      </c>
      <c r="K79" s="75" t="s">
        <v>82</v>
      </c>
      <c r="L79" s="72" t="s">
        <v>83</v>
      </c>
      <c r="M79" s="78" t="s">
        <v>101</v>
      </c>
      <c r="N79" s="77" t="s">
        <v>84</v>
      </c>
      <c r="O79" s="77" t="s">
        <v>4212</v>
      </c>
      <c r="P79" s="74" t="s">
        <v>91</v>
      </c>
      <c r="Q79" s="76">
        <v>796</v>
      </c>
      <c r="R79" s="77" t="s">
        <v>678</v>
      </c>
      <c r="S79" s="73">
        <v>266</v>
      </c>
      <c r="T79" s="73">
        <v>8928.58</v>
      </c>
      <c r="U79" s="45">
        <v>0</v>
      </c>
      <c r="V79" s="73">
        <f t="shared" si="0"/>
        <v>0</v>
      </c>
      <c r="W79" s="72"/>
      <c r="X79" s="72">
        <v>2017</v>
      </c>
      <c r="Y79" s="75" t="s">
        <v>929</v>
      </c>
      <c r="Z79" s="121" t="s">
        <v>3993</v>
      </c>
      <c r="AA79" s="121" t="s">
        <v>3153</v>
      </c>
      <c r="AB79" s="121" t="s">
        <v>4703</v>
      </c>
      <c r="AC79" s="121"/>
      <c r="AD79" s="122"/>
      <c r="AE79" s="122"/>
      <c r="AF79" s="121" t="s">
        <v>929</v>
      </c>
      <c r="AG79" s="121"/>
      <c r="AH79" s="121" t="s">
        <v>929</v>
      </c>
      <c r="AI79" s="121"/>
      <c r="AJ79" s="123"/>
      <c r="AK79" s="123"/>
      <c r="AL79" s="123" t="s">
        <v>929</v>
      </c>
      <c r="AM79" s="123"/>
      <c r="AN79" s="135"/>
      <c r="AO79" s="74"/>
      <c r="AP79" s="24"/>
      <c r="AQ79" s="74"/>
    </row>
    <row r="80" spans="1:58" s="70" customFormat="1" ht="76.5" outlineLevel="1" x14ac:dyDescent="0.25">
      <c r="B80" s="72" t="s">
        <v>2143</v>
      </c>
      <c r="C80" s="74" t="s">
        <v>79</v>
      </c>
      <c r="D80" s="74" t="s">
        <v>3345</v>
      </c>
      <c r="E80" s="74" t="s">
        <v>3346</v>
      </c>
      <c r="F80" s="74" t="s">
        <v>3347</v>
      </c>
      <c r="G80" s="74" t="s">
        <v>4116</v>
      </c>
      <c r="H80" s="72" t="s">
        <v>3011</v>
      </c>
      <c r="I80" s="79">
        <v>0</v>
      </c>
      <c r="J80" s="75">
        <v>710000000</v>
      </c>
      <c r="K80" s="75" t="s">
        <v>82</v>
      </c>
      <c r="L80" s="72" t="s">
        <v>83</v>
      </c>
      <c r="M80" s="78" t="s">
        <v>101</v>
      </c>
      <c r="N80" s="77" t="s">
        <v>84</v>
      </c>
      <c r="O80" s="77" t="s">
        <v>4212</v>
      </c>
      <c r="P80" s="74" t="s">
        <v>91</v>
      </c>
      <c r="Q80" s="76">
        <v>796</v>
      </c>
      <c r="R80" s="77" t="s">
        <v>678</v>
      </c>
      <c r="S80" s="73">
        <v>213</v>
      </c>
      <c r="T80" s="73">
        <v>26785.72</v>
      </c>
      <c r="U80" s="73">
        <v>0</v>
      </c>
      <c r="V80" s="73">
        <f t="shared" si="0"/>
        <v>0</v>
      </c>
      <c r="W80" s="72"/>
      <c r="X80" s="72">
        <v>2017</v>
      </c>
      <c r="Y80" s="75" t="s">
        <v>4476</v>
      </c>
      <c r="Z80" s="121" t="s">
        <v>3993</v>
      </c>
      <c r="AA80" s="121" t="s">
        <v>3153</v>
      </c>
      <c r="AB80" s="121" t="s">
        <v>4703</v>
      </c>
      <c r="AC80" s="121"/>
      <c r="AD80" s="122"/>
      <c r="AE80" s="122"/>
      <c r="AF80" s="121" t="s">
        <v>4078</v>
      </c>
      <c r="AG80" s="121"/>
      <c r="AH80" s="126"/>
      <c r="AI80" s="121"/>
      <c r="AJ80" s="123"/>
      <c r="AK80" s="123"/>
      <c r="AL80" s="123" t="s">
        <v>4078</v>
      </c>
      <c r="AM80" s="123"/>
      <c r="AN80" s="135"/>
      <c r="AO80" s="74"/>
      <c r="AP80" s="24"/>
      <c r="AQ80" s="74"/>
    </row>
    <row r="81" spans="2:43" s="70" customFormat="1" ht="76.5" outlineLevel="1" x14ac:dyDescent="0.25">
      <c r="B81" s="72" t="s">
        <v>4475</v>
      </c>
      <c r="C81" s="74" t="s">
        <v>79</v>
      </c>
      <c r="D81" s="74" t="s">
        <v>3345</v>
      </c>
      <c r="E81" s="74" t="s">
        <v>3346</v>
      </c>
      <c r="F81" s="74" t="s">
        <v>3347</v>
      </c>
      <c r="G81" s="74" t="s">
        <v>4116</v>
      </c>
      <c r="H81" s="72" t="s">
        <v>3011</v>
      </c>
      <c r="I81" s="79">
        <v>0</v>
      </c>
      <c r="J81" s="75">
        <v>710000000</v>
      </c>
      <c r="K81" s="75" t="s">
        <v>82</v>
      </c>
      <c r="L81" s="72" t="s">
        <v>83</v>
      </c>
      <c r="M81" s="78" t="s">
        <v>101</v>
      </c>
      <c r="N81" s="77" t="s">
        <v>84</v>
      </c>
      <c r="O81" s="77" t="s">
        <v>4212</v>
      </c>
      <c r="P81" s="74" t="s">
        <v>91</v>
      </c>
      <c r="Q81" s="76">
        <v>796</v>
      </c>
      <c r="R81" s="77" t="s">
        <v>678</v>
      </c>
      <c r="S81" s="73">
        <v>65</v>
      </c>
      <c r="T81" s="73">
        <v>26785.72</v>
      </c>
      <c r="U81" s="73">
        <v>0</v>
      </c>
      <c r="V81" s="73">
        <f t="shared" si="0"/>
        <v>0</v>
      </c>
      <c r="W81" s="72"/>
      <c r="X81" s="72">
        <v>2017</v>
      </c>
      <c r="Y81" s="75" t="s">
        <v>4476</v>
      </c>
      <c r="Z81" s="121" t="s">
        <v>3993</v>
      </c>
      <c r="AA81" s="121" t="s">
        <v>3153</v>
      </c>
      <c r="AB81" s="121" t="s">
        <v>4703</v>
      </c>
      <c r="AC81" s="121">
        <v>1</v>
      </c>
      <c r="AD81" s="122" t="s">
        <v>4702</v>
      </c>
      <c r="AE81" s="122" t="s">
        <v>4615</v>
      </c>
      <c r="AF81" s="121" t="s">
        <v>6911</v>
      </c>
      <c r="AG81" s="121"/>
      <c r="AH81" s="121" t="s">
        <v>6912</v>
      </c>
      <c r="AI81" s="121"/>
      <c r="AJ81" s="123">
        <v>65</v>
      </c>
      <c r="AK81" s="123">
        <v>29999.200000000001</v>
      </c>
      <c r="AL81" s="123" t="s">
        <v>4078</v>
      </c>
      <c r="AM81" s="123"/>
      <c r="AN81" s="135"/>
      <c r="AO81" s="74"/>
      <c r="AP81" s="24"/>
      <c r="AQ81" s="74"/>
    </row>
    <row r="82" spans="2:43" s="70" customFormat="1" ht="76.5" outlineLevel="1" x14ac:dyDescent="0.25">
      <c r="B82" s="72" t="s">
        <v>5267</v>
      </c>
      <c r="C82" s="74" t="s">
        <v>79</v>
      </c>
      <c r="D82" s="74" t="s">
        <v>3345</v>
      </c>
      <c r="E82" s="74" t="s">
        <v>3346</v>
      </c>
      <c r="F82" s="74" t="s">
        <v>3347</v>
      </c>
      <c r="G82" s="74" t="s">
        <v>4116</v>
      </c>
      <c r="H82" s="72" t="s">
        <v>3011</v>
      </c>
      <c r="I82" s="79">
        <v>0</v>
      </c>
      <c r="J82" s="75">
        <v>710000000</v>
      </c>
      <c r="K82" s="75" t="s">
        <v>82</v>
      </c>
      <c r="L82" s="72" t="s">
        <v>83</v>
      </c>
      <c r="M82" s="78" t="s">
        <v>101</v>
      </c>
      <c r="N82" s="77" t="s">
        <v>84</v>
      </c>
      <c r="O82" s="77" t="s">
        <v>4212</v>
      </c>
      <c r="P82" s="74" t="s">
        <v>91</v>
      </c>
      <c r="Q82" s="76">
        <v>796</v>
      </c>
      <c r="R82" s="77" t="s">
        <v>678</v>
      </c>
      <c r="S82" s="73">
        <v>59</v>
      </c>
      <c r="T82" s="73">
        <v>26785.72</v>
      </c>
      <c r="U82" s="73">
        <f>S82*T82</f>
        <v>1580357.48</v>
      </c>
      <c r="V82" s="73">
        <f t="shared" si="0"/>
        <v>1770000.3776000002</v>
      </c>
      <c r="W82" s="72"/>
      <c r="X82" s="72">
        <v>2017</v>
      </c>
      <c r="Y82" s="75"/>
      <c r="Z82" s="121" t="s">
        <v>3993</v>
      </c>
      <c r="AA82" s="121" t="s">
        <v>3153</v>
      </c>
      <c r="AB82" s="121" t="s">
        <v>4703</v>
      </c>
      <c r="AC82" s="121">
        <v>1</v>
      </c>
      <c r="AD82" s="122" t="s">
        <v>4702</v>
      </c>
      <c r="AE82" s="122" t="s">
        <v>4615</v>
      </c>
      <c r="AF82" s="121" t="s">
        <v>6911</v>
      </c>
      <c r="AG82" s="121"/>
      <c r="AH82" s="121" t="s">
        <v>6912</v>
      </c>
      <c r="AI82" s="121"/>
      <c r="AJ82" s="123">
        <v>65</v>
      </c>
      <c r="AK82" s="123">
        <v>29999.200000000001</v>
      </c>
      <c r="AL82" s="123" t="s">
        <v>4078</v>
      </c>
      <c r="AM82" s="123"/>
      <c r="AN82" s="135"/>
      <c r="AO82" s="74"/>
      <c r="AP82" s="24"/>
      <c r="AQ82" s="74"/>
    </row>
    <row r="83" spans="2:43" s="70" customFormat="1" ht="76.5" outlineLevel="1" x14ac:dyDescent="0.25">
      <c r="B83" s="72" t="s">
        <v>2144</v>
      </c>
      <c r="C83" s="74" t="s">
        <v>79</v>
      </c>
      <c r="D83" s="74" t="s">
        <v>3345</v>
      </c>
      <c r="E83" s="74" t="s">
        <v>3346</v>
      </c>
      <c r="F83" s="74" t="s">
        <v>3347</v>
      </c>
      <c r="G83" s="74" t="s">
        <v>4477</v>
      </c>
      <c r="H83" s="72" t="s">
        <v>3011</v>
      </c>
      <c r="I83" s="79">
        <v>0</v>
      </c>
      <c r="J83" s="75">
        <v>710000000</v>
      </c>
      <c r="K83" s="75" t="s">
        <v>82</v>
      </c>
      <c r="L83" s="72" t="s">
        <v>83</v>
      </c>
      <c r="M83" s="78" t="s">
        <v>101</v>
      </c>
      <c r="N83" s="77" t="s">
        <v>84</v>
      </c>
      <c r="O83" s="77" t="s">
        <v>4212</v>
      </c>
      <c r="P83" s="74" t="s">
        <v>91</v>
      </c>
      <c r="Q83" s="76">
        <v>796</v>
      </c>
      <c r="R83" s="77" t="s">
        <v>678</v>
      </c>
      <c r="S83" s="73">
        <v>220</v>
      </c>
      <c r="T83" s="73">
        <v>13392.86</v>
      </c>
      <c r="U83" s="73">
        <v>0</v>
      </c>
      <c r="V83" s="73">
        <f t="shared" si="0"/>
        <v>0</v>
      </c>
      <c r="W83" s="72"/>
      <c r="X83" s="72">
        <v>2017</v>
      </c>
      <c r="Y83" s="75" t="s">
        <v>4476</v>
      </c>
      <c r="Z83" s="121" t="s">
        <v>3993</v>
      </c>
      <c r="AA83" s="121" t="s">
        <v>3153</v>
      </c>
      <c r="AB83" s="121" t="s">
        <v>4703</v>
      </c>
      <c r="AC83" s="121">
        <v>2</v>
      </c>
      <c r="AD83" s="122" t="s">
        <v>4702</v>
      </c>
      <c r="AE83" s="122" t="s">
        <v>4615</v>
      </c>
      <c r="AF83" s="121" t="s">
        <v>6911</v>
      </c>
      <c r="AG83" s="121"/>
      <c r="AH83" s="121" t="s">
        <v>6912</v>
      </c>
      <c r="AI83" s="121"/>
      <c r="AJ83" s="123">
        <v>220</v>
      </c>
      <c r="AK83" s="123">
        <v>14999.04</v>
      </c>
      <c r="AL83" s="123" t="s">
        <v>4078</v>
      </c>
      <c r="AM83" s="123"/>
      <c r="AN83" s="135"/>
      <c r="AO83" s="74"/>
      <c r="AP83" s="24"/>
      <c r="AQ83" s="74"/>
    </row>
    <row r="84" spans="2:43" s="70" customFormat="1" ht="76.5" outlineLevel="1" x14ac:dyDescent="0.25">
      <c r="B84" s="72" t="s">
        <v>5268</v>
      </c>
      <c r="C84" s="74" t="s">
        <v>79</v>
      </c>
      <c r="D84" s="74" t="s">
        <v>3345</v>
      </c>
      <c r="E84" s="74" t="s">
        <v>3346</v>
      </c>
      <c r="F84" s="74" t="s">
        <v>3347</v>
      </c>
      <c r="G84" s="74" t="s">
        <v>4477</v>
      </c>
      <c r="H84" s="72" t="s">
        <v>3011</v>
      </c>
      <c r="I84" s="79">
        <v>0</v>
      </c>
      <c r="J84" s="75">
        <v>710000000</v>
      </c>
      <c r="K84" s="75" t="s">
        <v>82</v>
      </c>
      <c r="L84" s="72" t="s">
        <v>83</v>
      </c>
      <c r="M84" s="78" t="s">
        <v>101</v>
      </c>
      <c r="N84" s="77" t="s">
        <v>84</v>
      </c>
      <c r="O84" s="77" t="s">
        <v>4212</v>
      </c>
      <c r="P84" s="74" t="s">
        <v>91</v>
      </c>
      <c r="Q84" s="76">
        <v>796</v>
      </c>
      <c r="R84" s="77" t="s">
        <v>678</v>
      </c>
      <c r="S84" s="73">
        <v>328</v>
      </c>
      <c r="T84" s="73">
        <v>13392.86</v>
      </c>
      <c r="U84" s="73">
        <f>S84*T84</f>
        <v>4392858.08</v>
      </c>
      <c r="V84" s="73">
        <f t="shared" si="0"/>
        <v>4920001.0496000005</v>
      </c>
      <c r="W84" s="72"/>
      <c r="X84" s="72">
        <v>2017</v>
      </c>
      <c r="Y84" s="75"/>
      <c r="Z84" s="121" t="s">
        <v>3993</v>
      </c>
      <c r="AA84" s="121" t="s">
        <v>3153</v>
      </c>
      <c r="AB84" s="121" t="s">
        <v>4703</v>
      </c>
      <c r="AC84" s="121">
        <v>2</v>
      </c>
      <c r="AD84" s="122" t="s">
        <v>4702</v>
      </c>
      <c r="AE84" s="122" t="s">
        <v>4615</v>
      </c>
      <c r="AF84" s="121" t="s">
        <v>6911</v>
      </c>
      <c r="AG84" s="121"/>
      <c r="AH84" s="121" t="s">
        <v>6912</v>
      </c>
      <c r="AI84" s="121"/>
      <c r="AJ84" s="123">
        <v>328</v>
      </c>
      <c r="AK84" s="123">
        <v>14999.04</v>
      </c>
      <c r="AL84" s="123">
        <f>AJ84*AK84</f>
        <v>4919685.1200000001</v>
      </c>
      <c r="AM84" s="123">
        <f>V84-AL84</f>
        <v>315.92960000038147</v>
      </c>
      <c r="AN84" s="135"/>
      <c r="AO84" s="74"/>
      <c r="AP84" s="24"/>
      <c r="AQ84" s="74"/>
    </row>
    <row r="85" spans="2:43" s="70" customFormat="1" ht="76.5" outlineLevel="1" x14ac:dyDescent="0.25">
      <c r="B85" s="72" t="s">
        <v>2145</v>
      </c>
      <c r="C85" s="74" t="s">
        <v>79</v>
      </c>
      <c r="D85" s="74" t="s">
        <v>3345</v>
      </c>
      <c r="E85" s="74" t="s">
        <v>3346</v>
      </c>
      <c r="F85" s="74" t="s">
        <v>3347</v>
      </c>
      <c r="G85" s="74" t="s">
        <v>4478</v>
      </c>
      <c r="H85" s="72" t="s">
        <v>3011</v>
      </c>
      <c r="I85" s="79">
        <v>0</v>
      </c>
      <c r="J85" s="75">
        <v>710000000</v>
      </c>
      <c r="K85" s="75" t="s">
        <v>82</v>
      </c>
      <c r="L85" s="72" t="s">
        <v>83</v>
      </c>
      <c r="M85" s="78" t="s">
        <v>101</v>
      </c>
      <c r="N85" s="77" t="s">
        <v>84</v>
      </c>
      <c r="O85" s="77" t="s">
        <v>4212</v>
      </c>
      <c r="P85" s="74" t="s">
        <v>91</v>
      </c>
      <c r="Q85" s="76">
        <v>796</v>
      </c>
      <c r="R85" s="77" t="s">
        <v>678</v>
      </c>
      <c r="S85" s="73">
        <v>150</v>
      </c>
      <c r="T85" s="73">
        <v>22321.43</v>
      </c>
      <c r="U85" s="73">
        <v>0</v>
      </c>
      <c r="V85" s="73">
        <f t="shared" si="0"/>
        <v>0</v>
      </c>
      <c r="W85" s="72"/>
      <c r="X85" s="72">
        <v>2017</v>
      </c>
      <c r="Y85" s="75" t="s">
        <v>929</v>
      </c>
      <c r="Z85" s="121" t="s">
        <v>3993</v>
      </c>
      <c r="AA85" s="121" t="s">
        <v>3153</v>
      </c>
      <c r="AB85" s="121" t="s">
        <v>4703</v>
      </c>
      <c r="AC85" s="121">
        <v>3</v>
      </c>
      <c r="AD85" s="122" t="s">
        <v>4702</v>
      </c>
      <c r="AE85" s="122" t="s">
        <v>4615</v>
      </c>
      <c r="AF85" s="121" t="s">
        <v>929</v>
      </c>
      <c r="AG85" s="121"/>
      <c r="AH85" s="121" t="s">
        <v>929</v>
      </c>
      <c r="AI85" s="121"/>
      <c r="AJ85" s="123"/>
      <c r="AK85" s="123"/>
      <c r="AL85" s="123" t="s">
        <v>929</v>
      </c>
      <c r="AM85" s="123"/>
      <c r="AN85" s="135"/>
      <c r="AO85" s="74"/>
      <c r="AP85" s="24"/>
      <c r="AQ85" s="74"/>
    </row>
    <row r="86" spans="2:43" s="70" customFormat="1" ht="76.5" outlineLevel="1" x14ac:dyDescent="0.25">
      <c r="B86" s="72" t="s">
        <v>2146</v>
      </c>
      <c r="C86" s="74" t="s">
        <v>79</v>
      </c>
      <c r="D86" s="74" t="s">
        <v>4481</v>
      </c>
      <c r="E86" s="74" t="s">
        <v>4482</v>
      </c>
      <c r="F86" s="74" t="s">
        <v>4483</v>
      </c>
      <c r="G86" s="74" t="s">
        <v>4488</v>
      </c>
      <c r="H86" s="72" t="s">
        <v>100</v>
      </c>
      <c r="I86" s="79">
        <v>0</v>
      </c>
      <c r="J86" s="75">
        <v>710000000</v>
      </c>
      <c r="K86" s="75" t="s">
        <v>82</v>
      </c>
      <c r="L86" s="72" t="s">
        <v>83</v>
      </c>
      <c r="M86" s="78" t="s">
        <v>101</v>
      </c>
      <c r="N86" s="77" t="s">
        <v>84</v>
      </c>
      <c r="O86" s="77" t="s">
        <v>4212</v>
      </c>
      <c r="P86" s="74" t="s">
        <v>91</v>
      </c>
      <c r="Q86" s="76">
        <v>796</v>
      </c>
      <c r="R86" s="77" t="s">
        <v>678</v>
      </c>
      <c r="S86" s="73">
        <v>290</v>
      </c>
      <c r="T86" s="73">
        <v>1200</v>
      </c>
      <c r="U86" s="73">
        <v>0</v>
      </c>
      <c r="V86" s="73">
        <f t="shared" si="0"/>
        <v>0</v>
      </c>
      <c r="W86" s="72"/>
      <c r="X86" s="72">
        <v>2017</v>
      </c>
      <c r="Y86" s="75" t="s">
        <v>4476</v>
      </c>
      <c r="Z86" s="121" t="s">
        <v>3993</v>
      </c>
      <c r="AA86" s="121" t="s">
        <v>3153</v>
      </c>
      <c r="AB86" s="121" t="s">
        <v>4792</v>
      </c>
      <c r="AC86" s="121"/>
      <c r="AD86" s="122"/>
      <c r="AE86" s="122"/>
      <c r="AF86" s="121" t="s">
        <v>4078</v>
      </c>
      <c r="AG86" s="121"/>
      <c r="AH86" s="121"/>
      <c r="AI86" s="121"/>
      <c r="AJ86" s="123"/>
      <c r="AK86" s="123"/>
      <c r="AL86" s="123" t="s">
        <v>4078</v>
      </c>
      <c r="AM86" s="123"/>
      <c r="AN86" s="135"/>
      <c r="AO86" s="74"/>
      <c r="AP86" s="24"/>
      <c r="AQ86" s="74"/>
    </row>
    <row r="87" spans="2:43" s="70" customFormat="1" ht="76.5" outlineLevel="1" x14ac:dyDescent="0.25">
      <c r="B87" s="72" t="s">
        <v>5270</v>
      </c>
      <c r="C87" s="74" t="s">
        <v>79</v>
      </c>
      <c r="D87" s="74" t="s">
        <v>4481</v>
      </c>
      <c r="E87" s="74" t="s">
        <v>4482</v>
      </c>
      <c r="F87" s="74" t="s">
        <v>4483</v>
      </c>
      <c r="G87" s="74" t="s">
        <v>4488</v>
      </c>
      <c r="H87" s="72" t="s">
        <v>100</v>
      </c>
      <c r="I87" s="79">
        <v>0</v>
      </c>
      <c r="J87" s="75">
        <v>710000000</v>
      </c>
      <c r="K87" s="75" t="s">
        <v>82</v>
      </c>
      <c r="L87" s="72" t="s">
        <v>83</v>
      </c>
      <c r="M87" s="78" t="s">
        <v>101</v>
      </c>
      <c r="N87" s="77" t="s">
        <v>84</v>
      </c>
      <c r="O87" s="77" t="s">
        <v>4212</v>
      </c>
      <c r="P87" s="74" t="s">
        <v>91</v>
      </c>
      <c r="Q87" s="76">
        <v>796</v>
      </c>
      <c r="R87" s="77" t="s">
        <v>678</v>
      </c>
      <c r="S87" s="73">
        <v>312</v>
      </c>
      <c r="T87" s="73">
        <v>1200</v>
      </c>
      <c r="U87" s="73">
        <f t="shared" ref="U87:U153" si="6">S87*T87</f>
        <v>374400</v>
      </c>
      <c r="V87" s="73">
        <f t="shared" si="0"/>
        <v>419328.00000000006</v>
      </c>
      <c r="W87" s="72"/>
      <c r="X87" s="72">
        <v>2017</v>
      </c>
      <c r="Y87" s="75"/>
      <c r="Z87" s="121" t="s">
        <v>3993</v>
      </c>
      <c r="AA87" s="121" t="s">
        <v>3153</v>
      </c>
      <c r="AB87" s="121" t="s">
        <v>4792</v>
      </c>
      <c r="AC87" s="121"/>
      <c r="AD87" s="122"/>
      <c r="AE87" s="122"/>
      <c r="AF87" s="121" t="s">
        <v>5378</v>
      </c>
      <c r="AG87" s="121"/>
      <c r="AH87" s="121" t="s">
        <v>5379</v>
      </c>
      <c r="AI87" s="121"/>
      <c r="AJ87" s="123"/>
      <c r="AK87" s="123"/>
      <c r="AL87" s="123">
        <v>348000</v>
      </c>
      <c r="AM87" s="123">
        <f>U87-AL87</f>
        <v>26400</v>
      </c>
      <c r="AN87" s="135"/>
      <c r="AO87" s="74"/>
      <c r="AP87" s="24"/>
      <c r="AQ87" s="74"/>
    </row>
    <row r="88" spans="2:43" s="70" customFormat="1" ht="76.5" outlineLevel="1" x14ac:dyDescent="0.25">
      <c r="B88" s="72" t="s">
        <v>2147</v>
      </c>
      <c r="C88" s="74" t="s">
        <v>79</v>
      </c>
      <c r="D88" s="74" t="s">
        <v>1703</v>
      </c>
      <c r="E88" s="74" t="s">
        <v>90</v>
      </c>
      <c r="F88" s="74" t="s">
        <v>1704</v>
      </c>
      <c r="G88" s="74" t="s">
        <v>1705</v>
      </c>
      <c r="H88" s="72" t="s">
        <v>3011</v>
      </c>
      <c r="I88" s="79">
        <v>0.5</v>
      </c>
      <c r="J88" s="75">
        <v>710000000</v>
      </c>
      <c r="K88" s="75" t="s">
        <v>82</v>
      </c>
      <c r="L88" s="72" t="s">
        <v>83</v>
      </c>
      <c r="M88" s="74" t="s">
        <v>1707</v>
      </c>
      <c r="N88" s="77" t="s">
        <v>84</v>
      </c>
      <c r="O88" s="77" t="s">
        <v>4214</v>
      </c>
      <c r="P88" s="74" t="s">
        <v>91</v>
      </c>
      <c r="Q88" s="76" t="s">
        <v>88</v>
      </c>
      <c r="R88" s="77" t="s">
        <v>89</v>
      </c>
      <c r="S88" s="73">
        <v>5502</v>
      </c>
      <c r="T88" s="73">
        <v>98.4</v>
      </c>
      <c r="U88" s="73">
        <f t="shared" si="6"/>
        <v>541396.80000000005</v>
      </c>
      <c r="V88" s="73">
        <f t="shared" si="0"/>
        <v>606364.41600000008</v>
      </c>
      <c r="W88" s="72"/>
      <c r="X88" s="72">
        <v>2017</v>
      </c>
      <c r="Y88" s="75"/>
      <c r="Z88" s="121" t="s">
        <v>1708</v>
      </c>
      <c r="AA88" s="121" t="s">
        <v>1427</v>
      </c>
      <c r="AB88" s="121" t="s">
        <v>4790</v>
      </c>
      <c r="AC88" s="121">
        <v>1</v>
      </c>
      <c r="AD88" s="122" t="s">
        <v>4614</v>
      </c>
      <c r="AE88" s="122" t="s">
        <v>4615</v>
      </c>
      <c r="AF88" s="121" t="s">
        <v>5397</v>
      </c>
      <c r="AG88" s="121" t="s">
        <v>9018</v>
      </c>
      <c r="AH88" s="121" t="s">
        <v>5286</v>
      </c>
      <c r="AI88" s="121"/>
      <c r="AJ88" s="123">
        <v>5502</v>
      </c>
      <c r="AK88" s="123">
        <v>107.52</v>
      </c>
      <c r="AL88" s="123">
        <v>591575.04000000004</v>
      </c>
      <c r="AM88" s="123">
        <f t="shared" ref="AM88:AM126" si="7">V88-AL88</f>
        <v>14789.376000000047</v>
      </c>
      <c r="AN88" s="135"/>
      <c r="AO88" s="74"/>
      <c r="AP88" s="24"/>
      <c r="AQ88" s="74"/>
    </row>
    <row r="89" spans="2:43" s="70" customFormat="1" ht="76.5" outlineLevel="1" x14ac:dyDescent="0.25">
      <c r="B89" s="72" t="s">
        <v>2148</v>
      </c>
      <c r="C89" s="74" t="s">
        <v>79</v>
      </c>
      <c r="D89" s="74" t="s">
        <v>2136</v>
      </c>
      <c r="E89" s="74" t="s">
        <v>90</v>
      </c>
      <c r="F89" s="74" t="s">
        <v>2137</v>
      </c>
      <c r="G89" s="74" t="s">
        <v>2138</v>
      </c>
      <c r="H89" s="72" t="s">
        <v>3011</v>
      </c>
      <c r="I89" s="79">
        <v>0.5</v>
      </c>
      <c r="J89" s="75">
        <v>710000000</v>
      </c>
      <c r="K89" s="75" t="s">
        <v>82</v>
      </c>
      <c r="L89" s="72" t="s">
        <v>83</v>
      </c>
      <c r="M89" s="74" t="s">
        <v>969</v>
      </c>
      <c r="N89" s="77" t="s">
        <v>84</v>
      </c>
      <c r="O89" s="77" t="s">
        <v>4214</v>
      </c>
      <c r="P89" s="74" t="s">
        <v>91</v>
      </c>
      <c r="Q89" s="76" t="s">
        <v>88</v>
      </c>
      <c r="R89" s="77" t="s">
        <v>89</v>
      </c>
      <c r="S89" s="73">
        <v>7300</v>
      </c>
      <c r="T89" s="73">
        <v>109.87</v>
      </c>
      <c r="U89" s="73">
        <f t="shared" si="6"/>
        <v>802051</v>
      </c>
      <c r="V89" s="73">
        <f t="shared" si="0"/>
        <v>898297.12000000011</v>
      </c>
      <c r="W89" s="72"/>
      <c r="X89" s="72">
        <v>2017</v>
      </c>
      <c r="Y89" s="75"/>
      <c r="Z89" s="121" t="s">
        <v>1708</v>
      </c>
      <c r="AA89" s="121" t="s">
        <v>728</v>
      </c>
      <c r="AB89" s="121" t="s">
        <v>4790</v>
      </c>
      <c r="AC89" s="121">
        <v>2</v>
      </c>
      <c r="AD89" s="122" t="s">
        <v>4614</v>
      </c>
      <c r="AE89" s="122" t="s">
        <v>4615</v>
      </c>
      <c r="AF89" s="121" t="s">
        <v>5572</v>
      </c>
      <c r="AG89" s="121" t="s">
        <v>9018</v>
      </c>
      <c r="AH89" s="121" t="s">
        <v>8510</v>
      </c>
      <c r="AI89" s="121"/>
      <c r="AJ89" s="123">
        <v>7300</v>
      </c>
      <c r="AK89" s="123">
        <f>101/1.12</f>
        <v>90.178571428571416</v>
      </c>
      <c r="AL89" s="123">
        <f>AJ89*AK89</f>
        <v>658303.57142857136</v>
      </c>
      <c r="AM89" s="123">
        <f>U89-AL89</f>
        <v>143747.42857142864</v>
      </c>
      <c r="AN89" s="135"/>
      <c r="AO89" s="74"/>
      <c r="AP89" s="24">
        <v>1</v>
      </c>
      <c r="AQ89" s="73">
        <f>AL89*AP89</f>
        <v>658303.57142857136</v>
      </c>
    </row>
    <row r="90" spans="2:43" s="70" customFormat="1" ht="76.5" outlineLevel="1" x14ac:dyDescent="0.25">
      <c r="B90" s="72" t="s">
        <v>2149</v>
      </c>
      <c r="C90" s="74" t="s">
        <v>79</v>
      </c>
      <c r="D90" s="74" t="s">
        <v>192</v>
      </c>
      <c r="E90" s="74" t="s">
        <v>90</v>
      </c>
      <c r="F90" s="74" t="s">
        <v>193</v>
      </c>
      <c r="G90" s="74" t="s">
        <v>92</v>
      </c>
      <c r="H90" s="72" t="s">
        <v>3011</v>
      </c>
      <c r="I90" s="79">
        <v>0.5</v>
      </c>
      <c r="J90" s="75">
        <v>710000000</v>
      </c>
      <c r="K90" s="75" t="s">
        <v>82</v>
      </c>
      <c r="L90" s="72" t="s">
        <v>83</v>
      </c>
      <c r="M90" s="74" t="s">
        <v>969</v>
      </c>
      <c r="N90" s="77" t="s">
        <v>84</v>
      </c>
      <c r="O90" s="77" t="s">
        <v>4214</v>
      </c>
      <c r="P90" s="74" t="s">
        <v>91</v>
      </c>
      <c r="Q90" s="76" t="s">
        <v>88</v>
      </c>
      <c r="R90" s="77" t="s">
        <v>89</v>
      </c>
      <c r="S90" s="73">
        <v>135</v>
      </c>
      <c r="T90" s="73">
        <v>446</v>
      </c>
      <c r="U90" s="73">
        <f t="shared" si="6"/>
        <v>60210</v>
      </c>
      <c r="V90" s="73">
        <f t="shared" si="0"/>
        <v>67435.200000000012</v>
      </c>
      <c r="W90" s="72"/>
      <c r="X90" s="72">
        <v>2017</v>
      </c>
      <c r="Y90" s="75"/>
      <c r="Z90" s="121" t="s">
        <v>1708</v>
      </c>
      <c r="AA90" s="121" t="s">
        <v>728</v>
      </c>
      <c r="AB90" s="121" t="s">
        <v>4790</v>
      </c>
      <c r="AC90" s="121">
        <v>3</v>
      </c>
      <c r="AD90" s="122" t="s">
        <v>4614</v>
      </c>
      <c r="AE90" s="122" t="s">
        <v>4615</v>
      </c>
      <c r="AF90" s="121" t="s">
        <v>5572</v>
      </c>
      <c r="AG90" s="121" t="s">
        <v>9018</v>
      </c>
      <c r="AH90" s="121" t="s">
        <v>8509</v>
      </c>
      <c r="AI90" s="121"/>
      <c r="AJ90" s="123">
        <v>135</v>
      </c>
      <c r="AK90" s="123">
        <f>499.52/1.12</f>
        <v>445.99999999999994</v>
      </c>
      <c r="AL90" s="123">
        <f>AJ90*AK90</f>
        <v>60209.999999999993</v>
      </c>
      <c r="AM90" s="123">
        <f>U90-AL90</f>
        <v>0</v>
      </c>
      <c r="AN90" s="135"/>
      <c r="AO90" s="99" t="s">
        <v>8505</v>
      </c>
      <c r="AP90" s="144">
        <v>0.48899999999999999</v>
      </c>
      <c r="AQ90" s="73">
        <f>AL90*AP90</f>
        <v>29442.689999999995</v>
      </c>
    </row>
    <row r="91" spans="2:43" s="70" customFormat="1" ht="114.75" outlineLevel="1" x14ac:dyDescent="0.25">
      <c r="B91" s="72" t="s">
        <v>2150</v>
      </c>
      <c r="C91" s="74" t="s">
        <v>79</v>
      </c>
      <c r="D91" s="74" t="s">
        <v>1567</v>
      </c>
      <c r="E91" s="74" t="s">
        <v>80</v>
      </c>
      <c r="F91" s="74" t="s">
        <v>1568</v>
      </c>
      <c r="G91" s="74" t="s">
        <v>1569</v>
      </c>
      <c r="H91" s="72" t="s">
        <v>3011</v>
      </c>
      <c r="I91" s="79">
        <v>0.5</v>
      </c>
      <c r="J91" s="75">
        <v>710000000</v>
      </c>
      <c r="K91" s="75" t="s">
        <v>82</v>
      </c>
      <c r="L91" s="72" t="s">
        <v>83</v>
      </c>
      <c r="M91" s="74" t="s">
        <v>1707</v>
      </c>
      <c r="N91" s="77" t="s">
        <v>84</v>
      </c>
      <c r="O91" s="77" t="s">
        <v>4214</v>
      </c>
      <c r="P91" s="74" t="s">
        <v>91</v>
      </c>
      <c r="Q91" s="76" t="s">
        <v>1706</v>
      </c>
      <c r="R91" s="77" t="s">
        <v>85</v>
      </c>
      <c r="S91" s="73">
        <v>725.08500000000004</v>
      </c>
      <c r="T91" s="73">
        <v>207.31</v>
      </c>
      <c r="U91" s="73">
        <f t="shared" si="6"/>
        <v>150317.37135</v>
      </c>
      <c r="V91" s="73">
        <f t="shared" si="0"/>
        <v>168355.455912</v>
      </c>
      <c r="W91" s="72"/>
      <c r="X91" s="72">
        <v>2017</v>
      </c>
      <c r="Y91" s="75"/>
      <c r="Z91" s="121" t="s">
        <v>1708</v>
      </c>
      <c r="AA91" s="121" t="s">
        <v>1427</v>
      </c>
      <c r="AB91" s="121" t="s">
        <v>4790</v>
      </c>
      <c r="AC91" s="121">
        <v>4</v>
      </c>
      <c r="AD91" s="122" t="s">
        <v>4614</v>
      </c>
      <c r="AE91" s="122" t="s">
        <v>4615</v>
      </c>
      <c r="AF91" s="121" t="s">
        <v>5397</v>
      </c>
      <c r="AG91" s="121" t="s">
        <v>9018</v>
      </c>
      <c r="AH91" s="121" t="s">
        <v>5286</v>
      </c>
      <c r="AI91" s="121"/>
      <c r="AJ91" s="123">
        <v>725.08</v>
      </c>
      <c r="AK91" s="123">
        <v>229.6</v>
      </c>
      <c r="AL91" s="123">
        <f>AJ91*AK91</f>
        <v>166478.36800000002</v>
      </c>
      <c r="AM91" s="123">
        <f t="shared" si="7"/>
        <v>1877.0879119999881</v>
      </c>
      <c r="AN91" s="135"/>
      <c r="AO91" s="74"/>
      <c r="AP91" s="24"/>
      <c r="AQ91" s="74"/>
    </row>
    <row r="92" spans="2:43" s="70" customFormat="1" ht="76.5" outlineLevel="1" x14ac:dyDescent="0.25">
      <c r="B92" s="72" t="s">
        <v>2151</v>
      </c>
      <c r="C92" s="74" t="s">
        <v>79</v>
      </c>
      <c r="D92" s="74" t="s">
        <v>1570</v>
      </c>
      <c r="E92" s="74" t="s">
        <v>1571</v>
      </c>
      <c r="F92" s="74" t="s">
        <v>1572</v>
      </c>
      <c r="G92" s="74" t="s">
        <v>1573</v>
      </c>
      <c r="H92" s="72" t="s">
        <v>3011</v>
      </c>
      <c r="I92" s="79">
        <v>0.5</v>
      </c>
      <c r="J92" s="75">
        <v>710000000</v>
      </c>
      <c r="K92" s="75" t="s">
        <v>82</v>
      </c>
      <c r="L92" s="72" t="s">
        <v>83</v>
      </c>
      <c r="M92" s="74" t="s">
        <v>1707</v>
      </c>
      <c r="N92" s="77" t="s">
        <v>84</v>
      </c>
      <c r="O92" s="77" t="s">
        <v>4214</v>
      </c>
      <c r="P92" s="74" t="s">
        <v>91</v>
      </c>
      <c r="Q92" s="76">
        <v>166</v>
      </c>
      <c r="R92" s="77" t="s">
        <v>1558</v>
      </c>
      <c r="S92" s="73">
        <v>35.369999999999997</v>
      </c>
      <c r="T92" s="73">
        <v>653.30999999999995</v>
      </c>
      <c r="U92" s="73">
        <f t="shared" si="6"/>
        <v>23107.574699999997</v>
      </c>
      <c r="V92" s="73">
        <f t="shared" si="0"/>
        <v>25880.483663999999</v>
      </c>
      <c r="W92" s="72"/>
      <c r="X92" s="72">
        <v>2017</v>
      </c>
      <c r="Y92" s="75"/>
      <c r="Z92" s="121" t="s">
        <v>1708</v>
      </c>
      <c r="AA92" s="121" t="s">
        <v>1427</v>
      </c>
      <c r="AB92" s="121" t="s">
        <v>4790</v>
      </c>
      <c r="AC92" s="121">
        <v>5</v>
      </c>
      <c r="AD92" s="122" t="s">
        <v>4614</v>
      </c>
      <c r="AE92" s="122" t="s">
        <v>4615</v>
      </c>
      <c r="AF92" s="121" t="s">
        <v>5397</v>
      </c>
      <c r="AG92" s="121" t="s">
        <v>9018</v>
      </c>
      <c r="AH92" s="121" t="s">
        <v>5286</v>
      </c>
      <c r="AI92" s="121"/>
      <c r="AJ92" s="123">
        <v>35.369999999999997</v>
      </c>
      <c r="AK92" s="123">
        <v>694.4</v>
      </c>
      <c r="AL92" s="123">
        <f t="shared" ref="AL92:AL126" si="8">AJ92*AK92</f>
        <v>24560.927999999996</v>
      </c>
      <c r="AM92" s="123">
        <f t="shared" si="7"/>
        <v>1319.5556640000032</v>
      </c>
      <c r="AN92" s="135"/>
      <c r="AO92" s="74"/>
      <c r="AP92" s="24"/>
      <c r="AQ92" s="74"/>
    </row>
    <row r="93" spans="2:43" s="70" customFormat="1" ht="76.5" outlineLevel="1" x14ac:dyDescent="0.25">
      <c r="B93" s="72" t="s">
        <v>2152</v>
      </c>
      <c r="C93" s="74" t="s">
        <v>79</v>
      </c>
      <c r="D93" s="74" t="s">
        <v>1574</v>
      </c>
      <c r="E93" s="74" t="s">
        <v>1438</v>
      </c>
      <c r="F93" s="74" t="s">
        <v>1575</v>
      </c>
      <c r="G93" s="74" t="s">
        <v>1576</v>
      </c>
      <c r="H93" s="72" t="s">
        <v>3011</v>
      </c>
      <c r="I93" s="79">
        <v>0.5</v>
      </c>
      <c r="J93" s="75">
        <v>710000000</v>
      </c>
      <c r="K93" s="75" t="s">
        <v>82</v>
      </c>
      <c r="L93" s="72" t="s">
        <v>83</v>
      </c>
      <c r="M93" s="74" t="s">
        <v>1707</v>
      </c>
      <c r="N93" s="77" t="s">
        <v>84</v>
      </c>
      <c r="O93" s="77" t="s">
        <v>4214</v>
      </c>
      <c r="P93" s="74" t="s">
        <v>91</v>
      </c>
      <c r="Q93" s="76">
        <v>166</v>
      </c>
      <c r="R93" s="77" t="s">
        <v>1558</v>
      </c>
      <c r="S93" s="73">
        <v>91.765000000000001</v>
      </c>
      <c r="T93" s="73">
        <v>1657.54</v>
      </c>
      <c r="U93" s="73">
        <f t="shared" si="6"/>
        <v>152104.1581</v>
      </c>
      <c r="V93" s="73">
        <f t="shared" si="0"/>
        <v>170356.65707200003</v>
      </c>
      <c r="W93" s="72"/>
      <c r="X93" s="72">
        <v>2017</v>
      </c>
      <c r="Y93" s="75"/>
      <c r="Z93" s="121" t="s">
        <v>1708</v>
      </c>
      <c r="AA93" s="121" t="s">
        <v>1427</v>
      </c>
      <c r="AB93" s="121" t="s">
        <v>4790</v>
      </c>
      <c r="AC93" s="121">
        <v>6</v>
      </c>
      <c r="AD93" s="122" t="s">
        <v>4614</v>
      </c>
      <c r="AE93" s="122" t="s">
        <v>4615</v>
      </c>
      <c r="AF93" s="121" t="s">
        <v>5397</v>
      </c>
      <c r="AG93" s="121" t="s">
        <v>9018</v>
      </c>
      <c r="AH93" s="121" t="s">
        <v>5286</v>
      </c>
      <c r="AI93" s="121"/>
      <c r="AJ93" s="123">
        <v>91.76</v>
      </c>
      <c r="AK93" s="123">
        <v>1814.4</v>
      </c>
      <c r="AL93" s="123">
        <f t="shared" si="8"/>
        <v>166489.34400000001</v>
      </c>
      <c r="AM93" s="123">
        <f t="shared" si="7"/>
        <v>3867.313072000019</v>
      </c>
      <c r="AN93" s="135"/>
      <c r="AO93" s="74"/>
      <c r="AP93" s="24"/>
      <c r="AQ93" s="74"/>
    </row>
    <row r="94" spans="2:43" s="70" customFormat="1" ht="102" outlineLevel="1" x14ac:dyDescent="0.25">
      <c r="B94" s="72" t="s">
        <v>2153</v>
      </c>
      <c r="C94" s="74" t="s">
        <v>79</v>
      </c>
      <c r="D94" s="74" t="s">
        <v>1581</v>
      </c>
      <c r="E94" s="74" t="s">
        <v>1582</v>
      </c>
      <c r="F94" s="74" t="s">
        <v>1583</v>
      </c>
      <c r="G94" s="74" t="s">
        <v>1584</v>
      </c>
      <c r="H94" s="72" t="s">
        <v>3011</v>
      </c>
      <c r="I94" s="79">
        <v>0.5</v>
      </c>
      <c r="J94" s="75">
        <v>710000000</v>
      </c>
      <c r="K94" s="75" t="s">
        <v>82</v>
      </c>
      <c r="L94" s="72" t="s">
        <v>83</v>
      </c>
      <c r="M94" s="74" t="s">
        <v>1707</v>
      </c>
      <c r="N94" s="77" t="s">
        <v>84</v>
      </c>
      <c r="O94" s="77" t="s">
        <v>4214</v>
      </c>
      <c r="P94" s="74" t="s">
        <v>91</v>
      </c>
      <c r="Q94" s="76">
        <v>166</v>
      </c>
      <c r="R94" s="77" t="s">
        <v>1558</v>
      </c>
      <c r="S94" s="73">
        <v>53.055</v>
      </c>
      <c r="T94" s="73">
        <v>1251.52</v>
      </c>
      <c r="U94" s="73">
        <f t="shared" si="6"/>
        <v>66399.393599999996</v>
      </c>
      <c r="V94" s="73">
        <f t="shared" si="0"/>
        <v>74367.320831999998</v>
      </c>
      <c r="W94" s="72"/>
      <c r="X94" s="72">
        <v>2017</v>
      </c>
      <c r="Y94" s="75"/>
      <c r="Z94" s="121" t="s">
        <v>1708</v>
      </c>
      <c r="AA94" s="121" t="s">
        <v>1427</v>
      </c>
      <c r="AB94" s="121" t="s">
        <v>4790</v>
      </c>
      <c r="AC94" s="121">
        <v>7</v>
      </c>
      <c r="AD94" s="122" t="s">
        <v>4614</v>
      </c>
      <c r="AE94" s="122" t="s">
        <v>4615</v>
      </c>
      <c r="AF94" s="121" t="s">
        <v>5397</v>
      </c>
      <c r="AG94" s="121" t="s">
        <v>9018</v>
      </c>
      <c r="AH94" s="121" t="s">
        <v>5286</v>
      </c>
      <c r="AI94" s="121"/>
      <c r="AJ94" s="123">
        <v>53.05</v>
      </c>
      <c r="AK94" s="123">
        <v>1198.4000000000001</v>
      </c>
      <c r="AL94" s="123">
        <f t="shared" si="8"/>
        <v>63575.12</v>
      </c>
      <c r="AM94" s="123">
        <f t="shared" si="7"/>
        <v>10792.200831999995</v>
      </c>
      <c r="AN94" s="135"/>
      <c r="AO94" s="74"/>
      <c r="AP94" s="24"/>
      <c r="AQ94" s="74"/>
    </row>
    <row r="95" spans="2:43" s="70" customFormat="1" ht="76.5" outlineLevel="1" x14ac:dyDescent="0.25">
      <c r="B95" s="72" t="s">
        <v>2154</v>
      </c>
      <c r="C95" s="74" t="s">
        <v>79</v>
      </c>
      <c r="D95" s="74" t="s">
        <v>1585</v>
      </c>
      <c r="E95" s="74" t="s">
        <v>1586</v>
      </c>
      <c r="F95" s="74" t="s">
        <v>1587</v>
      </c>
      <c r="G95" s="74" t="s">
        <v>1588</v>
      </c>
      <c r="H95" s="72" t="s">
        <v>3011</v>
      </c>
      <c r="I95" s="79">
        <v>0.5</v>
      </c>
      <c r="J95" s="75">
        <v>710000000</v>
      </c>
      <c r="K95" s="75" t="s">
        <v>82</v>
      </c>
      <c r="L95" s="72" t="s">
        <v>83</v>
      </c>
      <c r="M95" s="74" t="s">
        <v>1707</v>
      </c>
      <c r="N95" s="77" t="s">
        <v>84</v>
      </c>
      <c r="O95" s="77" t="s">
        <v>4214</v>
      </c>
      <c r="P95" s="74" t="s">
        <v>91</v>
      </c>
      <c r="Q95" s="76">
        <v>166</v>
      </c>
      <c r="R95" s="77" t="s">
        <v>1558</v>
      </c>
      <c r="S95" s="73">
        <v>1000.97</v>
      </c>
      <c r="T95" s="73">
        <v>1146.43</v>
      </c>
      <c r="U95" s="73">
        <f t="shared" si="6"/>
        <v>1147542.0371000001</v>
      </c>
      <c r="V95" s="73">
        <f t="shared" si="0"/>
        <v>1285247.0815520003</v>
      </c>
      <c r="W95" s="72"/>
      <c r="X95" s="72">
        <v>2017</v>
      </c>
      <c r="Y95" s="75"/>
      <c r="Z95" s="121" t="s">
        <v>1708</v>
      </c>
      <c r="AA95" s="121" t="s">
        <v>1427</v>
      </c>
      <c r="AB95" s="121" t="s">
        <v>4790</v>
      </c>
      <c r="AC95" s="121">
        <v>8</v>
      </c>
      <c r="AD95" s="122" t="s">
        <v>4614</v>
      </c>
      <c r="AE95" s="122" t="s">
        <v>4615</v>
      </c>
      <c r="AF95" s="121" t="s">
        <v>5397</v>
      </c>
      <c r="AG95" s="121" t="s">
        <v>9018</v>
      </c>
      <c r="AH95" s="121" t="s">
        <v>5286</v>
      </c>
      <c r="AI95" s="121"/>
      <c r="AJ95" s="123">
        <v>1000.97</v>
      </c>
      <c r="AK95" s="123">
        <v>1265.5999999999999</v>
      </c>
      <c r="AL95" s="123">
        <f t="shared" si="8"/>
        <v>1266827.632</v>
      </c>
      <c r="AM95" s="123">
        <f t="shared" si="7"/>
        <v>18419.449552000267</v>
      </c>
      <c r="AN95" s="135"/>
      <c r="AO95" s="74"/>
      <c r="AP95" s="24"/>
      <c r="AQ95" s="74"/>
    </row>
    <row r="96" spans="2:43" s="70" customFormat="1" ht="76.5" outlineLevel="1" x14ac:dyDescent="0.25">
      <c r="B96" s="72" t="s">
        <v>2155</v>
      </c>
      <c r="C96" s="74" t="s">
        <v>79</v>
      </c>
      <c r="D96" s="74" t="s">
        <v>1577</v>
      </c>
      <c r="E96" s="74" t="s">
        <v>1578</v>
      </c>
      <c r="F96" s="74" t="s">
        <v>1579</v>
      </c>
      <c r="G96" s="74" t="s">
        <v>1580</v>
      </c>
      <c r="H96" s="72" t="s">
        <v>3011</v>
      </c>
      <c r="I96" s="79">
        <v>0</v>
      </c>
      <c r="J96" s="75">
        <v>710000000</v>
      </c>
      <c r="K96" s="75" t="s">
        <v>82</v>
      </c>
      <c r="L96" s="72" t="s">
        <v>83</v>
      </c>
      <c r="M96" s="74" t="s">
        <v>1707</v>
      </c>
      <c r="N96" s="77" t="s">
        <v>84</v>
      </c>
      <c r="O96" s="77" t="s">
        <v>4214</v>
      </c>
      <c r="P96" s="74" t="s">
        <v>91</v>
      </c>
      <c r="Q96" s="76">
        <v>166</v>
      </c>
      <c r="R96" s="77" t="s">
        <v>1558</v>
      </c>
      <c r="S96" s="73">
        <v>71.722499999999997</v>
      </c>
      <c r="T96" s="73">
        <v>2473.42</v>
      </c>
      <c r="U96" s="73">
        <f t="shared" si="6"/>
        <v>177399.86595000001</v>
      </c>
      <c r="V96" s="73">
        <f t="shared" si="0"/>
        <v>198687.84986400002</v>
      </c>
      <c r="W96" s="72"/>
      <c r="X96" s="72">
        <v>2017</v>
      </c>
      <c r="Y96" s="75"/>
      <c r="Z96" s="121" t="s">
        <v>1708</v>
      </c>
      <c r="AA96" s="121" t="s">
        <v>1427</v>
      </c>
      <c r="AB96" s="121" t="s">
        <v>4790</v>
      </c>
      <c r="AC96" s="121">
        <v>9</v>
      </c>
      <c r="AD96" s="122" t="s">
        <v>4614</v>
      </c>
      <c r="AE96" s="122" t="s">
        <v>4615</v>
      </c>
      <c r="AF96" s="121" t="s">
        <v>5397</v>
      </c>
      <c r="AG96" s="121" t="s">
        <v>9018</v>
      </c>
      <c r="AH96" s="121" t="s">
        <v>5286</v>
      </c>
      <c r="AI96" s="121"/>
      <c r="AJ96" s="123">
        <v>71.72</v>
      </c>
      <c r="AK96" s="123">
        <v>2464</v>
      </c>
      <c r="AL96" s="123">
        <f t="shared" si="8"/>
        <v>176718.07999999999</v>
      </c>
      <c r="AM96" s="123">
        <f t="shared" si="7"/>
        <v>21969.769864000031</v>
      </c>
      <c r="AN96" s="135"/>
      <c r="AO96" s="74"/>
      <c r="AP96" s="24"/>
      <c r="AQ96" s="74"/>
    </row>
    <row r="97" spans="2:43" s="70" customFormat="1" ht="76.5" outlineLevel="1" x14ac:dyDescent="0.25">
      <c r="B97" s="72" t="s">
        <v>2156</v>
      </c>
      <c r="C97" s="74" t="s">
        <v>79</v>
      </c>
      <c r="D97" s="74" t="s">
        <v>1589</v>
      </c>
      <c r="E97" s="74" t="s">
        <v>1590</v>
      </c>
      <c r="F97" s="74" t="s">
        <v>1591</v>
      </c>
      <c r="G97" s="74" t="s">
        <v>1592</v>
      </c>
      <c r="H97" s="72" t="s">
        <v>3011</v>
      </c>
      <c r="I97" s="79">
        <v>0</v>
      </c>
      <c r="J97" s="75">
        <v>710000000</v>
      </c>
      <c r="K97" s="75" t="s">
        <v>82</v>
      </c>
      <c r="L97" s="72" t="s">
        <v>83</v>
      </c>
      <c r="M97" s="74" t="s">
        <v>1707</v>
      </c>
      <c r="N97" s="77" t="s">
        <v>84</v>
      </c>
      <c r="O97" s="77" t="s">
        <v>4214</v>
      </c>
      <c r="P97" s="74" t="s">
        <v>91</v>
      </c>
      <c r="Q97" s="76">
        <v>166</v>
      </c>
      <c r="R97" s="77" t="s">
        <v>1558</v>
      </c>
      <c r="S97" s="73">
        <v>275.39999999999998</v>
      </c>
      <c r="T97" s="73">
        <v>812.05</v>
      </c>
      <c r="U97" s="73">
        <f t="shared" si="6"/>
        <v>223638.56999999998</v>
      </c>
      <c r="V97" s="73">
        <f t="shared" si="0"/>
        <v>250475.19839999999</v>
      </c>
      <c r="W97" s="72"/>
      <c r="X97" s="72">
        <v>2017</v>
      </c>
      <c r="Y97" s="75"/>
      <c r="Z97" s="121" t="s">
        <v>1708</v>
      </c>
      <c r="AA97" s="121" t="s">
        <v>1427</v>
      </c>
      <c r="AB97" s="121" t="s">
        <v>4790</v>
      </c>
      <c r="AC97" s="121">
        <v>10</v>
      </c>
      <c r="AD97" s="122" t="s">
        <v>4614</v>
      </c>
      <c r="AE97" s="122" t="s">
        <v>4615</v>
      </c>
      <c r="AF97" s="121" t="s">
        <v>5397</v>
      </c>
      <c r="AG97" s="121" t="s">
        <v>9018</v>
      </c>
      <c r="AH97" s="121" t="s">
        <v>5286</v>
      </c>
      <c r="AI97" s="121"/>
      <c r="AJ97" s="123">
        <v>275.39999999999998</v>
      </c>
      <c r="AK97" s="123">
        <v>890.4</v>
      </c>
      <c r="AL97" s="123">
        <f t="shared" si="8"/>
        <v>245216.15999999997</v>
      </c>
      <c r="AM97" s="123">
        <f t="shared" si="7"/>
        <v>5259.0384000000195</v>
      </c>
      <c r="AN97" s="135"/>
      <c r="AO97" s="74"/>
      <c r="AP97" s="24"/>
      <c r="AQ97" s="74"/>
    </row>
    <row r="98" spans="2:43" s="70" customFormat="1" ht="89.25" outlineLevel="1" x14ac:dyDescent="0.25">
      <c r="B98" s="72" t="s">
        <v>2157</v>
      </c>
      <c r="C98" s="74" t="s">
        <v>79</v>
      </c>
      <c r="D98" s="74" t="s">
        <v>1593</v>
      </c>
      <c r="E98" s="74" t="s">
        <v>1594</v>
      </c>
      <c r="F98" s="74" t="s">
        <v>1595</v>
      </c>
      <c r="G98" s="74" t="s">
        <v>1596</v>
      </c>
      <c r="H98" s="72" t="s">
        <v>3011</v>
      </c>
      <c r="I98" s="79">
        <v>0</v>
      </c>
      <c r="J98" s="75">
        <v>710000000</v>
      </c>
      <c r="K98" s="75" t="s">
        <v>82</v>
      </c>
      <c r="L98" s="72" t="s">
        <v>83</v>
      </c>
      <c r="M98" s="74" t="s">
        <v>1707</v>
      </c>
      <c r="N98" s="77" t="s">
        <v>84</v>
      </c>
      <c r="O98" s="77" t="s">
        <v>4214</v>
      </c>
      <c r="P98" s="74" t="s">
        <v>91</v>
      </c>
      <c r="Q98" s="76">
        <v>166</v>
      </c>
      <c r="R98" s="77" t="s">
        <v>1558</v>
      </c>
      <c r="S98" s="73">
        <v>49.517499999999998</v>
      </c>
      <c r="T98" s="73">
        <v>1153.5</v>
      </c>
      <c r="U98" s="73">
        <f t="shared" si="6"/>
        <v>57118.436249999999</v>
      </c>
      <c r="V98" s="73">
        <f t="shared" si="0"/>
        <v>63972.648600000008</v>
      </c>
      <c r="W98" s="72"/>
      <c r="X98" s="72">
        <v>2017</v>
      </c>
      <c r="Y98" s="75"/>
      <c r="Z98" s="121" t="s">
        <v>1708</v>
      </c>
      <c r="AA98" s="121" t="s">
        <v>1427</v>
      </c>
      <c r="AB98" s="121" t="s">
        <v>4790</v>
      </c>
      <c r="AC98" s="121">
        <v>11</v>
      </c>
      <c r="AD98" s="122" t="s">
        <v>4614</v>
      </c>
      <c r="AE98" s="122" t="s">
        <v>4615</v>
      </c>
      <c r="AF98" s="121" t="s">
        <v>5397</v>
      </c>
      <c r="AG98" s="121" t="s">
        <v>9018</v>
      </c>
      <c r="AH98" s="121" t="s">
        <v>5286</v>
      </c>
      <c r="AI98" s="121"/>
      <c r="AJ98" s="123">
        <v>49.51</v>
      </c>
      <c r="AK98" s="123">
        <v>1265.5999999999999</v>
      </c>
      <c r="AL98" s="123">
        <f t="shared" si="8"/>
        <v>62659.855999999992</v>
      </c>
      <c r="AM98" s="123">
        <f t="shared" si="7"/>
        <v>1312.7926000000152</v>
      </c>
      <c r="AN98" s="135"/>
      <c r="AO98" s="74"/>
      <c r="AP98" s="24"/>
      <c r="AQ98" s="74"/>
    </row>
    <row r="99" spans="2:43" s="70" customFormat="1" ht="76.5" outlineLevel="1" x14ac:dyDescent="0.25">
      <c r="B99" s="72" t="s">
        <v>2158</v>
      </c>
      <c r="C99" s="74" t="s">
        <v>79</v>
      </c>
      <c r="D99" s="74" t="s">
        <v>1597</v>
      </c>
      <c r="E99" s="74" t="s">
        <v>1594</v>
      </c>
      <c r="F99" s="74" t="s">
        <v>1598</v>
      </c>
      <c r="G99" s="74" t="s">
        <v>1599</v>
      </c>
      <c r="H99" s="72" t="s">
        <v>3011</v>
      </c>
      <c r="I99" s="79">
        <v>0</v>
      </c>
      <c r="J99" s="75">
        <v>710000000</v>
      </c>
      <c r="K99" s="75" t="s">
        <v>82</v>
      </c>
      <c r="L99" s="72" t="s">
        <v>83</v>
      </c>
      <c r="M99" s="74" t="s">
        <v>1707</v>
      </c>
      <c r="N99" s="77" t="s">
        <v>84</v>
      </c>
      <c r="O99" s="77" t="s">
        <v>4214</v>
      </c>
      <c r="P99" s="74" t="s">
        <v>91</v>
      </c>
      <c r="Q99" s="76">
        <v>166</v>
      </c>
      <c r="R99" s="77" t="s">
        <v>1558</v>
      </c>
      <c r="S99" s="73">
        <v>26.92</v>
      </c>
      <c r="T99" s="73">
        <v>1619.33</v>
      </c>
      <c r="U99" s="73">
        <f t="shared" si="6"/>
        <v>43592.363600000004</v>
      </c>
      <c r="V99" s="73">
        <f t="shared" si="0"/>
        <v>48823.447232000006</v>
      </c>
      <c r="W99" s="72"/>
      <c r="X99" s="72">
        <v>2017</v>
      </c>
      <c r="Y99" s="75"/>
      <c r="Z99" s="121" t="s">
        <v>1708</v>
      </c>
      <c r="AA99" s="121" t="s">
        <v>1427</v>
      </c>
      <c r="AB99" s="121" t="s">
        <v>4790</v>
      </c>
      <c r="AC99" s="121">
        <v>12</v>
      </c>
      <c r="AD99" s="122" t="s">
        <v>4614</v>
      </c>
      <c r="AE99" s="122" t="s">
        <v>4615</v>
      </c>
      <c r="AF99" s="121" t="s">
        <v>5397</v>
      </c>
      <c r="AG99" s="121" t="s">
        <v>9018</v>
      </c>
      <c r="AH99" s="121" t="s">
        <v>5286</v>
      </c>
      <c r="AI99" s="121"/>
      <c r="AJ99" s="123">
        <v>26.92</v>
      </c>
      <c r="AK99" s="123">
        <v>1624</v>
      </c>
      <c r="AL99" s="123">
        <f t="shared" si="8"/>
        <v>43718.080000000002</v>
      </c>
      <c r="AM99" s="123">
        <f t="shared" si="7"/>
        <v>5105.3672320000042</v>
      </c>
      <c r="AN99" s="135"/>
      <c r="AO99" s="74"/>
      <c r="AP99" s="24"/>
      <c r="AQ99" s="74"/>
    </row>
    <row r="100" spans="2:43" s="70" customFormat="1" ht="76.5" outlineLevel="1" x14ac:dyDescent="0.25">
      <c r="B100" s="72" t="s">
        <v>2159</v>
      </c>
      <c r="C100" s="74" t="s">
        <v>79</v>
      </c>
      <c r="D100" s="74" t="s">
        <v>1600</v>
      </c>
      <c r="E100" s="74" t="s">
        <v>1601</v>
      </c>
      <c r="F100" s="74" t="s">
        <v>1602</v>
      </c>
      <c r="G100" s="74" t="s">
        <v>1603</v>
      </c>
      <c r="H100" s="72" t="s">
        <v>3011</v>
      </c>
      <c r="I100" s="79">
        <v>0</v>
      </c>
      <c r="J100" s="75">
        <v>710000000</v>
      </c>
      <c r="K100" s="75" t="s">
        <v>82</v>
      </c>
      <c r="L100" s="72" t="s">
        <v>83</v>
      </c>
      <c r="M100" s="74" t="s">
        <v>1707</v>
      </c>
      <c r="N100" s="77" t="s">
        <v>84</v>
      </c>
      <c r="O100" s="77" t="s">
        <v>4214</v>
      </c>
      <c r="P100" s="74" t="s">
        <v>91</v>
      </c>
      <c r="Q100" s="76" t="s">
        <v>896</v>
      </c>
      <c r="R100" s="77" t="s">
        <v>897</v>
      </c>
      <c r="S100" s="73">
        <v>12.175000000000001</v>
      </c>
      <c r="T100" s="73">
        <v>180.56</v>
      </c>
      <c r="U100" s="73">
        <f t="shared" si="6"/>
        <v>2198.3180000000002</v>
      </c>
      <c r="V100" s="73">
        <f t="shared" si="0"/>
        <v>2462.1161600000005</v>
      </c>
      <c r="W100" s="72"/>
      <c r="X100" s="72">
        <v>2017</v>
      </c>
      <c r="Y100" s="75"/>
      <c r="Z100" s="121" t="s">
        <v>1708</v>
      </c>
      <c r="AA100" s="121" t="s">
        <v>1427</v>
      </c>
      <c r="AB100" s="121" t="s">
        <v>4790</v>
      </c>
      <c r="AC100" s="121">
        <v>13</v>
      </c>
      <c r="AD100" s="122" t="s">
        <v>4614</v>
      </c>
      <c r="AE100" s="122" t="s">
        <v>4615</v>
      </c>
      <c r="AF100" s="121" t="s">
        <v>5397</v>
      </c>
      <c r="AG100" s="121" t="s">
        <v>9018</v>
      </c>
      <c r="AH100" s="121" t="s">
        <v>5286</v>
      </c>
      <c r="AI100" s="121"/>
      <c r="AJ100" s="123">
        <v>12</v>
      </c>
      <c r="AK100" s="123">
        <v>201.6</v>
      </c>
      <c r="AL100" s="123">
        <f t="shared" si="8"/>
        <v>2419.1999999999998</v>
      </c>
      <c r="AM100" s="123">
        <f t="shared" si="7"/>
        <v>42.916160000000673</v>
      </c>
      <c r="AN100" s="135"/>
      <c r="AO100" s="74"/>
      <c r="AP100" s="24"/>
      <c r="AQ100" s="74"/>
    </row>
    <row r="101" spans="2:43" s="70" customFormat="1" ht="76.5" outlineLevel="1" x14ac:dyDescent="0.25">
      <c r="B101" s="72" t="s">
        <v>2160</v>
      </c>
      <c r="C101" s="74" t="s">
        <v>79</v>
      </c>
      <c r="D101" s="74" t="s">
        <v>1604</v>
      </c>
      <c r="E101" s="74" t="s">
        <v>1605</v>
      </c>
      <c r="F101" s="74" t="s">
        <v>1606</v>
      </c>
      <c r="G101" s="74" t="s">
        <v>1607</v>
      </c>
      <c r="H101" s="72" t="s">
        <v>3011</v>
      </c>
      <c r="I101" s="79">
        <v>0</v>
      </c>
      <c r="J101" s="75">
        <v>710000000</v>
      </c>
      <c r="K101" s="75" t="s">
        <v>82</v>
      </c>
      <c r="L101" s="72" t="s">
        <v>83</v>
      </c>
      <c r="M101" s="74" t="s">
        <v>1707</v>
      </c>
      <c r="N101" s="77" t="s">
        <v>84</v>
      </c>
      <c r="O101" s="77" t="s">
        <v>4214</v>
      </c>
      <c r="P101" s="74" t="s">
        <v>91</v>
      </c>
      <c r="Q101" s="76" t="s">
        <v>902</v>
      </c>
      <c r="R101" s="77" t="s">
        <v>678</v>
      </c>
      <c r="S101" s="73">
        <v>2727.0275000000001</v>
      </c>
      <c r="T101" s="73">
        <v>28.66</v>
      </c>
      <c r="U101" s="73">
        <f t="shared" si="6"/>
        <v>78156.60815</v>
      </c>
      <c r="V101" s="73">
        <f t="shared" si="0"/>
        <v>87535.401128000012</v>
      </c>
      <c r="W101" s="72"/>
      <c r="X101" s="72">
        <v>2017</v>
      </c>
      <c r="Y101" s="75"/>
      <c r="Z101" s="121" t="s">
        <v>1708</v>
      </c>
      <c r="AA101" s="121" t="s">
        <v>1427</v>
      </c>
      <c r="AB101" s="121" t="s">
        <v>4790</v>
      </c>
      <c r="AC101" s="121">
        <v>14</v>
      </c>
      <c r="AD101" s="122" t="s">
        <v>4614</v>
      </c>
      <c r="AE101" s="122" t="s">
        <v>4615</v>
      </c>
      <c r="AF101" s="121" t="s">
        <v>5397</v>
      </c>
      <c r="AG101" s="121" t="s">
        <v>9018</v>
      </c>
      <c r="AH101" s="121" t="s">
        <v>5286</v>
      </c>
      <c r="AI101" s="121"/>
      <c r="AJ101" s="123">
        <v>2727</v>
      </c>
      <c r="AK101" s="123">
        <v>31.14</v>
      </c>
      <c r="AL101" s="123">
        <f t="shared" si="8"/>
        <v>84918.78</v>
      </c>
      <c r="AM101" s="123">
        <f t="shared" si="7"/>
        <v>2616.6211280000134</v>
      </c>
      <c r="AN101" s="135"/>
      <c r="AO101" s="74"/>
      <c r="AP101" s="24"/>
      <c r="AQ101" s="74"/>
    </row>
    <row r="102" spans="2:43" s="70" customFormat="1" ht="76.5" outlineLevel="1" x14ac:dyDescent="0.25">
      <c r="B102" s="72" t="s">
        <v>2161</v>
      </c>
      <c r="C102" s="74" t="s">
        <v>79</v>
      </c>
      <c r="D102" s="74" t="s">
        <v>1608</v>
      </c>
      <c r="E102" s="74" t="s">
        <v>1609</v>
      </c>
      <c r="F102" s="74" t="s">
        <v>1610</v>
      </c>
      <c r="G102" s="74" t="s">
        <v>1611</v>
      </c>
      <c r="H102" s="72" t="s">
        <v>3011</v>
      </c>
      <c r="I102" s="79">
        <v>0</v>
      </c>
      <c r="J102" s="75">
        <v>710000000</v>
      </c>
      <c r="K102" s="75" t="s">
        <v>82</v>
      </c>
      <c r="L102" s="72" t="s">
        <v>83</v>
      </c>
      <c r="M102" s="74" t="s">
        <v>1707</v>
      </c>
      <c r="N102" s="77" t="s">
        <v>84</v>
      </c>
      <c r="O102" s="77" t="s">
        <v>4214</v>
      </c>
      <c r="P102" s="74" t="s">
        <v>91</v>
      </c>
      <c r="Q102" s="76">
        <v>166</v>
      </c>
      <c r="R102" s="77" t="s">
        <v>1558</v>
      </c>
      <c r="S102" s="73">
        <v>48.73</v>
      </c>
      <c r="T102" s="73">
        <v>115.6</v>
      </c>
      <c r="U102" s="73">
        <f t="shared" si="6"/>
        <v>5633.1879999999992</v>
      </c>
      <c r="V102" s="73">
        <f t="shared" si="0"/>
        <v>6309.1705599999996</v>
      </c>
      <c r="W102" s="72"/>
      <c r="X102" s="72">
        <v>2017</v>
      </c>
      <c r="Y102" s="75"/>
      <c r="Z102" s="121" t="s">
        <v>1708</v>
      </c>
      <c r="AA102" s="121" t="s">
        <v>1427</v>
      </c>
      <c r="AB102" s="121" t="s">
        <v>4790</v>
      </c>
      <c r="AC102" s="121">
        <v>15</v>
      </c>
      <c r="AD102" s="122" t="s">
        <v>4614</v>
      </c>
      <c r="AE102" s="122" t="s">
        <v>4615</v>
      </c>
      <c r="AF102" s="121" t="s">
        <v>5397</v>
      </c>
      <c r="AG102" s="121" t="s">
        <v>9018</v>
      </c>
      <c r="AH102" s="121" t="s">
        <v>5286</v>
      </c>
      <c r="AI102" s="121"/>
      <c r="AJ102" s="123">
        <v>48.73</v>
      </c>
      <c r="AK102" s="123">
        <v>128.80000000000001</v>
      </c>
      <c r="AL102" s="123">
        <f t="shared" si="8"/>
        <v>6276.424</v>
      </c>
      <c r="AM102" s="123">
        <f t="shared" si="7"/>
        <v>32.74655999999959</v>
      </c>
      <c r="AN102" s="135"/>
      <c r="AO102" s="74"/>
      <c r="AP102" s="24"/>
      <c r="AQ102" s="74"/>
    </row>
    <row r="103" spans="2:43" s="70" customFormat="1" ht="76.5" outlineLevel="1" x14ac:dyDescent="0.25">
      <c r="B103" s="72" t="s">
        <v>2162</v>
      </c>
      <c r="C103" s="74" t="s">
        <v>79</v>
      </c>
      <c r="D103" s="74" t="s">
        <v>1612</v>
      </c>
      <c r="E103" s="74" t="s">
        <v>1613</v>
      </c>
      <c r="F103" s="74" t="s">
        <v>1614</v>
      </c>
      <c r="G103" s="74"/>
      <c r="H103" s="72" t="s">
        <v>3011</v>
      </c>
      <c r="I103" s="79">
        <v>0</v>
      </c>
      <c r="J103" s="75">
        <v>710000000</v>
      </c>
      <c r="K103" s="75" t="s">
        <v>82</v>
      </c>
      <c r="L103" s="72" t="s">
        <v>83</v>
      </c>
      <c r="M103" s="74" t="s">
        <v>1707</v>
      </c>
      <c r="N103" s="77" t="s">
        <v>84</v>
      </c>
      <c r="O103" s="77" t="s">
        <v>4214</v>
      </c>
      <c r="P103" s="74" t="s">
        <v>91</v>
      </c>
      <c r="Q103" s="76">
        <v>166</v>
      </c>
      <c r="R103" s="77" t="s">
        <v>1558</v>
      </c>
      <c r="S103" s="73">
        <v>1216.335</v>
      </c>
      <c r="T103" s="73">
        <v>167.19</v>
      </c>
      <c r="U103" s="73">
        <f t="shared" si="6"/>
        <v>203359.04865000001</v>
      </c>
      <c r="V103" s="73">
        <f t="shared" si="0"/>
        <v>227762.13448800004</v>
      </c>
      <c r="W103" s="72"/>
      <c r="X103" s="72">
        <v>2017</v>
      </c>
      <c r="Y103" s="75"/>
      <c r="Z103" s="121" t="s">
        <v>1708</v>
      </c>
      <c r="AA103" s="121" t="s">
        <v>1427</v>
      </c>
      <c r="AB103" s="121" t="s">
        <v>4790</v>
      </c>
      <c r="AC103" s="121">
        <v>16</v>
      </c>
      <c r="AD103" s="122" t="s">
        <v>4614</v>
      </c>
      <c r="AE103" s="122" t="s">
        <v>4615</v>
      </c>
      <c r="AF103" s="121" t="s">
        <v>5397</v>
      </c>
      <c r="AG103" s="121" t="s">
        <v>9018</v>
      </c>
      <c r="AH103" s="121" t="s">
        <v>5286</v>
      </c>
      <c r="AI103" s="121"/>
      <c r="AJ103" s="123">
        <v>1216.33</v>
      </c>
      <c r="AK103" s="123">
        <v>165.76</v>
      </c>
      <c r="AL103" s="123">
        <f t="shared" si="8"/>
        <v>201618.86079999997</v>
      </c>
      <c r="AM103" s="123">
        <f t="shared" si="7"/>
        <v>26143.273688000074</v>
      </c>
      <c r="AN103" s="135"/>
      <c r="AO103" s="74"/>
      <c r="AP103" s="24"/>
      <c r="AQ103" s="74"/>
    </row>
    <row r="104" spans="2:43" s="70" customFormat="1" ht="76.5" outlineLevel="1" x14ac:dyDescent="0.25">
      <c r="B104" s="72" t="s">
        <v>2163</v>
      </c>
      <c r="C104" s="74" t="s">
        <v>79</v>
      </c>
      <c r="D104" s="74" t="s">
        <v>1615</v>
      </c>
      <c r="E104" s="74" t="s">
        <v>1616</v>
      </c>
      <c r="F104" s="74" t="s">
        <v>1617</v>
      </c>
      <c r="G104" s="74" t="s">
        <v>1618</v>
      </c>
      <c r="H104" s="72" t="s">
        <v>3011</v>
      </c>
      <c r="I104" s="79">
        <v>0</v>
      </c>
      <c r="J104" s="75">
        <v>710000000</v>
      </c>
      <c r="K104" s="75" t="s">
        <v>82</v>
      </c>
      <c r="L104" s="72" t="s">
        <v>83</v>
      </c>
      <c r="M104" s="74" t="s">
        <v>1707</v>
      </c>
      <c r="N104" s="77" t="s">
        <v>84</v>
      </c>
      <c r="O104" s="77" t="s">
        <v>4214</v>
      </c>
      <c r="P104" s="74" t="s">
        <v>91</v>
      </c>
      <c r="Q104" s="76">
        <v>166</v>
      </c>
      <c r="R104" s="77" t="s">
        <v>1558</v>
      </c>
      <c r="S104" s="73">
        <v>39.299999999999997</v>
      </c>
      <c r="T104" s="73">
        <v>219.73</v>
      </c>
      <c r="U104" s="73">
        <f t="shared" si="6"/>
        <v>8635.3889999999992</v>
      </c>
      <c r="V104" s="73">
        <f t="shared" si="0"/>
        <v>9671.6356799999994</v>
      </c>
      <c r="W104" s="72"/>
      <c r="X104" s="72">
        <v>2017</v>
      </c>
      <c r="Y104" s="75"/>
      <c r="Z104" s="121" t="s">
        <v>1708</v>
      </c>
      <c r="AA104" s="121" t="s">
        <v>1427</v>
      </c>
      <c r="AB104" s="121" t="s">
        <v>4790</v>
      </c>
      <c r="AC104" s="121">
        <v>17</v>
      </c>
      <c r="AD104" s="122" t="s">
        <v>4614</v>
      </c>
      <c r="AE104" s="122" t="s">
        <v>4615</v>
      </c>
      <c r="AF104" s="121" t="s">
        <v>5397</v>
      </c>
      <c r="AG104" s="121" t="s">
        <v>9018</v>
      </c>
      <c r="AH104" s="121" t="s">
        <v>5286</v>
      </c>
      <c r="AI104" s="121"/>
      <c r="AJ104" s="123">
        <v>39.299999999999997</v>
      </c>
      <c r="AK104" s="123">
        <v>240.8</v>
      </c>
      <c r="AL104" s="123">
        <f t="shared" si="8"/>
        <v>9463.44</v>
      </c>
      <c r="AM104" s="123">
        <f t="shared" si="7"/>
        <v>208.1956799999989</v>
      </c>
      <c r="AN104" s="135"/>
      <c r="AO104" s="74"/>
      <c r="AP104" s="24"/>
      <c r="AQ104" s="74"/>
    </row>
    <row r="105" spans="2:43" s="70" customFormat="1" ht="76.5" outlineLevel="1" x14ac:dyDescent="0.25">
      <c r="B105" s="72" t="s">
        <v>2164</v>
      </c>
      <c r="C105" s="74" t="s">
        <v>79</v>
      </c>
      <c r="D105" s="74" t="s">
        <v>1619</v>
      </c>
      <c r="E105" s="74" t="s">
        <v>1620</v>
      </c>
      <c r="F105" s="74" t="s">
        <v>1621</v>
      </c>
      <c r="G105" s="74" t="s">
        <v>1622</v>
      </c>
      <c r="H105" s="72" t="s">
        <v>3011</v>
      </c>
      <c r="I105" s="79">
        <v>0</v>
      </c>
      <c r="J105" s="75">
        <v>710000000</v>
      </c>
      <c r="K105" s="75" t="s">
        <v>82</v>
      </c>
      <c r="L105" s="72" t="s">
        <v>83</v>
      </c>
      <c r="M105" s="74" t="s">
        <v>1707</v>
      </c>
      <c r="N105" s="77" t="s">
        <v>84</v>
      </c>
      <c r="O105" s="77" t="s">
        <v>4214</v>
      </c>
      <c r="P105" s="74" t="s">
        <v>91</v>
      </c>
      <c r="Q105" s="76">
        <v>166</v>
      </c>
      <c r="R105" s="77" t="s">
        <v>1558</v>
      </c>
      <c r="S105" s="73">
        <v>129.69</v>
      </c>
      <c r="T105" s="73">
        <v>367.81</v>
      </c>
      <c r="U105" s="73">
        <f t="shared" si="6"/>
        <v>47701.278899999998</v>
      </c>
      <c r="V105" s="73">
        <f t="shared" si="0"/>
        <v>53425.432368000002</v>
      </c>
      <c r="W105" s="72"/>
      <c r="X105" s="72">
        <v>2017</v>
      </c>
      <c r="Y105" s="75"/>
      <c r="Z105" s="121" t="s">
        <v>1708</v>
      </c>
      <c r="AA105" s="121" t="s">
        <v>1427</v>
      </c>
      <c r="AB105" s="121" t="s">
        <v>4790</v>
      </c>
      <c r="AC105" s="121">
        <v>18</v>
      </c>
      <c r="AD105" s="122" t="s">
        <v>4614</v>
      </c>
      <c r="AE105" s="122" t="s">
        <v>4615</v>
      </c>
      <c r="AF105" s="121" t="s">
        <v>5397</v>
      </c>
      <c r="AG105" s="121" t="s">
        <v>9018</v>
      </c>
      <c r="AH105" s="121" t="s">
        <v>5286</v>
      </c>
      <c r="AI105" s="121"/>
      <c r="AJ105" s="123">
        <v>129.69</v>
      </c>
      <c r="AK105" s="123">
        <v>403.2</v>
      </c>
      <c r="AL105" s="123">
        <f t="shared" si="8"/>
        <v>52291.007999999994</v>
      </c>
      <c r="AM105" s="123">
        <f t="shared" si="7"/>
        <v>1134.4243680000072</v>
      </c>
      <c r="AN105" s="135"/>
      <c r="AO105" s="74"/>
      <c r="AP105" s="24"/>
      <c r="AQ105" s="74"/>
    </row>
    <row r="106" spans="2:43" s="70" customFormat="1" ht="76.5" outlineLevel="1" x14ac:dyDescent="0.25">
      <c r="B106" s="72" t="s">
        <v>2165</v>
      </c>
      <c r="C106" s="74" t="s">
        <v>79</v>
      </c>
      <c r="D106" s="74" t="s">
        <v>1623</v>
      </c>
      <c r="E106" s="74" t="s">
        <v>1624</v>
      </c>
      <c r="F106" s="74" t="s">
        <v>1625</v>
      </c>
      <c r="G106" s="74" t="s">
        <v>1626</v>
      </c>
      <c r="H106" s="72" t="s">
        <v>3011</v>
      </c>
      <c r="I106" s="79">
        <v>0</v>
      </c>
      <c r="J106" s="75">
        <v>710000000</v>
      </c>
      <c r="K106" s="75" t="s">
        <v>82</v>
      </c>
      <c r="L106" s="72" t="s">
        <v>83</v>
      </c>
      <c r="M106" s="74" t="s">
        <v>1707</v>
      </c>
      <c r="N106" s="77" t="s">
        <v>84</v>
      </c>
      <c r="O106" s="77" t="s">
        <v>4214</v>
      </c>
      <c r="P106" s="74" t="s">
        <v>91</v>
      </c>
      <c r="Q106" s="76">
        <v>166</v>
      </c>
      <c r="R106" s="77" t="s">
        <v>1558</v>
      </c>
      <c r="S106" s="73">
        <v>98.25</v>
      </c>
      <c r="T106" s="73">
        <v>549.33000000000004</v>
      </c>
      <c r="U106" s="73">
        <f t="shared" si="6"/>
        <v>53971.672500000001</v>
      </c>
      <c r="V106" s="73">
        <f t="shared" si="0"/>
        <v>60448.273200000003</v>
      </c>
      <c r="W106" s="72"/>
      <c r="X106" s="72">
        <v>2017</v>
      </c>
      <c r="Y106" s="75"/>
      <c r="Z106" s="121" t="s">
        <v>1708</v>
      </c>
      <c r="AA106" s="121" t="s">
        <v>1427</v>
      </c>
      <c r="AB106" s="121" t="s">
        <v>4790</v>
      </c>
      <c r="AC106" s="121">
        <v>19</v>
      </c>
      <c r="AD106" s="122" t="s">
        <v>4614</v>
      </c>
      <c r="AE106" s="122" t="s">
        <v>4615</v>
      </c>
      <c r="AF106" s="121" t="s">
        <v>5397</v>
      </c>
      <c r="AG106" s="121" t="s">
        <v>9018</v>
      </c>
      <c r="AH106" s="121" t="s">
        <v>5286</v>
      </c>
      <c r="AI106" s="121"/>
      <c r="AJ106" s="123">
        <v>98.25</v>
      </c>
      <c r="AK106" s="123">
        <v>593.6</v>
      </c>
      <c r="AL106" s="123">
        <f t="shared" si="8"/>
        <v>58321.200000000004</v>
      </c>
      <c r="AM106" s="123">
        <f t="shared" si="7"/>
        <v>2127.0731999999989</v>
      </c>
      <c r="AN106" s="135"/>
      <c r="AO106" s="74"/>
      <c r="AP106" s="24"/>
      <c r="AQ106" s="74"/>
    </row>
    <row r="107" spans="2:43" s="70" customFormat="1" ht="76.5" outlineLevel="1" x14ac:dyDescent="0.25">
      <c r="B107" s="72" t="s">
        <v>2166</v>
      </c>
      <c r="C107" s="74" t="s">
        <v>79</v>
      </c>
      <c r="D107" s="74" t="s">
        <v>1627</v>
      </c>
      <c r="E107" s="74" t="s">
        <v>1628</v>
      </c>
      <c r="F107" s="74" t="s">
        <v>1629</v>
      </c>
      <c r="G107" s="74" t="s">
        <v>1630</v>
      </c>
      <c r="H107" s="72" t="s">
        <v>3011</v>
      </c>
      <c r="I107" s="79">
        <v>0</v>
      </c>
      <c r="J107" s="75">
        <v>710000000</v>
      </c>
      <c r="K107" s="75" t="s">
        <v>82</v>
      </c>
      <c r="L107" s="72" t="s">
        <v>83</v>
      </c>
      <c r="M107" s="74" t="s">
        <v>1707</v>
      </c>
      <c r="N107" s="77" t="s">
        <v>84</v>
      </c>
      <c r="O107" s="77" t="s">
        <v>4214</v>
      </c>
      <c r="P107" s="74" t="s">
        <v>91</v>
      </c>
      <c r="Q107" s="76">
        <v>166</v>
      </c>
      <c r="R107" s="77" t="s">
        <v>1558</v>
      </c>
      <c r="S107" s="73">
        <v>4.5199999999999996</v>
      </c>
      <c r="T107" s="73">
        <v>969.69</v>
      </c>
      <c r="U107" s="73">
        <f t="shared" si="6"/>
        <v>4382.9987999999994</v>
      </c>
      <c r="V107" s="73">
        <f t="shared" si="0"/>
        <v>4908.9586559999998</v>
      </c>
      <c r="W107" s="72"/>
      <c r="X107" s="72">
        <v>2017</v>
      </c>
      <c r="Y107" s="75"/>
      <c r="Z107" s="121" t="s">
        <v>1708</v>
      </c>
      <c r="AA107" s="121" t="s">
        <v>1427</v>
      </c>
      <c r="AB107" s="121" t="s">
        <v>4790</v>
      </c>
      <c r="AC107" s="121">
        <v>20</v>
      </c>
      <c r="AD107" s="122" t="s">
        <v>4614</v>
      </c>
      <c r="AE107" s="122" t="s">
        <v>4615</v>
      </c>
      <c r="AF107" s="121" t="s">
        <v>5397</v>
      </c>
      <c r="AG107" s="121" t="s">
        <v>9018</v>
      </c>
      <c r="AH107" s="121" t="s">
        <v>5286</v>
      </c>
      <c r="AI107" s="121"/>
      <c r="AJ107" s="123">
        <v>4.5199999999999996</v>
      </c>
      <c r="AK107" s="123">
        <v>1030.4000000000001</v>
      </c>
      <c r="AL107" s="123">
        <f t="shared" si="8"/>
        <v>4657.4080000000004</v>
      </c>
      <c r="AM107" s="123">
        <f t="shared" si="7"/>
        <v>251.55065599999944</v>
      </c>
      <c r="AN107" s="135"/>
      <c r="AO107" s="74"/>
      <c r="AP107" s="24"/>
      <c r="AQ107" s="74"/>
    </row>
    <row r="108" spans="2:43" s="70" customFormat="1" ht="76.5" outlineLevel="1" x14ac:dyDescent="0.25">
      <c r="B108" s="72" t="s">
        <v>2167</v>
      </c>
      <c r="C108" s="74" t="s">
        <v>79</v>
      </c>
      <c r="D108" s="74" t="s">
        <v>1631</v>
      </c>
      <c r="E108" s="74" t="s">
        <v>1632</v>
      </c>
      <c r="F108" s="74" t="s">
        <v>1633</v>
      </c>
      <c r="G108" s="74" t="s">
        <v>1634</v>
      </c>
      <c r="H108" s="72" t="s">
        <v>3011</v>
      </c>
      <c r="I108" s="79">
        <v>0</v>
      </c>
      <c r="J108" s="75">
        <v>710000000</v>
      </c>
      <c r="K108" s="75" t="s">
        <v>82</v>
      </c>
      <c r="L108" s="72" t="s">
        <v>83</v>
      </c>
      <c r="M108" s="74" t="s">
        <v>1707</v>
      </c>
      <c r="N108" s="77" t="s">
        <v>84</v>
      </c>
      <c r="O108" s="77" t="s">
        <v>4214</v>
      </c>
      <c r="P108" s="74" t="s">
        <v>91</v>
      </c>
      <c r="Q108" s="76">
        <v>166</v>
      </c>
      <c r="R108" s="77" t="s">
        <v>1558</v>
      </c>
      <c r="S108" s="73">
        <v>198.465</v>
      </c>
      <c r="T108" s="73">
        <v>492.01</v>
      </c>
      <c r="U108" s="73">
        <f t="shared" si="6"/>
        <v>97646.764649999997</v>
      </c>
      <c r="V108" s="73">
        <f t="shared" si="0"/>
        <v>109364.37640800001</v>
      </c>
      <c r="W108" s="72"/>
      <c r="X108" s="72">
        <v>2017</v>
      </c>
      <c r="Y108" s="75"/>
      <c r="Z108" s="121" t="s">
        <v>1708</v>
      </c>
      <c r="AA108" s="121" t="s">
        <v>1427</v>
      </c>
      <c r="AB108" s="121" t="s">
        <v>4790</v>
      </c>
      <c r="AC108" s="121">
        <v>21</v>
      </c>
      <c r="AD108" s="122" t="s">
        <v>4614</v>
      </c>
      <c r="AE108" s="122" t="s">
        <v>4615</v>
      </c>
      <c r="AF108" s="121" t="s">
        <v>5397</v>
      </c>
      <c r="AG108" s="121" t="s">
        <v>9018</v>
      </c>
      <c r="AH108" s="121" t="s">
        <v>5286</v>
      </c>
      <c r="AI108" s="121"/>
      <c r="AJ108" s="123">
        <v>198.46</v>
      </c>
      <c r="AK108" s="123">
        <v>492.8</v>
      </c>
      <c r="AL108" s="123">
        <f t="shared" si="8"/>
        <v>97801.088000000003</v>
      </c>
      <c r="AM108" s="123">
        <f t="shared" si="7"/>
        <v>11563.288408000008</v>
      </c>
      <c r="AN108" s="135"/>
      <c r="AO108" s="74"/>
      <c r="AP108" s="24"/>
      <c r="AQ108" s="74"/>
    </row>
    <row r="109" spans="2:43" s="70" customFormat="1" ht="76.5" outlineLevel="1" x14ac:dyDescent="0.25">
      <c r="B109" s="72" t="s">
        <v>2168</v>
      </c>
      <c r="C109" s="74" t="s">
        <v>79</v>
      </c>
      <c r="D109" s="74" t="s">
        <v>1635</v>
      </c>
      <c r="E109" s="74" t="s">
        <v>1636</v>
      </c>
      <c r="F109" s="74" t="s">
        <v>1637</v>
      </c>
      <c r="G109" s="74" t="s">
        <v>1638</v>
      </c>
      <c r="H109" s="72" t="s">
        <v>3011</v>
      </c>
      <c r="I109" s="79">
        <v>0</v>
      </c>
      <c r="J109" s="75">
        <v>710000000</v>
      </c>
      <c r="K109" s="75" t="s">
        <v>82</v>
      </c>
      <c r="L109" s="72" t="s">
        <v>83</v>
      </c>
      <c r="M109" s="74" t="s">
        <v>1707</v>
      </c>
      <c r="N109" s="77" t="s">
        <v>84</v>
      </c>
      <c r="O109" s="77" t="s">
        <v>4214</v>
      </c>
      <c r="P109" s="74" t="s">
        <v>91</v>
      </c>
      <c r="Q109" s="76">
        <v>166</v>
      </c>
      <c r="R109" s="77" t="s">
        <v>1558</v>
      </c>
      <c r="S109" s="73">
        <v>160.54</v>
      </c>
      <c r="T109" s="73">
        <v>644.87</v>
      </c>
      <c r="U109" s="73">
        <f t="shared" si="6"/>
        <v>103527.4298</v>
      </c>
      <c r="V109" s="73">
        <f t="shared" si="0"/>
        <v>115950.72137600002</v>
      </c>
      <c r="W109" s="72"/>
      <c r="X109" s="72">
        <v>2017</v>
      </c>
      <c r="Y109" s="75"/>
      <c r="Z109" s="121" t="s">
        <v>1708</v>
      </c>
      <c r="AA109" s="121" t="s">
        <v>1427</v>
      </c>
      <c r="AB109" s="121" t="s">
        <v>4790</v>
      </c>
      <c r="AC109" s="121">
        <v>22</v>
      </c>
      <c r="AD109" s="122" t="s">
        <v>4614</v>
      </c>
      <c r="AE109" s="122" t="s">
        <v>4615</v>
      </c>
      <c r="AF109" s="121" t="s">
        <v>5397</v>
      </c>
      <c r="AG109" s="121" t="s">
        <v>9018</v>
      </c>
      <c r="AH109" s="121" t="s">
        <v>5286</v>
      </c>
      <c r="AI109" s="121"/>
      <c r="AJ109" s="123">
        <v>160.54</v>
      </c>
      <c r="AK109" s="123">
        <v>716.8</v>
      </c>
      <c r="AL109" s="123">
        <f t="shared" si="8"/>
        <v>115075.07199999999</v>
      </c>
      <c r="AM109" s="123">
        <f t="shared" si="7"/>
        <v>875.64937600003032</v>
      </c>
      <c r="AN109" s="135"/>
      <c r="AO109" s="74"/>
      <c r="AP109" s="24"/>
      <c r="AQ109" s="74"/>
    </row>
    <row r="110" spans="2:43" s="70" customFormat="1" ht="76.5" outlineLevel="1" x14ac:dyDescent="0.25">
      <c r="B110" s="72" t="s">
        <v>2169</v>
      </c>
      <c r="C110" s="74" t="s">
        <v>79</v>
      </c>
      <c r="D110" s="74" t="s">
        <v>1639</v>
      </c>
      <c r="E110" s="74" t="s">
        <v>1640</v>
      </c>
      <c r="F110" s="74" t="s">
        <v>1641</v>
      </c>
      <c r="G110" s="74" t="s">
        <v>1642</v>
      </c>
      <c r="H110" s="72" t="s">
        <v>3011</v>
      </c>
      <c r="I110" s="79">
        <v>0</v>
      </c>
      <c r="J110" s="75">
        <v>710000000</v>
      </c>
      <c r="K110" s="75" t="s">
        <v>82</v>
      </c>
      <c r="L110" s="72" t="s">
        <v>83</v>
      </c>
      <c r="M110" s="74" t="s">
        <v>1707</v>
      </c>
      <c r="N110" s="77" t="s">
        <v>84</v>
      </c>
      <c r="O110" s="77" t="s">
        <v>4214</v>
      </c>
      <c r="P110" s="74" t="s">
        <v>91</v>
      </c>
      <c r="Q110" s="76">
        <v>166</v>
      </c>
      <c r="R110" s="77" t="s">
        <v>1558</v>
      </c>
      <c r="S110" s="73">
        <v>30</v>
      </c>
      <c r="T110" s="73">
        <v>881.32</v>
      </c>
      <c r="U110" s="73">
        <f t="shared" si="6"/>
        <v>26439.600000000002</v>
      </c>
      <c r="V110" s="73">
        <f t="shared" si="0"/>
        <v>29612.352000000006</v>
      </c>
      <c r="W110" s="72"/>
      <c r="X110" s="72">
        <v>2017</v>
      </c>
      <c r="Y110" s="75"/>
      <c r="Z110" s="121" t="s">
        <v>1708</v>
      </c>
      <c r="AA110" s="121" t="s">
        <v>1427</v>
      </c>
      <c r="AB110" s="121" t="s">
        <v>4790</v>
      </c>
      <c r="AC110" s="121">
        <v>23</v>
      </c>
      <c r="AD110" s="122" t="s">
        <v>4614</v>
      </c>
      <c r="AE110" s="122" t="s">
        <v>4615</v>
      </c>
      <c r="AF110" s="121" t="s">
        <v>5397</v>
      </c>
      <c r="AG110" s="121" t="s">
        <v>9018</v>
      </c>
      <c r="AH110" s="121" t="s">
        <v>5286</v>
      </c>
      <c r="AI110" s="121"/>
      <c r="AJ110" s="123">
        <v>30</v>
      </c>
      <c r="AK110" s="123">
        <v>952</v>
      </c>
      <c r="AL110" s="123">
        <f t="shared" si="8"/>
        <v>28560</v>
      </c>
      <c r="AM110" s="123">
        <f t="shared" si="7"/>
        <v>1052.3520000000062</v>
      </c>
      <c r="AN110" s="135"/>
      <c r="AO110" s="74"/>
      <c r="AP110" s="24"/>
      <c r="AQ110" s="74"/>
    </row>
    <row r="111" spans="2:43" s="70" customFormat="1" ht="76.5" outlineLevel="1" x14ac:dyDescent="0.25">
      <c r="B111" s="72" t="s">
        <v>2170</v>
      </c>
      <c r="C111" s="74" t="s">
        <v>79</v>
      </c>
      <c r="D111" s="74" t="s">
        <v>1643</v>
      </c>
      <c r="E111" s="74" t="s">
        <v>1644</v>
      </c>
      <c r="F111" s="74" t="s">
        <v>1645</v>
      </c>
      <c r="G111" s="74" t="s">
        <v>1646</v>
      </c>
      <c r="H111" s="72" t="s">
        <v>3011</v>
      </c>
      <c r="I111" s="79">
        <v>0</v>
      </c>
      <c r="J111" s="75">
        <v>710000000</v>
      </c>
      <c r="K111" s="75" t="s">
        <v>82</v>
      </c>
      <c r="L111" s="72" t="s">
        <v>83</v>
      </c>
      <c r="M111" s="74" t="s">
        <v>1707</v>
      </c>
      <c r="N111" s="77" t="s">
        <v>84</v>
      </c>
      <c r="O111" s="77" t="s">
        <v>4214</v>
      </c>
      <c r="P111" s="74" t="s">
        <v>91</v>
      </c>
      <c r="Q111" s="76">
        <v>166</v>
      </c>
      <c r="R111" s="77" t="s">
        <v>1558</v>
      </c>
      <c r="S111" s="73">
        <v>180.97749999999999</v>
      </c>
      <c r="T111" s="73">
        <v>589.92999999999995</v>
      </c>
      <c r="U111" s="73">
        <f t="shared" si="6"/>
        <v>106764.05657499998</v>
      </c>
      <c r="V111" s="73">
        <f t="shared" si="0"/>
        <v>119575.74336399999</v>
      </c>
      <c r="W111" s="72"/>
      <c r="X111" s="72">
        <v>2017</v>
      </c>
      <c r="Y111" s="75"/>
      <c r="Z111" s="121" t="s">
        <v>1708</v>
      </c>
      <c r="AA111" s="121" t="s">
        <v>1427</v>
      </c>
      <c r="AB111" s="121" t="s">
        <v>4790</v>
      </c>
      <c r="AC111" s="121">
        <v>24</v>
      </c>
      <c r="AD111" s="122" t="s">
        <v>4614</v>
      </c>
      <c r="AE111" s="122" t="s">
        <v>4615</v>
      </c>
      <c r="AF111" s="121" t="s">
        <v>5397</v>
      </c>
      <c r="AG111" s="121" t="s">
        <v>9018</v>
      </c>
      <c r="AH111" s="121" t="s">
        <v>5286</v>
      </c>
      <c r="AI111" s="121"/>
      <c r="AJ111" s="123">
        <v>180.97</v>
      </c>
      <c r="AK111" s="123">
        <v>649.6</v>
      </c>
      <c r="AL111" s="123">
        <f t="shared" si="8"/>
        <v>117558.11200000001</v>
      </c>
      <c r="AM111" s="123">
        <f t="shared" si="7"/>
        <v>2017.6313639999862</v>
      </c>
      <c r="AN111" s="135"/>
      <c r="AO111" s="74"/>
      <c r="AP111" s="24"/>
      <c r="AQ111" s="74"/>
    </row>
    <row r="112" spans="2:43" s="70" customFormat="1" ht="76.5" outlineLevel="1" x14ac:dyDescent="0.25">
      <c r="B112" s="72" t="s">
        <v>2171</v>
      </c>
      <c r="C112" s="74" t="s">
        <v>79</v>
      </c>
      <c r="D112" s="74" t="s">
        <v>1647</v>
      </c>
      <c r="E112" s="74" t="s">
        <v>1648</v>
      </c>
      <c r="F112" s="74" t="s">
        <v>1649</v>
      </c>
      <c r="G112" s="74" t="s">
        <v>1650</v>
      </c>
      <c r="H112" s="72" t="s">
        <v>3011</v>
      </c>
      <c r="I112" s="79">
        <v>0</v>
      </c>
      <c r="J112" s="75">
        <v>710000000</v>
      </c>
      <c r="K112" s="75" t="s">
        <v>82</v>
      </c>
      <c r="L112" s="72" t="s">
        <v>83</v>
      </c>
      <c r="M112" s="74" t="s">
        <v>1707</v>
      </c>
      <c r="N112" s="77" t="s">
        <v>84</v>
      </c>
      <c r="O112" s="77" t="s">
        <v>4214</v>
      </c>
      <c r="P112" s="74" t="s">
        <v>91</v>
      </c>
      <c r="Q112" s="76">
        <v>166</v>
      </c>
      <c r="R112" s="77" t="s">
        <v>1558</v>
      </c>
      <c r="S112" s="73">
        <v>21.2225</v>
      </c>
      <c r="T112" s="73">
        <v>1294.51</v>
      </c>
      <c r="U112" s="73">
        <f t="shared" si="6"/>
        <v>27472.738474999998</v>
      </c>
      <c r="V112" s="73">
        <f t="shared" si="0"/>
        <v>30769.467092000003</v>
      </c>
      <c r="W112" s="72"/>
      <c r="X112" s="72">
        <v>2017</v>
      </c>
      <c r="Y112" s="75"/>
      <c r="Z112" s="121" t="s">
        <v>1708</v>
      </c>
      <c r="AA112" s="121" t="s">
        <v>1427</v>
      </c>
      <c r="AB112" s="121" t="s">
        <v>4790</v>
      </c>
      <c r="AC112" s="121">
        <v>25</v>
      </c>
      <c r="AD112" s="122" t="s">
        <v>4614</v>
      </c>
      <c r="AE112" s="122" t="s">
        <v>4615</v>
      </c>
      <c r="AF112" s="121" t="s">
        <v>5397</v>
      </c>
      <c r="AG112" s="121" t="s">
        <v>9018</v>
      </c>
      <c r="AH112" s="121" t="s">
        <v>5286</v>
      </c>
      <c r="AI112" s="121"/>
      <c r="AJ112" s="123">
        <v>21.22</v>
      </c>
      <c r="AK112" s="123">
        <v>1433.6</v>
      </c>
      <c r="AL112" s="123">
        <f t="shared" si="8"/>
        <v>30420.991999999995</v>
      </c>
      <c r="AM112" s="123">
        <f t="shared" si="7"/>
        <v>348.47509200000786</v>
      </c>
      <c r="AN112" s="135"/>
      <c r="AO112" s="74"/>
      <c r="AP112" s="24"/>
      <c r="AQ112" s="74"/>
    </row>
    <row r="113" spans="1:46" s="70" customFormat="1" ht="76.5" outlineLevel="1" x14ac:dyDescent="0.25">
      <c r="B113" s="72" t="s">
        <v>2172</v>
      </c>
      <c r="C113" s="74" t="s">
        <v>79</v>
      </c>
      <c r="D113" s="74" t="s">
        <v>1651</v>
      </c>
      <c r="E113" s="74" t="s">
        <v>1652</v>
      </c>
      <c r="F113" s="74" t="s">
        <v>1653</v>
      </c>
      <c r="G113" s="74" t="s">
        <v>1654</v>
      </c>
      <c r="H113" s="72" t="s">
        <v>3011</v>
      </c>
      <c r="I113" s="79">
        <v>0</v>
      </c>
      <c r="J113" s="75">
        <v>710000000</v>
      </c>
      <c r="K113" s="75" t="s">
        <v>82</v>
      </c>
      <c r="L113" s="72" t="s">
        <v>83</v>
      </c>
      <c r="M113" s="74" t="s">
        <v>1707</v>
      </c>
      <c r="N113" s="77" t="s">
        <v>84</v>
      </c>
      <c r="O113" s="77" t="s">
        <v>4214</v>
      </c>
      <c r="P113" s="74" t="s">
        <v>91</v>
      </c>
      <c r="Q113" s="76">
        <v>166</v>
      </c>
      <c r="R113" s="77" t="s">
        <v>1558</v>
      </c>
      <c r="S113" s="73">
        <v>11.79</v>
      </c>
      <c r="T113" s="73">
        <v>2693.15</v>
      </c>
      <c r="U113" s="73">
        <f t="shared" si="6"/>
        <v>31752.238499999999</v>
      </c>
      <c r="V113" s="73">
        <f t="shared" si="0"/>
        <v>35562.507120000002</v>
      </c>
      <c r="W113" s="72"/>
      <c r="X113" s="72">
        <v>2017</v>
      </c>
      <c r="Y113" s="75"/>
      <c r="Z113" s="121" t="s">
        <v>1708</v>
      </c>
      <c r="AA113" s="121" t="s">
        <v>1427</v>
      </c>
      <c r="AB113" s="121" t="s">
        <v>4790</v>
      </c>
      <c r="AC113" s="121">
        <v>26</v>
      </c>
      <c r="AD113" s="122" t="s">
        <v>4614</v>
      </c>
      <c r="AE113" s="122" t="s">
        <v>4615</v>
      </c>
      <c r="AF113" s="121" t="s">
        <v>5397</v>
      </c>
      <c r="AG113" s="121" t="s">
        <v>9018</v>
      </c>
      <c r="AH113" s="121" t="s">
        <v>5286</v>
      </c>
      <c r="AI113" s="121"/>
      <c r="AJ113" s="123">
        <v>11.79</v>
      </c>
      <c r="AK113" s="123">
        <v>2576</v>
      </c>
      <c r="AL113" s="123">
        <f t="shared" si="8"/>
        <v>30371.039999999997</v>
      </c>
      <c r="AM113" s="123">
        <f t="shared" si="7"/>
        <v>5191.4671200000048</v>
      </c>
      <c r="AN113" s="135"/>
      <c r="AO113" s="74"/>
      <c r="AP113" s="24"/>
      <c r="AQ113" s="74"/>
    </row>
    <row r="114" spans="1:46" s="70" customFormat="1" ht="76.5" outlineLevel="1" x14ac:dyDescent="0.25">
      <c r="B114" s="72" t="s">
        <v>2173</v>
      </c>
      <c r="C114" s="74" t="s">
        <v>79</v>
      </c>
      <c r="D114" s="74" t="s">
        <v>1655</v>
      </c>
      <c r="E114" s="74" t="s">
        <v>1656</v>
      </c>
      <c r="F114" s="74" t="s">
        <v>1657</v>
      </c>
      <c r="G114" s="74" t="s">
        <v>1658</v>
      </c>
      <c r="H114" s="72" t="s">
        <v>3011</v>
      </c>
      <c r="I114" s="79">
        <v>0</v>
      </c>
      <c r="J114" s="75">
        <v>710000000</v>
      </c>
      <c r="K114" s="75" t="s">
        <v>82</v>
      </c>
      <c r="L114" s="72" t="s">
        <v>83</v>
      </c>
      <c r="M114" s="74" t="s">
        <v>1707</v>
      </c>
      <c r="N114" s="77" t="s">
        <v>84</v>
      </c>
      <c r="O114" s="77" t="s">
        <v>4214</v>
      </c>
      <c r="P114" s="74" t="s">
        <v>91</v>
      </c>
      <c r="Q114" s="76">
        <v>166</v>
      </c>
      <c r="R114" s="77" t="s">
        <v>1558</v>
      </c>
      <c r="S114" s="73">
        <v>10</v>
      </c>
      <c r="T114" s="73">
        <v>563.66</v>
      </c>
      <c r="U114" s="73">
        <f t="shared" si="6"/>
        <v>5636.5999999999995</v>
      </c>
      <c r="V114" s="73">
        <f t="shared" si="0"/>
        <v>6312.9920000000002</v>
      </c>
      <c r="W114" s="72"/>
      <c r="X114" s="72">
        <v>2017</v>
      </c>
      <c r="Y114" s="75"/>
      <c r="Z114" s="121" t="s">
        <v>1708</v>
      </c>
      <c r="AA114" s="121" t="s">
        <v>1427</v>
      </c>
      <c r="AB114" s="121" t="s">
        <v>4790</v>
      </c>
      <c r="AC114" s="121">
        <v>27</v>
      </c>
      <c r="AD114" s="122" t="s">
        <v>4614</v>
      </c>
      <c r="AE114" s="122" t="s">
        <v>4615</v>
      </c>
      <c r="AF114" s="121" t="s">
        <v>5397</v>
      </c>
      <c r="AG114" s="121" t="s">
        <v>9018</v>
      </c>
      <c r="AH114" s="121" t="s">
        <v>5286</v>
      </c>
      <c r="AI114" s="121"/>
      <c r="AJ114" s="123">
        <v>10</v>
      </c>
      <c r="AK114" s="123">
        <v>616</v>
      </c>
      <c r="AL114" s="123">
        <f t="shared" si="8"/>
        <v>6160</v>
      </c>
      <c r="AM114" s="123">
        <f t="shared" si="7"/>
        <v>152.99200000000019</v>
      </c>
      <c r="AN114" s="135"/>
      <c r="AO114" s="74"/>
      <c r="AP114" s="24"/>
      <c r="AQ114" s="74"/>
    </row>
    <row r="115" spans="1:46" s="70" customFormat="1" ht="76.5" outlineLevel="1" x14ac:dyDescent="0.25">
      <c r="B115" s="72" t="s">
        <v>2174</v>
      </c>
      <c r="C115" s="74" t="s">
        <v>79</v>
      </c>
      <c r="D115" s="74" t="s">
        <v>1655</v>
      </c>
      <c r="E115" s="74" t="s">
        <v>1656</v>
      </c>
      <c r="F115" s="74" t="s">
        <v>1657</v>
      </c>
      <c r="G115" s="74" t="s">
        <v>1659</v>
      </c>
      <c r="H115" s="72" t="s">
        <v>3011</v>
      </c>
      <c r="I115" s="79">
        <v>0</v>
      </c>
      <c r="J115" s="75">
        <v>710000000</v>
      </c>
      <c r="K115" s="75" t="s">
        <v>82</v>
      </c>
      <c r="L115" s="72" t="s">
        <v>83</v>
      </c>
      <c r="M115" s="74" t="s">
        <v>1707</v>
      </c>
      <c r="N115" s="77" t="s">
        <v>84</v>
      </c>
      <c r="O115" s="77" t="s">
        <v>4214</v>
      </c>
      <c r="P115" s="74" t="s">
        <v>91</v>
      </c>
      <c r="Q115" s="76">
        <v>166</v>
      </c>
      <c r="R115" s="77" t="s">
        <v>1558</v>
      </c>
      <c r="S115" s="73">
        <v>10</v>
      </c>
      <c r="T115" s="73">
        <v>563.66</v>
      </c>
      <c r="U115" s="73">
        <f t="shared" si="6"/>
        <v>5636.5999999999995</v>
      </c>
      <c r="V115" s="73">
        <f t="shared" si="0"/>
        <v>6312.9920000000002</v>
      </c>
      <c r="W115" s="72"/>
      <c r="X115" s="72">
        <v>2017</v>
      </c>
      <c r="Y115" s="75"/>
      <c r="Z115" s="121" t="s">
        <v>1708</v>
      </c>
      <c r="AA115" s="121" t="s">
        <v>1427</v>
      </c>
      <c r="AB115" s="121" t="s">
        <v>4790</v>
      </c>
      <c r="AC115" s="121">
        <v>28</v>
      </c>
      <c r="AD115" s="122" t="s">
        <v>4614</v>
      </c>
      <c r="AE115" s="122" t="s">
        <v>4615</v>
      </c>
      <c r="AF115" s="121" t="s">
        <v>5397</v>
      </c>
      <c r="AG115" s="121" t="s">
        <v>9018</v>
      </c>
      <c r="AH115" s="121" t="s">
        <v>5286</v>
      </c>
      <c r="AI115" s="121"/>
      <c r="AJ115" s="123">
        <v>10</v>
      </c>
      <c r="AK115" s="123">
        <v>616</v>
      </c>
      <c r="AL115" s="123">
        <f t="shared" si="8"/>
        <v>6160</v>
      </c>
      <c r="AM115" s="123">
        <f t="shared" si="7"/>
        <v>152.99200000000019</v>
      </c>
      <c r="AN115" s="135"/>
      <c r="AO115" s="74"/>
      <c r="AP115" s="24"/>
      <c r="AQ115" s="74"/>
    </row>
    <row r="116" spans="1:46" s="70" customFormat="1" ht="76.5" outlineLevel="1" x14ac:dyDescent="0.25">
      <c r="B116" s="72" t="s">
        <v>2175</v>
      </c>
      <c r="C116" s="74" t="s">
        <v>79</v>
      </c>
      <c r="D116" s="74" t="s">
        <v>1660</v>
      </c>
      <c r="E116" s="74" t="s">
        <v>1661</v>
      </c>
      <c r="F116" s="74" t="s">
        <v>1662</v>
      </c>
      <c r="G116" s="74" t="s">
        <v>1663</v>
      </c>
      <c r="H116" s="72" t="s">
        <v>3011</v>
      </c>
      <c r="I116" s="79">
        <v>0</v>
      </c>
      <c r="J116" s="75">
        <v>710000000</v>
      </c>
      <c r="K116" s="75" t="s">
        <v>82</v>
      </c>
      <c r="L116" s="72" t="s">
        <v>83</v>
      </c>
      <c r="M116" s="74" t="s">
        <v>1707</v>
      </c>
      <c r="N116" s="77" t="s">
        <v>84</v>
      </c>
      <c r="O116" s="77" t="s">
        <v>4214</v>
      </c>
      <c r="P116" s="74" t="s">
        <v>91</v>
      </c>
      <c r="Q116" s="76">
        <v>166</v>
      </c>
      <c r="R116" s="77" t="s">
        <v>1558</v>
      </c>
      <c r="S116" s="73">
        <v>15.72</v>
      </c>
      <c r="T116" s="73">
        <v>1433.04</v>
      </c>
      <c r="U116" s="73">
        <f t="shared" si="6"/>
        <v>22527.388800000001</v>
      </c>
      <c r="V116" s="73">
        <f t="shared" si="0"/>
        <v>25230.675456000004</v>
      </c>
      <c r="W116" s="72"/>
      <c r="X116" s="72">
        <v>2017</v>
      </c>
      <c r="Y116" s="75"/>
      <c r="Z116" s="121" t="s">
        <v>1708</v>
      </c>
      <c r="AA116" s="121" t="s">
        <v>1427</v>
      </c>
      <c r="AB116" s="121" t="s">
        <v>4790</v>
      </c>
      <c r="AC116" s="121">
        <v>29</v>
      </c>
      <c r="AD116" s="122" t="s">
        <v>4614</v>
      </c>
      <c r="AE116" s="122" t="s">
        <v>4615</v>
      </c>
      <c r="AF116" s="121" t="s">
        <v>5397</v>
      </c>
      <c r="AG116" s="121" t="s">
        <v>9018</v>
      </c>
      <c r="AH116" s="121" t="s">
        <v>5286</v>
      </c>
      <c r="AI116" s="121"/>
      <c r="AJ116" s="123">
        <v>15.72</v>
      </c>
      <c r="AK116" s="123">
        <v>1556.8</v>
      </c>
      <c r="AL116" s="123">
        <f t="shared" si="8"/>
        <v>24472.896000000001</v>
      </c>
      <c r="AM116" s="123">
        <f t="shared" si="7"/>
        <v>757.77945600000385</v>
      </c>
      <c r="AN116" s="135"/>
      <c r="AO116" s="74"/>
      <c r="AP116" s="24"/>
      <c r="AQ116" s="74"/>
    </row>
    <row r="117" spans="1:46" s="70" customFormat="1" ht="76.5" outlineLevel="1" x14ac:dyDescent="0.25">
      <c r="B117" s="72" t="s">
        <v>2176</v>
      </c>
      <c r="C117" s="74" t="s">
        <v>79</v>
      </c>
      <c r="D117" s="74" t="s">
        <v>1664</v>
      </c>
      <c r="E117" s="74" t="s">
        <v>1665</v>
      </c>
      <c r="F117" s="74" t="s">
        <v>1666</v>
      </c>
      <c r="G117" s="74" t="s">
        <v>1667</v>
      </c>
      <c r="H117" s="72" t="s">
        <v>3011</v>
      </c>
      <c r="I117" s="79">
        <v>0</v>
      </c>
      <c r="J117" s="75">
        <v>710000000</v>
      </c>
      <c r="K117" s="75" t="s">
        <v>82</v>
      </c>
      <c r="L117" s="72" t="s">
        <v>83</v>
      </c>
      <c r="M117" s="74" t="s">
        <v>1707</v>
      </c>
      <c r="N117" s="77" t="s">
        <v>84</v>
      </c>
      <c r="O117" s="77" t="s">
        <v>4214</v>
      </c>
      <c r="P117" s="74" t="s">
        <v>91</v>
      </c>
      <c r="Q117" s="76">
        <v>166</v>
      </c>
      <c r="R117" s="77" t="s">
        <v>1558</v>
      </c>
      <c r="S117" s="73">
        <v>47.16</v>
      </c>
      <c r="T117" s="73">
        <v>2268.02</v>
      </c>
      <c r="U117" s="73">
        <f t="shared" si="6"/>
        <v>106959.82319999998</v>
      </c>
      <c r="V117" s="73">
        <f t="shared" si="0"/>
        <v>119795.00198399999</v>
      </c>
      <c r="W117" s="72"/>
      <c r="X117" s="72">
        <v>2017</v>
      </c>
      <c r="Y117" s="75"/>
      <c r="Z117" s="121" t="s">
        <v>1708</v>
      </c>
      <c r="AA117" s="121" t="s">
        <v>1427</v>
      </c>
      <c r="AB117" s="121" t="s">
        <v>4790</v>
      </c>
      <c r="AC117" s="121">
        <v>30</v>
      </c>
      <c r="AD117" s="122" t="s">
        <v>4614</v>
      </c>
      <c r="AE117" s="122" t="s">
        <v>4615</v>
      </c>
      <c r="AF117" s="121" t="s">
        <v>5397</v>
      </c>
      <c r="AG117" s="121" t="s">
        <v>9018</v>
      </c>
      <c r="AH117" s="121" t="s">
        <v>5286</v>
      </c>
      <c r="AI117" s="121"/>
      <c r="AJ117" s="123">
        <v>47.16</v>
      </c>
      <c r="AK117" s="123">
        <v>2540.1799999999998</v>
      </c>
      <c r="AL117" s="123">
        <f t="shared" si="8"/>
        <v>119794.88879999999</v>
      </c>
      <c r="AM117" s="123">
        <f t="shared" si="7"/>
        <v>0.1131840000016382</v>
      </c>
      <c r="AN117" s="135"/>
      <c r="AO117" s="74"/>
      <c r="AP117" s="24"/>
      <c r="AQ117" s="74"/>
    </row>
    <row r="118" spans="1:46" s="70" customFormat="1" ht="76.5" outlineLevel="1" x14ac:dyDescent="0.25">
      <c r="B118" s="72" t="s">
        <v>2177</v>
      </c>
      <c r="C118" s="74" t="s">
        <v>79</v>
      </c>
      <c r="D118" s="74" t="s">
        <v>1668</v>
      </c>
      <c r="E118" s="74" t="s">
        <v>1669</v>
      </c>
      <c r="F118" s="74" t="s">
        <v>1670</v>
      </c>
      <c r="G118" s="74" t="s">
        <v>1671</v>
      </c>
      <c r="H118" s="72" t="s">
        <v>3011</v>
      </c>
      <c r="I118" s="79">
        <v>0</v>
      </c>
      <c r="J118" s="75">
        <v>710000000</v>
      </c>
      <c r="K118" s="75" t="s">
        <v>82</v>
      </c>
      <c r="L118" s="72" t="s">
        <v>83</v>
      </c>
      <c r="M118" s="74" t="s">
        <v>1707</v>
      </c>
      <c r="N118" s="77" t="s">
        <v>84</v>
      </c>
      <c r="O118" s="77" t="s">
        <v>4214</v>
      </c>
      <c r="P118" s="74" t="s">
        <v>91</v>
      </c>
      <c r="Q118" s="76">
        <v>166</v>
      </c>
      <c r="R118" s="77" t="s">
        <v>1558</v>
      </c>
      <c r="S118" s="73">
        <v>409.70249999999999</v>
      </c>
      <c r="T118" s="73">
        <v>248.39</v>
      </c>
      <c r="U118" s="73">
        <f t="shared" si="6"/>
        <v>101766.00397499999</v>
      </c>
      <c r="V118" s="73">
        <f t="shared" si="0"/>
        <v>113977.92445199999</v>
      </c>
      <c r="W118" s="72"/>
      <c r="X118" s="72">
        <v>2017</v>
      </c>
      <c r="Y118" s="75"/>
      <c r="Z118" s="121" t="s">
        <v>1708</v>
      </c>
      <c r="AA118" s="121" t="s">
        <v>1427</v>
      </c>
      <c r="AB118" s="121" t="s">
        <v>4790</v>
      </c>
      <c r="AC118" s="121">
        <v>31</v>
      </c>
      <c r="AD118" s="122" t="s">
        <v>4614</v>
      </c>
      <c r="AE118" s="122" t="s">
        <v>4615</v>
      </c>
      <c r="AF118" s="121" t="s">
        <v>5397</v>
      </c>
      <c r="AG118" s="121" t="s">
        <v>9018</v>
      </c>
      <c r="AH118" s="121" t="s">
        <v>5286</v>
      </c>
      <c r="AI118" s="121"/>
      <c r="AJ118" s="123">
        <v>409.7</v>
      </c>
      <c r="AK118" s="123">
        <v>277.76</v>
      </c>
      <c r="AL118" s="123">
        <f t="shared" si="8"/>
        <v>113798.272</v>
      </c>
      <c r="AM118" s="123">
        <f t="shared" si="7"/>
        <v>179.65245199999481</v>
      </c>
      <c r="AN118" s="135"/>
      <c r="AO118" s="74"/>
      <c r="AP118" s="24"/>
      <c r="AQ118" s="74"/>
    </row>
    <row r="119" spans="1:46" s="70" customFormat="1" ht="76.5" outlineLevel="1" x14ac:dyDescent="0.25">
      <c r="B119" s="72" t="s">
        <v>2178</v>
      </c>
      <c r="C119" s="74" t="s">
        <v>79</v>
      </c>
      <c r="D119" s="74" t="s">
        <v>1672</v>
      </c>
      <c r="E119" s="74" t="s">
        <v>1673</v>
      </c>
      <c r="F119" s="74" t="s">
        <v>1674</v>
      </c>
      <c r="G119" s="74" t="s">
        <v>1675</v>
      </c>
      <c r="H119" s="72" t="s">
        <v>3011</v>
      </c>
      <c r="I119" s="79">
        <v>0</v>
      </c>
      <c r="J119" s="75">
        <v>710000000</v>
      </c>
      <c r="K119" s="75" t="s">
        <v>82</v>
      </c>
      <c r="L119" s="72" t="s">
        <v>83</v>
      </c>
      <c r="M119" s="74" t="s">
        <v>1707</v>
      </c>
      <c r="N119" s="77" t="s">
        <v>84</v>
      </c>
      <c r="O119" s="77" t="s">
        <v>4214</v>
      </c>
      <c r="P119" s="74" t="s">
        <v>91</v>
      </c>
      <c r="Q119" s="76">
        <v>166</v>
      </c>
      <c r="R119" s="77" t="s">
        <v>1558</v>
      </c>
      <c r="S119" s="73">
        <v>5.5</v>
      </c>
      <c r="T119" s="73">
        <v>1046.1199999999999</v>
      </c>
      <c r="U119" s="73">
        <f t="shared" si="6"/>
        <v>5753.66</v>
      </c>
      <c r="V119" s="73">
        <f t="shared" si="0"/>
        <v>6444.0992000000006</v>
      </c>
      <c r="W119" s="72"/>
      <c r="X119" s="72">
        <v>2017</v>
      </c>
      <c r="Y119" s="75"/>
      <c r="Z119" s="121" t="s">
        <v>1708</v>
      </c>
      <c r="AA119" s="121" t="s">
        <v>1427</v>
      </c>
      <c r="AB119" s="121" t="s">
        <v>4790</v>
      </c>
      <c r="AC119" s="121">
        <v>32</v>
      </c>
      <c r="AD119" s="122" t="s">
        <v>4614</v>
      </c>
      <c r="AE119" s="122" t="s">
        <v>4615</v>
      </c>
      <c r="AF119" s="121" t="s">
        <v>5397</v>
      </c>
      <c r="AG119" s="121" t="s">
        <v>9018</v>
      </c>
      <c r="AH119" s="121" t="s">
        <v>5286</v>
      </c>
      <c r="AI119" s="121"/>
      <c r="AJ119" s="123">
        <v>5.5</v>
      </c>
      <c r="AK119" s="123">
        <v>1153.5999999999999</v>
      </c>
      <c r="AL119" s="123">
        <f t="shared" si="8"/>
        <v>6344.7999999999993</v>
      </c>
      <c r="AM119" s="123">
        <f t="shared" si="7"/>
        <v>99.299200000001292</v>
      </c>
      <c r="AN119" s="135"/>
      <c r="AO119" s="74"/>
      <c r="AP119" s="24"/>
      <c r="AQ119" s="74"/>
    </row>
    <row r="120" spans="1:46" s="70" customFormat="1" ht="76.5" outlineLevel="1" x14ac:dyDescent="0.25">
      <c r="B120" s="72" t="s">
        <v>2179</v>
      </c>
      <c r="C120" s="74" t="s">
        <v>79</v>
      </c>
      <c r="D120" s="74" t="s">
        <v>1676</v>
      </c>
      <c r="E120" s="74" t="s">
        <v>1677</v>
      </c>
      <c r="F120" s="74" t="s">
        <v>1678</v>
      </c>
      <c r="G120" s="74" t="s">
        <v>1679</v>
      </c>
      <c r="H120" s="72" t="s">
        <v>3011</v>
      </c>
      <c r="I120" s="79">
        <v>0</v>
      </c>
      <c r="J120" s="75">
        <v>710000000</v>
      </c>
      <c r="K120" s="75" t="s">
        <v>82</v>
      </c>
      <c r="L120" s="72" t="s">
        <v>83</v>
      </c>
      <c r="M120" s="74" t="s">
        <v>1707</v>
      </c>
      <c r="N120" s="77" t="s">
        <v>84</v>
      </c>
      <c r="O120" s="77" t="s">
        <v>4214</v>
      </c>
      <c r="P120" s="74" t="s">
        <v>91</v>
      </c>
      <c r="Q120" s="76">
        <v>166</v>
      </c>
      <c r="R120" s="77" t="s">
        <v>1558</v>
      </c>
      <c r="S120" s="73">
        <v>5.5</v>
      </c>
      <c r="T120" s="73">
        <v>1046.1199999999999</v>
      </c>
      <c r="U120" s="73">
        <f t="shared" si="6"/>
        <v>5753.66</v>
      </c>
      <c r="V120" s="73">
        <f t="shared" si="0"/>
        <v>6444.0992000000006</v>
      </c>
      <c r="W120" s="72"/>
      <c r="X120" s="72">
        <v>2017</v>
      </c>
      <c r="Y120" s="75"/>
      <c r="Z120" s="121" t="s">
        <v>1708</v>
      </c>
      <c r="AA120" s="121" t="s">
        <v>1427</v>
      </c>
      <c r="AB120" s="121" t="s">
        <v>4790</v>
      </c>
      <c r="AC120" s="121">
        <v>33</v>
      </c>
      <c r="AD120" s="122" t="s">
        <v>4614</v>
      </c>
      <c r="AE120" s="122" t="s">
        <v>4615</v>
      </c>
      <c r="AF120" s="121" t="s">
        <v>5397</v>
      </c>
      <c r="AG120" s="121" t="s">
        <v>9018</v>
      </c>
      <c r="AH120" s="121" t="s">
        <v>5286</v>
      </c>
      <c r="AI120" s="121"/>
      <c r="AJ120" s="123">
        <v>5.5</v>
      </c>
      <c r="AK120" s="123">
        <v>1164.8</v>
      </c>
      <c r="AL120" s="123">
        <f t="shared" si="8"/>
        <v>6406.4</v>
      </c>
      <c r="AM120" s="123">
        <f t="shared" si="7"/>
        <v>37.699200000000928</v>
      </c>
      <c r="AN120" s="135"/>
      <c r="AO120" s="74"/>
      <c r="AP120" s="24"/>
      <c r="AQ120" s="74"/>
    </row>
    <row r="121" spans="1:46" s="70" customFormat="1" ht="76.5" outlineLevel="1" x14ac:dyDescent="0.25">
      <c r="B121" s="72" t="s">
        <v>2180</v>
      </c>
      <c r="C121" s="74" t="s">
        <v>79</v>
      </c>
      <c r="D121" s="74" t="s">
        <v>1680</v>
      </c>
      <c r="E121" s="74" t="s">
        <v>1681</v>
      </c>
      <c r="F121" s="74" t="s">
        <v>1682</v>
      </c>
      <c r="G121" s="74" t="s">
        <v>1683</v>
      </c>
      <c r="H121" s="72" t="s">
        <v>3011</v>
      </c>
      <c r="I121" s="79">
        <v>0</v>
      </c>
      <c r="J121" s="75">
        <v>710000000</v>
      </c>
      <c r="K121" s="75" t="s">
        <v>82</v>
      </c>
      <c r="L121" s="72" t="s">
        <v>83</v>
      </c>
      <c r="M121" s="74" t="s">
        <v>1707</v>
      </c>
      <c r="N121" s="77" t="s">
        <v>84</v>
      </c>
      <c r="O121" s="77" t="s">
        <v>4214</v>
      </c>
      <c r="P121" s="74" t="s">
        <v>91</v>
      </c>
      <c r="Q121" s="76">
        <v>166</v>
      </c>
      <c r="R121" s="77" t="s">
        <v>1558</v>
      </c>
      <c r="S121" s="73">
        <v>5.5</v>
      </c>
      <c r="T121" s="73">
        <v>1046.1199999999999</v>
      </c>
      <c r="U121" s="73">
        <f t="shared" si="6"/>
        <v>5753.66</v>
      </c>
      <c r="V121" s="73">
        <f t="shared" si="0"/>
        <v>6444.0992000000006</v>
      </c>
      <c r="W121" s="72"/>
      <c r="X121" s="72">
        <v>2017</v>
      </c>
      <c r="Y121" s="75"/>
      <c r="Z121" s="121" t="s">
        <v>1708</v>
      </c>
      <c r="AA121" s="121" t="s">
        <v>1427</v>
      </c>
      <c r="AB121" s="121" t="s">
        <v>4790</v>
      </c>
      <c r="AC121" s="121">
        <v>34</v>
      </c>
      <c r="AD121" s="122" t="s">
        <v>4614</v>
      </c>
      <c r="AE121" s="122" t="s">
        <v>4615</v>
      </c>
      <c r="AF121" s="121" t="s">
        <v>5397</v>
      </c>
      <c r="AG121" s="121" t="s">
        <v>9018</v>
      </c>
      <c r="AH121" s="121" t="s">
        <v>5286</v>
      </c>
      <c r="AI121" s="121"/>
      <c r="AJ121" s="123">
        <v>5.5</v>
      </c>
      <c r="AK121" s="123">
        <v>1164.8</v>
      </c>
      <c r="AL121" s="123">
        <f t="shared" si="8"/>
        <v>6406.4</v>
      </c>
      <c r="AM121" s="123">
        <f t="shared" si="7"/>
        <v>37.699200000000928</v>
      </c>
      <c r="AN121" s="135"/>
      <c r="AO121" s="74"/>
      <c r="AP121" s="24"/>
      <c r="AQ121" s="74"/>
    </row>
    <row r="122" spans="1:46" s="70" customFormat="1" ht="76.5" outlineLevel="1" x14ac:dyDescent="0.25">
      <c r="B122" s="72" t="s">
        <v>2181</v>
      </c>
      <c r="C122" s="74" t="s">
        <v>79</v>
      </c>
      <c r="D122" s="74" t="s">
        <v>1684</v>
      </c>
      <c r="E122" s="74" t="s">
        <v>1685</v>
      </c>
      <c r="F122" s="74" t="s">
        <v>1686</v>
      </c>
      <c r="G122" s="74" t="s">
        <v>1687</v>
      </c>
      <c r="H122" s="72" t="s">
        <v>3011</v>
      </c>
      <c r="I122" s="79">
        <v>0</v>
      </c>
      <c r="J122" s="75">
        <v>710000000</v>
      </c>
      <c r="K122" s="75" t="s">
        <v>82</v>
      </c>
      <c r="L122" s="72" t="s">
        <v>83</v>
      </c>
      <c r="M122" s="74" t="s">
        <v>1707</v>
      </c>
      <c r="N122" s="77" t="s">
        <v>84</v>
      </c>
      <c r="O122" s="77" t="s">
        <v>4214</v>
      </c>
      <c r="P122" s="74" t="s">
        <v>91</v>
      </c>
      <c r="Q122" s="76" t="s">
        <v>896</v>
      </c>
      <c r="R122" s="77" t="s">
        <v>897</v>
      </c>
      <c r="S122" s="73">
        <v>16.702500000000001</v>
      </c>
      <c r="T122" s="73">
        <v>544.55999999999995</v>
      </c>
      <c r="U122" s="73">
        <f t="shared" si="6"/>
        <v>9095.5133999999998</v>
      </c>
      <c r="V122" s="73">
        <f t="shared" si="0"/>
        <v>10186.975008000001</v>
      </c>
      <c r="W122" s="72"/>
      <c r="X122" s="72">
        <v>2017</v>
      </c>
      <c r="Y122" s="75"/>
      <c r="Z122" s="121" t="s">
        <v>1708</v>
      </c>
      <c r="AA122" s="121" t="s">
        <v>1427</v>
      </c>
      <c r="AB122" s="121" t="s">
        <v>4790</v>
      </c>
      <c r="AC122" s="121">
        <v>35</v>
      </c>
      <c r="AD122" s="122" t="s">
        <v>4614</v>
      </c>
      <c r="AE122" s="122" t="s">
        <v>4615</v>
      </c>
      <c r="AF122" s="121" t="s">
        <v>5397</v>
      </c>
      <c r="AG122" s="121" t="s">
        <v>9018</v>
      </c>
      <c r="AH122" s="121" t="s">
        <v>5286</v>
      </c>
      <c r="AI122" s="121"/>
      <c r="AJ122" s="123">
        <v>16.7</v>
      </c>
      <c r="AK122" s="123">
        <v>604.79999999999995</v>
      </c>
      <c r="AL122" s="123">
        <f t="shared" si="8"/>
        <v>10100.159999999998</v>
      </c>
      <c r="AM122" s="123">
        <f t="shared" si="7"/>
        <v>86.815008000003218</v>
      </c>
      <c r="AN122" s="135"/>
      <c r="AO122" s="74"/>
      <c r="AP122" s="24"/>
      <c r="AQ122" s="74"/>
    </row>
    <row r="123" spans="1:46" s="70" customFormat="1" ht="76.5" outlineLevel="1" x14ac:dyDescent="0.25">
      <c r="B123" s="72" t="s">
        <v>2182</v>
      </c>
      <c r="C123" s="74" t="s">
        <v>79</v>
      </c>
      <c r="D123" s="74" t="s">
        <v>1688</v>
      </c>
      <c r="E123" s="74" t="s">
        <v>1689</v>
      </c>
      <c r="F123" s="74" t="s">
        <v>5584</v>
      </c>
      <c r="G123" s="74" t="s">
        <v>1690</v>
      </c>
      <c r="H123" s="72" t="s">
        <v>3011</v>
      </c>
      <c r="I123" s="79">
        <v>0</v>
      </c>
      <c r="J123" s="75">
        <v>710000000</v>
      </c>
      <c r="K123" s="75" t="s">
        <v>82</v>
      </c>
      <c r="L123" s="72" t="s">
        <v>83</v>
      </c>
      <c r="M123" s="74" t="s">
        <v>1707</v>
      </c>
      <c r="N123" s="77" t="s">
        <v>84</v>
      </c>
      <c r="O123" s="77" t="s">
        <v>4214</v>
      </c>
      <c r="P123" s="74" t="s">
        <v>91</v>
      </c>
      <c r="Q123" s="76">
        <v>166</v>
      </c>
      <c r="R123" s="77" t="s">
        <v>1558</v>
      </c>
      <c r="S123" s="73">
        <v>27.51</v>
      </c>
      <c r="T123" s="73">
        <v>406</v>
      </c>
      <c r="U123" s="73">
        <f t="shared" si="6"/>
        <v>11169.060000000001</v>
      </c>
      <c r="V123" s="73">
        <f t="shared" ref="V123:V189" si="9">U123*1.12</f>
        <v>12509.347200000002</v>
      </c>
      <c r="W123" s="72"/>
      <c r="X123" s="72">
        <v>2017</v>
      </c>
      <c r="Y123" s="75"/>
      <c r="Z123" s="121" t="s">
        <v>1708</v>
      </c>
      <c r="AA123" s="121" t="s">
        <v>1427</v>
      </c>
      <c r="AB123" s="121" t="s">
        <v>4790</v>
      </c>
      <c r="AC123" s="121">
        <v>36</v>
      </c>
      <c r="AD123" s="122" t="s">
        <v>4614</v>
      </c>
      <c r="AE123" s="122" t="s">
        <v>4615</v>
      </c>
      <c r="AF123" s="121" t="s">
        <v>5397</v>
      </c>
      <c r="AG123" s="121" t="s">
        <v>9018</v>
      </c>
      <c r="AH123" s="121" t="s">
        <v>5286</v>
      </c>
      <c r="AI123" s="121"/>
      <c r="AJ123" s="123">
        <v>27.51</v>
      </c>
      <c r="AK123" s="123">
        <v>450.24</v>
      </c>
      <c r="AL123" s="123">
        <f t="shared" si="8"/>
        <v>12386.102400000002</v>
      </c>
      <c r="AM123" s="123">
        <f t="shared" si="7"/>
        <v>123.2448000000004</v>
      </c>
      <c r="AN123" s="135"/>
      <c r="AO123" s="74"/>
      <c r="AP123" s="24"/>
      <c r="AQ123" s="74"/>
    </row>
    <row r="124" spans="1:46" s="70" customFormat="1" ht="76.5" outlineLevel="1" x14ac:dyDescent="0.25">
      <c r="B124" s="72" t="s">
        <v>2183</v>
      </c>
      <c r="C124" s="74" t="s">
        <v>79</v>
      </c>
      <c r="D124" s="74" t="s">
        <v>1691</v>
      </c>
      <c r="E124" s="74" t="s">
        <v>1692</v>
      </c>
      <c r="F124" s="74" t="s">
        <v>1693</v>
      </c>
      <c r="G124" s="74" t="s">
        <v>1694</v>
      </c>
      <c r="H124" s="72" t="s">
        <v>3011</v>
      </c>
      <c r="I124" s="79">
        <v>0</v>
      </c>
      <c r="J124" s="75">
        <v>710000000</v>
      </c>
      <c r="K124" s="75" t="s">
        <v>82</v>
      </c>
      <c r="L124" s="72" t="s">
        <v>83</v>
      </c>
      <c r="M124" s="74" t="s">
        <v>1707</v>
      </c>
      <c r="N124" s="77" t="s">
        <v>84</v>
      </c>
      <c r="O124" s="77" t="s">
        <v>4214</v>
      </c>
      <c r="P124" s="74" t="s">
        <v>91</v>
      </c>
      <c r="Q124" s="76">
        <v>166</v>
      </c>
      <c r="R124" s="77" t="s">
        <v>1558</v>
      </c>
      <c r="S124" s="73">
        <v>24.5625</v>
      </c>
      <c r="T124" s="73">
        <v>463.35</v>
      </c>
      <c r="U124" s="73">
        <f t="shared" si="6"/>
        <v>11381.034375000001</v>
      </c>
      <c r="V124" s="73">
        <f t="shared" si="9"/>
        <v>12746.758500000002</v>
      </c>
      <c r="W124" s="72"/>
      <c r="X124" s="72">
        <v>2017</v>
      </c>
      <c r="Y124" s="75"/>
      <c r="Z124" s="121" t="s">
        <v>1708</v>
      </c>
      <c r="AA124" s="121" t="s">
        <v>1427</v>
      </c>
      <c r="AB124" s="121" t="s">
        <v>4790</v>
      </c>
      <c r="AC124" s="121">
        <v>37</v>
      </c>
      <c r="AD124" s="122" t="s">
        <v>4614</v>
      </c>
      <c r="AE124" s="122" t="s">
        <v>4615</v>
      </c>
      <c r="AF124" s="121" t="s">
        <v>5397</v>
      </c>
      <c r="AG124" s="121" t="s">
        <v>9018</v>
      </c>
      <c r="AH124" s="121" t="s">
        <v>5286</v>
      </c>
      <c r="AI124" s="121"/>
      <c r="AJ124" s="123">
        <v>24.56</v>
      </c>
      <c r="AK124" s="123">
        <v>515.20000000000005</v>
      </c>
      <c r="AL124" s="123">
        <f t="shared" si="8"/>
        <v>12653.312</v>
      </c>
      <c r="AM124" s="123">
        <f t="shared" si="7"/>
        <v>93.446500000001834</v>
      </c>
      <c r="AN124" s="135"/>
      <c r="AO124" s="74"/>
      <c r="AP124" s="24"/>
      <c r="AQ124" s="74"/>
    </row>
    <row r="125" spans="1:46" s="70" customFormat="1" ht="76.5" outlineLevel="1" x14ac:dyDescent="0.25">
      <c r="B125" s="72" t="s">
        <v>2184</v>
      </c>
      <c r="C125" s="74" t="s">
        <v>79</v>
      </c>
      <c r="D125" s="74" t="s">
        <v>1695</v>
      </c>
      <c r="E125" s="74" t="s">
        <v>1696</v>
      </c>
      <c r="F125" s="74" t="s">
        <v>1697</v>
      </c>
      <c r="G125" s="74" t="s">
        <v>1698</v>
      </c>
      <c r="H125" s="72" t="s">
        <v>3011</v>
      </c>
      <c r="I125" s="79">
        <v>0</v>
      </c>
      <c r="J125" s="75">
        <v>710000000</v>
      </c>
      <c r="K125" s="75" t="s">
        <v>82</v>
      </c>
      <c r="L125" s="72" t="s">
        <v>83</v>
      </c>
      <c r="M125" s="74" t="s">
        <v>1707</v>
      </c>
      <c r="N125" s="77" t="s">
        <v>84</v>
      </c>
      <c r="O125" s="77" t="s">
        <v>4214</v>
      </c>
      <c r="P125" s="74" t="s">
        <v>91</v>
      </c>
      <c r="Q125" s="76">
        <v>166</v>
      </c>
      <c r="R125" s="77" t="s">
        <v>1558</v>
      </c>
      <c r="S125" s="73">
        <v>77.42</v>
      </c>
      <c r="T125" s="73">
        <v>63.05</v>
      </c>
      <c r="U125" s="73">
        <f t="shared" si="6"/>
        <v>4881.3310000000001</v>
      </c>
      <c r="V125" s="73">
        <f t="shared" si="9"/>
        <v>5467.0907200000011</v>
      </c>
      <c r="W125" s="72"/>
      <c r="X125" s="72">
        <v>2017</v>
      </c>
      <c r="Y125" s="75"/>
      <c r="Z125" s="121" t="s">
        <v>1708</v>
      </c>
      <c r="AA125" s="121" t="s">
        <v>1427</v>
      </c>
      <c r="AB125" s="121" t="s">
        <v>4790</v>
      </c>
      <c r="AC125" s="121">
        <v>38</v>
      </c>
      <c r="AD125" s="122" t="s">
        <v>4614</v>
      </c>
      <c r="AE125" s="122" t="s">
        <v>4615</v>
      </c>
      <c r="AF125" s="121" t="s">
        <v>5397</v>
      </c>
      <c r="AG125" s="121" t="s">
        <v>9018</v>
      </c>
      <c r="AH125" s="121" t="s">
        <v>5286</v>
      </c>
      <c r="AI125" s="121"/>
      <c r="AJ125" s="123">
        <v>77.42</v>
      </c>
      <c r="AK125" s="123">
        <v>69.44</v>
      </c>
      <c r="AL125" s="123">
        <f t="shared" si="8"/>
        <v>5376.0447999999997</v>
      </c>
      <c r="AM125" s="123">
        <f t="shared" si="7"/>
        <v>91.045920000001388</v>
      </c>
      <c r="AN125" s="135"/>
      <c r="AO125" s="74"/>
      <c r="AP125" s="24"/>
      <c r="AQ125" s="74"/>
    </row>
    <row r="126" spans="1:46" s="70" customFormat="1" ht="76.5" outlineLevel="1" x14ac:dyDescent="0.25">
      <c r="B126" s="72" t="s">
        <v>2185</v>
      </c>
      <c r="C126" s="74" t="s">
        <v>79</v>
      </c>
      <c r="D126" s="74" t="s">
        <v>1699</v>
      </c>
      <c r="E126" s="74" t="s">
        <v>1700</v>
      </c>
      <c r="F126" s="74" t="s">
        <v>1701</v>
      </c>
      <c r="G126" s="74" t="s">
        <v>1702</v>
      </c>
      <c r="H126" s="72" t="s">
        <v>3011</v>
      </c>
      <c r="I126" s="79">
        <v>0</v>
      </c>
      <c r="J126" s="75">
        <v>710000000</v>
      </c>
      <c r="K126" s="75" t="s">
        <v>82</v>
      </c>
      <c r="L126" s="72" t="s">
        <v>83</v>
      </c>
      <c r="M126" s="74" t="s">
        <v>1707</v>
      </c>
      <c r="N126" s="77" t="s">
        <v>84</v>
      </c>
      <c r="O126" s="77" t="s">
        <v>4214</v>
      </c>
      <c r="P126" s="74" t="s">
        <v>91</v>
      </c>
      <c r="Q126" s="76">
        <v>166</v>
      </c>
      <c r="R126" s="77" t="s">
        <v>1558</v>
      </c>
      <c r="S126" s="73">
        <v>22.204999999999998</v>
      </c>
      <c r="T126" s="73">
        <v>644.87</v>
      </c>
      <c r="U126" s="73">
        <f t="shared" si="6"/>
        <v>14319.338349999998</v>
      </c>
      <c r="V126" s="73">
        <f t="shared" si="9"/>
        <v>16037.658952</v>
      </c>
      <c r="W126" s="72"/>
      <c r="X126" s="72">
        <v>2017</v>
      </c>
      <c r="Y126" s="75"/>
      <c r="Z126" s="121" t="s">
        <v>1708</v>
      </c>
      <c r="AA126" s="121" t="s">
        <v>1427</v>
      </c>
      <c r="AB126" s="121" t="s">
        <v>4790</v>
      </c>
      <c r="AC126" s="121">
        <v>39</v>
      </c>
      <c r="AD126" s="122" t="s">
        <v>4614</v>
      </c>
      <c r="AE126" s="122" t="s">
        <v>4615</v>
      </c>
      <c r="AF126" s="121" t="s">
        <v>5397</v>
      </c>
      <c r="AG126" s="121" t="s">
        <v>9018</v>
      </c>
      <c r="AH126" s="121" t="s">
        <v>5286</v>
      </c>
      <c r="AI126" s="121"/>
      <c r="AJ126" s="123">
        <v>22.2</v>
      </c>
      <c r="AK126" s="123">
        <v>716.8</v>
      </c>
      <c r="AL126" s="123">
        <f t="shared" si="8"/>
        <v>15912.96</v>
      </c>
      <c r="AM126" s="123">
        <f t="shared" si="7"/>
        <v>124.69895200000065</v>
      </c>
      <c r="AN126" s="135"/>
      <c r="AO126" s="74"/>
      <c r="AP126" s="24"/>
      <c r="AQ126" s="74"/>
    </row>
    <row r="127" spans="1:46" s="32" customFormat="1" ht="38.25" outlineLevel="1" x14ac:dyDescent="0.25">
      <c r="A127" s="70"/>
      <c r="B127" s="72" t="s">
        <v>2186</v>
      </c>
      <c r="C127" s="21" t="s">
        <v>79</v>
      </c>
      <c r="D127" s="21" t="s">
        <v>97</v>
      </c>
      <c r="E127" s="21" t="s">
        <v>98</v>
      </c>
      <c r="F127" s="21" t="s">
        <v>99</v>
      </c>
      <c r="G127" s="21" t="s">
        <v>99</v>
      </c>
      <c r="H127" s="23" t="s">
        <v>100</v>
      </c>
      <c r="I127" s="29">
        <v>1</v>
      </c>
      <c r="J127" s="25">
        <v>710000000</v>
      </c>
      <c r="K127" s="25" t="s">
        <v>82</v>
      </c>
      <c r="L127" s="23" t="s">
        <v>83</v>
      </c>
      <c r="M127" s="30" t="s">
        <v>104</v>
      </c>
      <c r="N127" s="26" t="s">
        <v>84</v>
      </c>
      <c r="O127" s="26" t="s">
        <v>4309</v>
      </c>
      <c r="P127" s="26" t="s">
        <v>102</v>
      </c>
      <c r="Q127" s="31">
        <v>214</v>
      </c>
      <c r="R127" s="23" t="s">
        <v>103</v>
      </c>
      <c r="S127" s="12">
        <v>925000</v>
      </c>
      <c r="T127" s="12">
        <v>17.96</v>
      </c>
      <c r="U127" s="12">
        <f t="shared" si="6"/>
        <v>16613000</v>
      </c>
      <c r="V127" s="12">
        <f t="shared" si="9"/>
        <v>18606560</v>
      </c>
      <c r="W127" s="23"/>
      <c r="X127" s="23">
        <v>2017</v>
      </c>
      <c r="Y127" s="23"/>
      <c r="Z127" s="121" t="s">
        <v>6946</v>
      </c>
      <c r="AA127" s="121" t="s">
        <v>750</v>
      </c>
      <c r="AB127" s="121" t="s">
        <v>4792</v>
      </c>
      <c r="AC127" s="121"/>
      <c r="AD127" s="122"/>
      <c r="AE127" s="121"/>
      <c r="AF127" s="121" t="s">
        <v>6892</v>
      </c>
      <c r="AG127" s="121"/>
      <c r="AH127" s="121" t="s">
        <v>6893</v>
      </c>
      <c r="AI127" s="121"/>
      <c r="AJ127" s="123"/>
      <c r="AK127" s="123"/>
      <c r="AL127" s="123">
        <v>18606560</v>
      </c>
      <c r="AM127" s="123">
        <f>V127-AL127</f>
        <v>0</v>
      </c>
      <c r="AN127" s="134"/>
      <c r="AO127" s="146"/>
      <c r="AP127" s="24"/>
      <c r="AQ127" s="146"/>
      <c r="AS127" s="163"/>
      <c r="AT127" s="163"/>
    </row>
    <row r="128" spans="1:46" s="32" customFormat="1" ht="38.25" outlineLevel="1" x14ac:dyDescent="0.25">
      <c r="A128" s="70"/>
      <c r="B128" s="72" t="s">
        <v>2187</v>
      </c>
      <c r="C128" s="21" t="s">
        <v>79</v>
      </c>
      <c r="D128" s="21" t="s">
        <v>97</v>
      </c>
      <c r="E128" s="21" t="s">
        <v>98</v>
      </c>
      <c r="F128" s="21" t="s">
        <v>99</v>
      </c>
      <c r="G128" s="21" t="s">
        <v>99</v>
      </c>
      <c r="H128" s="23" t="s">
        <v>100</v>
      </c>
      <c r="I128" s="29">
        <v>1</v>
      </c>
      <c r="J128" s="25">
        <v>710000000</v>
      </c>
      <c r="K128" s="25" t="s">
        <v>82</v>
      </c>
      <c r="L128" s="23" t="s">
        <v>83</v>
      </c>
      <c r="M128" s="78" t="s">
        <v>1428</v>
      </c>
      <c r="N128" s="26" t="s">
        <v>84</v>
      </c>
      <c r="O128" s="26" t="s">
        <v>4309</v>
      </c>
      <c r="P128" s="26" t="s">
        <v>102</v>
      </c>
      <c r="Q128" s="31">
        <v>214</v>
      </c>
      <c r="R128" s="23" t="s">
        <v>103</v>
      </c>
      <c r="S128" s="73">
        <v>1229942.6499999999</v>
      </c>
      <c r="T128" s="12">
        <v>19.98</v>
      </c>
      <c r="U128" s="12">
        <v>0</v>
      </c>
      <c r="V128" s="12">
        <f t="shared" si="9"/>
        <v>0</v>
      </c>
      <c r="W128" s="23"/>
      <c r="X128" s="23">
        <v>2017</v>
      </c>
      <c r="Y128" s="23" t="s">
        <v>4476</v>
      </c>
      <c r="Z128" s="121" t="s">
        <v>6946</v>
      </c>
      <c r="AA128" s="121" t="s">
        <v>1427</v>
      </c>
      <c r="AB128" s="121" t="s">
        <v>4792</v>
      </c>
      <c r="AC128" s="121"/>
      <c r="AD128" s="122"/>
      <c r="AE128" s="121"/>
      <c r="AF128" s="121" t="s">
        <v>4078</v>
      </c>
      <c r="AG128" s="121"/>
      <c r="AH128" s="121"/>
      <c r="AI128" s="121"/>
      <c r="AJ128" s="123"/>
      <c r="AK128" s="123"/>
      <c r="AL128" s="123" t="s">
        <v>4078</v>
      </c>
      <c r="AM128" s="123"/>
      <c r="AN128" s="130"/>
      <c r="AO128" s="146"/>
      <c r="AP128" s="24"/>
      <c r="AQ128" s="146"/>
      <c r="AS128" s="163"/>
      <c r="AT128" s="163"/>
    </row>
    <row r="129" spans="1:46" s="32" customFormat="1" ht="38.25" outlineLevel="1" x14ac:dyDescent="0.25">
      <c r="A129" s="70"/>
      <c r="B129" s="72" t="s">
        <v>7986</v>
      </c>
      <c r="C129" s="21" t="s">
        <v>79</v>
      </c>
      <c r="D129" s="21" t="s">
        <v>97</v>
      </c>
      <c r="E129" s="21" t="s">
        <v>98</v>
      </c>
      <c r="F129" s="21" t="s">
        <v>99</v>
      </c>
      <c r="G129" s="21" t="s">
        <v>99</v>
      </c>
      <c r="H129" s="23" t="s">
        <v>100</v>
      </c>
      <c r="I129" s="29">
        <v>1</v>
      </c>
      <c r="J129" s="25">
        <v>710000000</v>
      </c>
      <c r="K129" s="25" t="s">
        <v>82</v>
      </c>
      <c r="L129" s="23" t="s">
        <v>83</v>
      </c>
      <c r="M129" s="78" t="s">
        <v>1428</v>
      </c>
      <c r="N129" s="26" t="s">
        <v>84</v>
      </c>
      <c r="O129" s="26" t="s">
        <v>4309</v>
      </c>
      <c r="P129" s="26" t="s">
        <v>102</v>
      </c>
      <c r="Q129" s="31">
        <v>214</v>
      </c>
      <c r="R129" s="23" t="s">
        <v>103</v>
      </c>
      <c r="S129" s="73">
        <v>2249271.3199999998</v>
      </c>
      <c r="T129" s="12">
        <v>19.98</v>
      </c>
      <c r="U129" s="12">
        <v>0</v>
      </c>
      <c r="V129" s="12">
        <f t="shared" ref="V129" si="10">U129*1.12</f>
        <v>0</v>
      </c>
      <c r="W129" s="23"/>
      <c r="X129" s="23">
        <v>2017</v>
      </c>
      <c r="Y129" s="23">
        <v>11</v>
      </c>
      <c r="Z129" s="121" t="s">
        <v>6946</v>
      </c>
      <c r="AA129" s="121" t="s">
        <v>1427</v>
      </c>
      <c r="AB129" s="121" t="s">
        <v>4792</v>
      </c>
      <c r="AC129" s="121"/>
      <c r="AD129" s="122"/>
      <c r="AE129" s="121"/>
      <c r="AF129" s="121" t="s">
        <v>6892</v>
      </c>
      <c r="AG129" s="121"/>
      <c r="AH129" s="121" t="s">
        <v>6894</v>
      </c>
      <c r="AI129" s="121"/>
      <c r="AJ129" s="123"/>
      <c r="AK129" s="123"/>
      <c r="AL129" s="123">
        <v>27523164.640000001</v>
      </c>
      <c r="AM129" s="123"/>
      <c r="AN129" s="130"/>
      <c r="AO129" s="146"/>
      <c r="AP129" s="24"/>
      <c r="AQ129" s="146"/>
      <c r="AS129" s="163"/>
      <c r="AT129" s="163"/>
    </row>
    <row r="130" spans="1:46" s="32" customFormat="1" ht="38.25" outlineLevel="1" x14ac:dyDescent="0.25">
      <c r="A130" s="70"/>
      <c r="B130" s="72" t="s">
        <v>8446</v>
      </c>
      <c r="C130" s="21" t="s">
        <v>79</v>
      </c>
      <c r="D130" s="21" t="s">
        <v>97</v>
      </c>
      <c r="E130" s="21" t="s">
        <v>98</v>
      </c>
      <c r="F130" s="21" t="s">
        <v>99</v>
      </c>
      <c r="G130" s="21" t="s">
        <v>99</v>
      </c>
      <c r="H130" s="23" t="s">
        <v>100</v>
      </c>
      <c r="I130" s="29">
        <v>1</v>
      </c>
      <c r="J130" s="25">
        <v>710000000</v>
      </c>
      <c r="K130" s="25" t="s">
        <v>82</v>
      </c>
      <c r="L130" s="23" t="s">
        <v>895</v>
      </c>
      <c r="M130" s="78" t="s">
        <v>1428</v>
      </c>
      <c r="N130" s="26" t="s">
        <v>84</v>
      </c>
      <c r="O130" s="26" t="s">
        <v>4309</v>
      </c>
      <c r="P130" s="26" t="s">
        <v>102</v>
      </c>
      <c r="Q130" s="31">
        <v>214</v>
      </c>
      <c r="R130" s="23" t="s">
        <v>103</v>
      </c>
      <c r="S130" s="73">
        <v>2249271.3199999998</v>
      </c>
      <c r="T130" s="12">
        <v>19.98</v>
      </c>
      <c r="U130" s="12">
        <f t="shared" ref="U130" si="11">S130*T130</f>
        <v>44940440.9736</v>
      </c>
      <c r="V130" s="12">
        <f t="shared" ref="V130" si="12">U130*1.12</f>
        <v>50333293.890432008</v>
      </c>
      <c r="W130" s="23"/>
      <c r="X130" s="23">
        <v>2017</v>
      </c>
      <c r="Y130" s="23"/>
      <c r="Z130" s="121" t="s">
        <v>6946</v>
      </c>
      <c r="AA130" s="121" t="s">
        <v>1427</v>
      </c>
      <c r="AB130" s="121" t="s">
        <v>4792</v>
      </c>
      <c r="AC130" s="121"/>
      <c r="AD130" s="122"/>
      <c r="AE130" s="121"/>
      <c r="AF130" s="121" t="s">
        <v>8481</v>
      </c>
      <c r="AG130" s="121"/>
      <c r="AH130" s="121" t="s">
        <v>6894</v>
      </c>
      <c r="AI130" s="121"/>
      <c r="AJ130" s="123">
        <v>2249271.2000000002</v>
      </c>
      <c r="AK130" s="123">
        <v>20.91</v>
      </c>
      <c r="AL130" s="123">
        <f>AJ130*AK130</f>
        <v>47032260.792000003</v>
      </c>
      <c r="AM130" s="123">
        <f>V130-AL130</f>
        <v>3301033.0984320045</v>
      </c>
      <c r="AN130" s="130"/>
      <c r="AO130" s="146"/>
      <c r="AP130" s="24"/>
      <c r="AQ130" s="146"/>
      <c r="AS130" s="163"/>
      <c r="AT130" s="163"/>
    </row>
    <row r="131" spans="1:46" s="22" customFormat="1" ht="38.25" outlineLevel="1" x14ac:dyDescent="0.25">
      <c r="A131" s="70"/>
      <c r="B131" s="72" t="s">
        <v>2188</v>
      </c>
      <c r="C131" s="21" t="s">
        <v>79</v>
      </c>
      <c r="D131" s="21" t="s">
        <v>996</v>
      </c>
      <c r="E131" s="21" t="s">
        <v>997</v>
      </c>
      <c r="F131" s="21" t="s">
        <v>998</v>
      </c>
      <c r="G131" s="21" t="s">
        <v>998</v>
      </c>
      <c r="H131" s="23" t="s">
        <v>100</v>
      </c>
      <c r="I131" s="29">
        <v>1</v>
      </c>
      <c r="J131" s="25">
        <v>710000000</v>
      </c>
      <c r="K131" s="25" t="s">
        <v>82</v>
      </c>
      <c r="L131" s="23" t="s">
        <v>83</v>
      </c>
      <c r="M131" s="21" t="s">
        <v>1419</v>
      </c>
      <c r="N131" s="26" t="s">
        <v>84</v>
      </c>
      <c r="O131" s="26" t="s">
        <v>4309</v>
      </c>
      <c r="P131" s="74" t="s">
        <v>684</v>
      </c>
      <c r="Q131" s="27">
        <v>113</v>
      </c>
      <c r="R131" s="26" t="s">
        <v>999</v>
      </c>
      <c r="S131" s="12">
        <v>236344</v>
      </c>
      <c r="T131" s="12">
        <v>15.85</v>
      </c>
      <c r="U131" s="12">
        <f t="shared" si="6"/>
        <v>3746052.4</v>
      </c>
      <c r="V131" s="12">
        <f t="shared" si="9"/>
        <v>4195578.6880000001</v>
      </c>
      <c r="W131" s="23"/>
      <c r="X131" s="23">
        <v>2017</v>
      </c>
      <c r="Y131" s="25"/>
      <c r="Z131" s="121"/>
      <c r="AA131" s="121" t="s">
        <v>749</v>
      </c>
      <c r="AB131" s="121"/>
      <c r="AC131" s="121"/>
      <c r="AD131" s="122"/>
      <c r="AE131" s="122"/>
      <c r="AF131" s="121" t="s">
        <v>4246</v>
      </c>
      <c r="AG131" s="121"/>
      <c r="AH131" s="121" t="s">
        <v>4246</v>
      </c>
      <c r="AI131" s="121"/>
      <c r="AJ131" s="123"/>
      <c r="AK131" s="123"/>
      <c r="AL131" s="123" t="s">
        <v>4246</v>
      </c>
      <c r="AM131" s="123"/>
      <c r="AN131" s="130"/>
      <c r="AO131" s="21"/>
      <c r="AP131" s="24"/>
      <c r="AQ131" s="21"/>
    </row>
    <row r="132" spans="1:46" s="32" customFormat="1" ht="38.25" outlineLevel="1" x14ac:dyDescent="0.25">
      <c r="A132" s="70"/>
      <c r="B132" s="72" t="s">
        <v>2189</v>
      </c>
      <c r="C132" s="21" t="s">
        <v>79</v>
      </c>
      <c r="D132" s="21" t="s">
        <v>996</v>
      </c>
      <c r="E132" s="21" t="s">
        <v>997</v>
      </c>
      <c r="F132" s="21" t="s">
        <v>998</v>
      </c>
      <c r="G132" s="28" t="s">
        <v>998</v>
      </c>
      <c r="H132" s="23" t="s">
        <v>100</v>
      </c>
      <c r="I132" s="29">
        <v>1</v>
      </c>
      <c r="J132" s="25">
        <v>710000000</v>
      </c>
      <c r="K132" s="25" t="s">
        <v>82</v>
      </c>
      <c r="L132" s="23" t="s">
        <v>83</v>
      </c>
      <c r="M132" s="30" t="s">
        <v>104</v>
      </c>
      <c r="N132" s="26" t="s">
        <v>84</v>
      </c>
      <c r="O132" s="26" t="s">
        <v>4309</v>
      </c>
      <c r="P132" s="74" t="s">
        <v>684</v>
      </c>
      <c r="Q132" s="31">
        <v>113</v>
      </c>
      <c r="R132" s="74" t="s">
        <v>999</v>
      </c>
      <c r="S132" s="12">
        <v>83500</v>
      </c>
      <c r="T132" s="12">
        <v>16.91</v>
      </c>
      <c r="U132" s="12">
        <f t="shared" si="6"/>
        <v>1411985</v>
      </c>
      <c r="V132" s="12">
        <f t="shared" si="9"/>
        <v>1581423.2000000002</v>
      </c>
      <c r="W132" s="23"/>
      <c r="X132" s="23">
        <v>2017</v>
      </c>
      <c r="Y132" s="23"/>
      <c r="Z132" s="121"/>
      <c r="AA132" s="121" t="s">
        <v>750</v>
      </c>
      <c r="AB132" s="121"/>
      <c r="AC132" s="121"/>
      <c r="AD132" s="122"/>
      <c r="AE132" s="121"/>
      <c r="AF132" s="121" t="s">
        <v>4246</v>
      </c>
      <c r="AG132" s="121"/>
      <c r="AH132" s="121" t="s">
        <v>4246</v>
      </c>
      <c r="AI132" s="121"/>
      <c r="AJ132" s="123"/>
      <c r="AK132" s="123"/>
      <c r="AL132" s="123" t="s">
        <v>4246</v>
      </c>
      <c r="AM132" s="123"/>
      <c r="AN132" s="134"/>
      <c r="AO132" s="146"/>
      <c r="AP132" s="24"/>
      <c r="AQ132" s="146"/>
      <c r="AS132" s="163"/>
      <c r="AT132" s="163"/>
    </row>
    <row r="133" spans="1:46" s="22" customFormat="1" ht="76.5" outlineLevel="1" x14ac:dyDescent="0.25">
      <c r="A133" s="70"/>
      <c r="B133" s="72" t="s">
        <v>2190</v>
      </c>
      <c r="C133" s="21" t="s">
        <v>79</v>
      </c>
      <c r="D133" s="21" t="s">
        <v>3192</v>
      </c>
      <c r="E133" s="21" t="s">
        <v>90</v>
      </c>
      <c r="F133" s="21" t="s">
        <v>3193</v>
      </c>
      <c r="G133" s="21" t="s">
        <v>3194</v>
      </c>
      <c r="H133" s="23" t="s">
        <v>100</v>
      </c>
      <c r="I133" s="29">
        <v>1</v>
      </c>
      <c r="J133" s="25">
        <v>710000000</v>
      </c>
      <c r="K133" s="25" t="s">
        <v>82</v>
      </c>
      <c r="L133" s="23" t="s">
        <v>83</v>
      </c>
      <c r="M133" s="21" t="s">
        <v>101</v>
      </c>
      <c r="N133" s="26" t="s">
        <v>84</v>
      </c>
      <c r="O133" s="26" t="s">
        <v>4214</v>
      </c>
      <c r="P133" s="21" t="s">
        <v>91</v>
      </c>
      <c r="Q133" s="31">
        <v>113</v>
      </c>
      <c r="R133" s="74" t="s">
        <v>999</v>
      </c>
      <c r="S133" s="12">
        <v>1500</v>
      </c>
      <c r="T133" s="12">
        <v>114.64</v>
      </c>
      <c r="U133" s="12">
        <v>0</v>
      </c>
      <c r="V133" s="12">
        <f t="shared" si="9"/>
        <v>0</v>
      </c>
      <c r="W133" s="23"/>
      <c r="X133" s="23">
        <v>2017</v>
      </c>
      <c r="Y133" s="25">
        <v>11</v>
      </c>
      <c r="Z133" s="121"/>
      <c r="AA133" s="121" t="s">
        <v>728</v>
      </c>
      <c r="AB133" s="121"/>
      <c r="AC133" s="121"/>
      <c r="AD133" s="122"/>
      <c r="AE133" s="122"/>
      <c r="AF133" s="121" t="s">
        <v>4078</v>
      </c>
      <c r="AG133" s="121"/>
      <c r="AH133" s="126"/>
      <c r="AI133" s="121"/>
      <c r="AJ133" s="123"/>
      <c r="AK133" s="123"/>
      <c r="AL133" s="123" t="s">
        <v>4078</v>
      </c>
      <c r="AM133" s="123"/>
      <c r="AN133" s="130"/>
      <c r="AO133" s="21"/>
      <c r="AP133" s="24"/>
      <c r="AQ133" s="21"/>
    </row>
    <row r="134" spans="1:46" s="22" customFormat="1" ht="76.5" outlineLevel="1" x14ac:dyDescent="0.25">
      <c r="A134" s="70"/>
      <c r="B134" s="72" t="s">
        <v>6242</v>
      </c>
      <c r="C134" s="21" t="s">
        <v>79</v>
      </c>
      <c r="D134" s="21" t="s">
        <v>3192</v>
      </c>
      <c r="E134" s="21" t="s">
        <v>90</v>
      </c>
      <c r="F134" s="21" t="s">
        <v>3193</v>
      </c>
      <c r="G134" s="21" t="s">
        <v>3194</v>
      </c>
      <c r="H134" s="23" t="s">
        <v>100</v>
      </c>
      <c r="I134" s="29">
        <v>1</v>
      </c>
      <c r="J134" s="25">
        <v>710000000</v>
      </c>
      <c r="K134" s="25" t="s">
        <v>82</v>
      </c>
      <c r="L134" s="23" t="s">
        <v>273</v>
      </c>
      <c r="M134" s="21" t="s">
        <v>101</v>
      </c>
      <c r="N134" s="26" t="s">
        <v>84</v>
      </c>
      <c r="O134" s="26" t="s">
        <v>4214</v>
      </c>
      <c r="P134" s="21" t="s">
        <v>91</v>
      </c>
      <c r="Q134" s="31">
        <v>113</v>
      </c>
      <c r="R134" s="74" t="s">
        <v>999</v>
      </c>
      <c r="S134" s="12">
        <v>1500</v>
      </c>
      <c r="T134" s="12">
        <v>114.64</v>
      </c>
      <c r="U134" s="12">
        <f t="shared" ref="U134" si="13">S134*T134</f>
        <v>171960</v>
      </c>
      <c r="V134" s="12">
        <f t="shared" ref="V134" si="14">U134*1.12</f>
        <v>192595.20000000001</v>
      </c>
      <c r="W134" s="23"/>
      <c r="X134" s="23">
        <v>2017</v>
      </c>
      <c r="Y134" s="25"/>
      <c r="Z134" s="121"/>
      <c r="AA134" s="121" t="s">
        <v>728</v>
      </c>
      <c r="AB134" s="121"/>
      <c r="AC134" s="121"/>
      <c r="AD134" s="122"/>
      <c r="AE134" s="122"/>
      <c r="AF134" s="121"/>
      <c r="AG134" s="121"/>
      <c r="AH134" s="126" t="s">
        <v>9337</v>
      </c>
      <c r="AI134" s="121"/>
      <c r="AJ134" s="123"/>
      <c r="AK134" s="123"/>
      <c r="AL134" s="123"/>
      <c r="AM134" s="123"/>
      <c r="AN134" s="130"/>
      <c r="AO134" s="21"/>
      <c r="AP134" s="24"/>
      <c r="AQ134" s="21"/>
    </row>
    <row r="135" spans="1:46" s="22" customFormat="1" ht="76.5" outlineLevel="1" x14ac:dyDescent="0.25">
      <c r="A135" s="70"/>
      <c r="B135" s="72" t="s">
        <v>2191</v>
      </c>
      <c r="C135" s="21" t="s">
        <v>79</v>
      </c>
      <c r="D135" s="21" t="s">
        <v>4073</v>
      </c>
      <c r="E135" s="21" t="s">
        <v>1062</v>
      </c>
      <c r="F135" s="21" t="s">
        <v>4074</v>
      </c>
      <c r="G135" s="21" t="s">
        <v>4199</v>
      </c>
      <c r="H135" s="23" t="s">
        <v>3011</v>
      </c>
      <c r="I135" s="24">
        <v>0.5</v>
      </c>
      <c r="J135" s="25">
        <v>710000000</v>
      </c>
      <c r="K135" s="25" t="s">
        <v>82</v>
      </c>
      <c r="L135" s="23" t="s">
        <v>83</v>
      </c>
      <c r="M135" s="21" t="s">
        <v>969</v>
      </c>
      <c r="N135" s="26" t="s">
        <v>84</v>
      </c>
      <c r="O135" s="26" t="s">
        <v>4214</v>
      </c>
      <c r="P135" s="21" t="s">
        <v>91</v>
      </c>
      <c r="Q135" s="27" t="s">
        <v>902</v>
      </c>
      <c r="R135" s="26" t="s">
        <v>678</v>
      </c>
      <c r="S135" s="12">
        <v>13</v>
      </c>
      <c r="T135" s="12">
        <v>10000</v>
      </c>
      <c r="U135" s="12">
        <f t="shared" si="6"/>
        <v>130000</v>
      </c>
      <c r="V135" s="12">
        <f t="shared" si="9"/>
        <v>145600</v>
      </c>
      <c r="W135" s="72" t="s">
        <v>1710</v>
      </c>
      <c r="X135" s="23">
        <v>2017</v>
      </c>
      <c r="Y135" s="25"/>
      <c r="Z135" s="121" t="s">
        <v>687</v>
      </c>
      <c r="AA135" s="121" t="s">
        <v>728</v>
      </c>
      <c r="AB135" s="121" t="s">
        <v>4790</v>
      </c>
      <c r="AC135" s="121">
        <v>1</v>
      </c>
      <c r="AD135" s="122" t="s">
        <v>7977</v>
      </c>
      <c r="AE135" s="122" t="s">
        <v>7978</v>
      </c>
      <c r="AF135" s="121" t="s">
        <v>8291</v>
      </c>
      <c r="AG135" s="121" t="s">
        <v>9018</v>
      </c>
      <c r="AH135" s="121" t="s">
        <v>8292</v>
      </c>
      <c r="AI135" s="121"/>
      <c r="AJ135" s="123">
        <v>13</v>
      </c>
      <c r="AK135" s="123">
        <v>10000</v>
      </c>
      <c r="AL135" s="123">
        <f>AJ135*AK135</f>
        <v>130000</v>
      </c>
      <c r="AM135" s="123">
        <f>U135-AL135</f>
        <v>0</v>
      </c>
      <c r="AN135" s="130"/>
      <c r="AO135" s="21"/>
      <c r="AP135" s="24"/>
      <c r="AQ135" s="21"/>
    </row>
    <row r="136" spans="1:46" s="22" customFormat="1" ht="76.5" outlineLevel="1" x14ac:dyDescent="0.25">
      <c r="A136" s="70"/>
      <c r="B136" s="72" t="s">
        <v>2192</v>
      </c>
      <c r="C136" s="21" t="s">
        <v>79</v>
      </c>
      <c r="D136" s="21" t="s">
        <v>3796</v>
      </c>
      <c r="E136" s="21" t="s">
        <v>1062</v>
      </c>
      <c r="F136" s="21" t="s">
        <v>3797</v>
      </c>
      <c r="G136" s="21" t="s">
        <v>4200</v>
      </c>
      <c r="H136" s="23" t="s">
        <v>3011</v>
      </c>
      <c r="I136" s="24">
        <v>0.5</v>
      </c>
      <c r="J136" s="25">
        <v>710000000</v>
      </c>
      <c r="K136" s="25" t="s">
        <v>82</v>
      </c>
      <c r="L136" s="23" t="s">
        <v>83</v>
      </c>
      <c r="M136" s="21" t="s">
        <v>969</v>
      </c>
      <c r="N136" s="26" t="s">
        <v>84</v>
      </c>
      <c r="O136" s="26" t="s">
        <v>4214</v>
      </c>
      <c r="P136" s="21" t="s">
        <v>91</v>
      </c>
      <c r="Q136" s="27">
        <v>796</v>
      </c>
      <c r="R136" s="26" t="s">
        <v>678</v>
      </c>
      <c r="S136" s="12">
        <v>20</v>
      </c>
      <c r="T136" s="73">
        <v>1834.29</v>
      </c>
      <c r="U136" s="12">
        <f t="shared" si="6"/>
        <v>36685.800000000003</v>
      </c>
      <c r="V136" s="12">
        <f t="shared" si="9"/>
        <v>41088.096000000005</v>
      </c>
      <c r="W136" s="72" t="s">
        <v>1710</v>
      </c>
      <c r="X136" s="23">
        <v>2017</v>
      </c>
      <c r="Y136" s="25"/>
      <c r="Z136" s="121" t="s">
        <v>687</v>
      </c>
      <c r="AA136" s="121" t="s">
        <v>728</v>
      </c>
      <c r="AB136" s="121" t="s">
        <v>4790</v>
      </c>
      <c r="AC136" s="121">
        <v>2</v>
      </c>
      <c r="AD136" s="122" t="s">
        <v>7977</v>
      </c>
      <c r="AE136" s="122" t="s">
        <v>7978</v>
      </c>
      <c r="AF136" s="121" t="s">
        <v>8291</v>
      </c>
      <c r="AG136" s="121" t="s">
        <v>9018</v>
      </c>
      <c r="AH136" s="121" t="s">
        <v>8292</v>
      </c>
      <c r="AI136" s="121"/>
      <c r="AJ136" s="123">
        <v>20</v>
      </c>
      <c r="AK136" s="123">
        <v>1834</v>
      </c>
      <c r="AL136" s="123">
        <f t="shared" ref="AL136:AL137" si="15">AJ136*AK136</f>
        <v>36680</v>
      </c>
      <c r="AM136" s="123">
        <f t="shared" ref="AM136:AM137" si="16">U136-AL136</f>
        <v>5.8000000000029104</v>
      </c>
      <c r="AN136" s="130"/>
      <c r="AO136" s="21"/>
      <c r="AP136" s="24"/>
      <c r="AQ136" s="21"/>
    </row>
    <row r="137" spans="1:46" s="22" customFormat="1" ht="76.5" outlineLevel="1" x14ac:dyDescent="0.25">
      <c r="A137" s="70"/>
      <c r="B137" s="72" t="s">
        <v>2193</v>
      </c>
      <c r="C137" s="21" t="s">
        <v>79</v>
      </c>
      <c r="D137" s="21" t="s">
        <v>3322</v>
      </c>
      <c r="E137" s="21" t="s">
        <v>3323</v>
      </c>
      <c r="F137" s="21" t="s">
        <v>3324</v>
      </c>
      <c r="G137" s="21" t="s">
        <v>4683</v>
      </c>
      <c r="H137" s="23" t="s">
        <v>3011</v>
      </c>
      <c r="I137" s="24">
        <v>0.5</v>
      </c>
      <c r="J137" s="25">
        <v>710000000</v>
      </c>
      <c r="K137" s="25" t="s">
        <v>82</v>
      </c>
      <c r="L137" s="23" t="s">
        <v>83</v>
      </c>
      <c r="M137" s="21" t="s">
        <v>969</v>
      </c>
      <c r="N137" s="26" t="s">
        <v>84</v>
      </c>
      <c r="O137" s="26" t="s">
        <v>4214</v>
      </c>
      <c r="P137" s="21" t="s">
        <v>91</v>
      </c>
      <c r="Q137" s="27" t="s">
        <v>902</v>
      </c>
      <c r="R137" s="26" t="s">
        <v>678</v>
      </c>
      <c r="S137" s="12">
        <v>20</v>
      </c>
      <c r="T137" s="12">
        <v>2500</v>
      </c>
      <c r="U137" s="12">
        <f t="shared" si="6"/>
        <v>50000</v>
      </c>
      <c r="V137" s="12">
        <f t="shared" si="9"/>
        <v>56000.000000000007</v>
      </c>
      <c r="W137" s="72" t="s">
        <v>1710</v>
      </c>
      <c r="X137" s="23">
        <v>2017</v>
      </c>
      <c r="Y137" s="25"/>
      <c r="Z137" s="121" t="s">
        <v>687</v>
      </c>
      <c r="AA137" s="121" t="s">
        <v>728</v>
      </c>
      <c r="AB137" s="121" t="s">
        <v>4790</v>
      </c>
      <c r="AC137" s="121">
        <v>3</v>
      </c>
      <c r="AD137" s="122" t="s">
        <v>7977</v>
      </c>
      <c r="AE137" s="122" t="s">
        <v>7978</v>
      </c>
      <c r="AF137" s="121" t="s">
        <v>8291</v>
      </c>
      <c r="AG137" s="121" t="s">
        <v>9018</v>
      </c>
      <c r="AH137" s="121" t="s">
        <v>8292</v>
      </c>
      <c r="AI137" s="121"/>
      <c r="AJ137" s="123">
        <v>20</v>
      </c>
      <c r="AK137" s="123">
        <v>2500</v>
      </c>
      <c r="AL137" s="123">
        <f t="shared" si="15"/>
        <v>50000</v>
      </c>
      <c r="AM137" s="123">
        <f t="shared" si="16"/>
        <v>0</v>
      </c>
      <c r="AN137" s="130"/>
      <c r="AO137" s="21"/>
      <c r="AP137" s="24"/>
      <c r="AQ137" s="21"/>
    </row>
    <row r="138" spans="1:46" s="22" customFormat="1" ht="229.5" outlineLevel="1" x14ac:dyDescent="0.25">
      <c r="A138" s="70"/>
      <c r="B138" s="72" t="s">
        <v>2194</v>
      </c>
      <c r="C138" s="21" t="s">
        <v>79</v>
      </c>
      <c r="D138" s="21" t="s">
        <v>3206</v>
      </c>
      <c r="E138" s="21" t="s">
        <v>1217</v>
      </c>
      <c r="F138" s="21" t="s">
        <v>3207</v>
      </c>
      <c r="G138" s="21" t="s">
        <v>4439</v>
      </c>
      <c r="H138" s="23" t="s">
        <v>3011</v>
      </c>
      <c r="I138" s="24">
        <v>0.5</v>
      </c>
      <c r="J138" s="25">
        <v>710000000</v>
      </c>
      <c r="K138" s="25" t="s">
        <v>82</v>
      </c>
      <c r="L138" s="23" t="s">
        <v>83</v>
      </c>
      <c r="M138" s="21" t="s">
        <v>969</v>
      </c>
      <c r="N138" s="26" t="s">
        <v>84</v>
      </c>
      <c r="O138" s="26" t="s">
        <v>4214</v>
      </c>
      <c r="P138" s="21" t="s">
        <v>91</v>
      </c>
      <c r="Q138" s="27">
        <v>715</v>
      </c>
      <c r="R138" s="26" t="s">
        <v>681</v>
      </c>
      <c r="S138" s="12">
        <v>58</v>
      </c>
      <c r="T138" s="12">
        <v>8153.97</v>
      </c>
      <c r="U138" s="12">
        <f t="shared" si="6"/>
        <v>472930.26</v>
      </c>
      <c r="V138" s="12">
        <f t="shared" si="9"/>
        <v>529681.89120000007</v>
      </c>
      <c r="W138" s="72" t="s">
        <v>1710</v>
      </c>
      <c r="X138" s="23">
        <v>2017</v>
      </c>
      <c r="Y138" s="25"/>
      <c r="Z138" s="121" t="s">
        <v>687</v>
      </c>
      <c r="AA138" s="121" t="s">
        <v>728</v>
      </c>
      <c r="AB138" s="121" t="s">
        <v>4790</v>
      </c>
      <c r="AC138" s="121">
        <v>4</v>
      </c>
      <c r="AD138" s="122" t="s">
        <v>9315</v>
      </c>
      <c r="AE138" s="122" t="s">
        <v>9316</v>
      </c>
      <c r="AF138" s="121" t="s">
        <v>9025</v>
      </c>
      <c r="AG138" s="121" t="s">
        <v>9018</v>
      </c>
      <c r="AH138" s="121" t="s">
        <v>9026</v>
      </c>
      <c r="AI138" s="121"/>
      <c r="AJ138" s="123">
        <v>58</v>
      </c>
      <c r="AK138" s="123">
        <v>9131.36</v>
      </c>
      <c r="AL138" s="123">
        <f>AJ138*AK138</f>
        <v>529618.88</v>
      </c>
      <c r="AM138" s="123">
        <f>V138-AL138</f>
        <v>63.01120000006631</v>
      </c>
      <c r="AN138" s="130"/>
      <c r="AO138" s="21"/>
      <c r="AP138" s="24"/>
      <c r="AQ138" s="21"/>
    </row>
    <row r="139" spans="1:46" s="22" customFormat="1" ht="293.25" outlineLevel="1" x14ac:dyDescent="0.25">
      <c r="A139" s="70"/>
      <c r="B139" s="72" t="s">
        <v>2195</v>
      </c>
      <c r="C139" s="21" t="s">
        <v>79</v>
      </c>
      <c r="D139" s="21" t="s">
        <v>3208</v>
      </c>
      <c r="E139" s="21" t="s">
        <v>311</v>
      </c>
      <c r="F139" s="21" t="s">
        <v>3209</v>
      </c>
      <c r="G139" s="74" t="s">
        <v>4449</v>
      </c>
      <c r="H139" s="23" t="s">
        <v>3011</v>
      </c>
      <c r="I139" s="24">
        <v>0.5</v>
      </c>
      <c r="J139" s="25">
        <v>710000000</v>
      </c>
      <c r="K139" s="25" t="s">
        <v>82</v>
      </c>
      <c r="L139" s="23" t="s">
        <v>83</v>
      </c>
      <c r="M139" s="21" t="s">
        <v>969</v>
      </c>
      <c r="N139" s="26" t="s">
        <v>84</v>
      </c>
      <c r="O139" s="26" t="s">
        <v>4214</v>
      </c>
      <c r="P139" s="21" t="s">
        <v>91</v>
      </c>
      <c r="Q139" s="27">
        <v>839</v>
      </c>
      <c r="R139" s="26" t="s">
        <v>679</v>
      </c>
      <c r="S139" s="12">
        <v>13</v>
      </c>
      <c r="T139" s="12">
        <v>14072.41</v>
      </c>
      <c r="U139" s="12">
        <f t="shared" si="6"/>
        <v>182941.33</v>
      </c>
      <c r="V139" s="12">
        <f t="shared" si="9"/>
        <v>204894.28960000002</v>
      </c>
      <c r="W139" s="72" t="s">
        <v>1710</v>
      </c>
      <c r="X139" s="23">
        <v>2017</v>
      </c>
      <c r="Y139" s="25"/>
      <c r="Z139" s="121" t="s">
        <v>687</v>
      </c>
      <c r="AA139" s="121" t="s">
        <v>728</v>
      </c>
      <c r="AB139" s="121" t="s">
        <v>4790</v>
      </c>
      <c r="AC139" s="121">
        <v>5</v>
      </c>
      <c r="AD139" s="122" t="s">
        <v>9315</v>
      </c>
      <c r="AE139" s="122" t="s">
        <v>9316</v>
      </c>
      <c r="AF139" s="121" t="s">
        <v>9025</v>
      </c>
      <c r="AG139" s="121" t="s">
        <v>9018</v>
      </c>
      <c r="AH139" s="121" t="s">
        <v>9026</v>
      </c>
      <c r="AI139" s="121"/>
      <c r="AJ139" s="123">
        <v>13</v>
      </c>
      <c r="AK139" s="123">
        <v>15760.64</v>
      </c>
      <c r="AL139" s="123">
        <f t="shared" ref="AL139:AL148" si="17">AJ139*AK139</f>
        <v>204888.32000000001</v>
      </c>
      <c r="AM139" s="123">
        <f t="shared" ref="AM139:AM148" si="18">V139-AL139</f>
        <v>5.969600000011269</v>
      </c>
      <c r="AN139" s="130"/>
      <c r="AO139" s="21"/>
      <c r="AP139" s="24"/>
      <c r="AQ139" s="21"/>
    </row>
    <row r="140" spans="1:46" s="22" customFormat="1" ht="229.5" outlineLevel="1" x14ac:dyDescent="0.25">
      <c r="A140" s="70"/>
      <c r="B140" s="72" t="s">
        <v>2196</v>
      </c>
      <c r="C140" s="21" t="s">
        <v>79</v>
      </c>
      <c r="D140" s="21" t="s">
        <v>1503</v>
      </c>
      <c r="E140" s="21" t="s">
        <v>311</v>
      </c>
      <c r="F140" s="21" t="s">
        <v>1504</v>
      </c>
      <c r="G140" s="74" t="s">
        <v>4684</v>
      </c>
      <c r="H140" s="23" t="s">
        <v>3011</v>
      </c>
      <c r="I140" s="24">
        <v>0.5</v>
      </c>
      <c r="J140" s="25">
        <v>710000000</v>
      </c>
      <c r="K140" s="25" t="s">
        <v>82</v>
      </c>
      <c r="L140" s="23" t="s">
        <v>83</v>
      </c>
      <c r="M140" s="21" t="s">
        <v>969</v>
      </c>
      <c r="N140" s="26" t="s">
        <v>84</v>
      </c>
      <c r="O140" s="26" t="s">
        <v>4214</v>
      </c>
      <c r="P140" s="21" t="s">
        <v>91</v>
      </c>
      <c r="Q140" s="27">
        <v>839</v>
      </c>
      <c r="R140" s="26" t="s">
        <v>679</v>
      </c>
      <c r="S140" s="12">
        <v>71</v>
      </c>
      <c r="T140" s="12">
        <v>6477.32</v>
      </c>
      <c r="U140" s="12">
        <f t="shared" si="6"/>
        <v>459889.72</v>
      </c>
      <c r="V140" s="12">
        <f t="shared" si="9"/>
        <v>515076.48639999999</v>
      </c>
      <c r="W140" s="72" t="s">
        <v>1710</v>
      </c>
      <c r="X140" s="23">
        <v>2017</v>
      </c>
      <c r="Y140" s="25"/>
      <c r="Z140" s="121" t="s">
        <v>687</v>
      </c>
      <c r="AA140" s="121" t="s">
        <v>728</v>
      </c>
      <c r="AB140" s="121" t="s">
        <v>4790</v>
      </c>
      <c r="AC140" s="121">
        <v>6</v>
      </c>
      <c r="AD140" s="122" t="s">
        <v>8503</v>
      </c>
      <c r="AE140" s="122" t="s">
        <v>8504</v>
      </c>
      <c r="AF140" s="121" t="s">
        <v>9025</v>
      </c>
      <c r="AG140" s="121" t="s">
        <v>9018</v>
      </c>
      <c r="AH140" s="121" t="s">
        <v>9026</v>
      </c>
      <c r="AI140" s="121"/>
      <c r="AJ140" s="123">
        <v>71</v>
      </c>
      <c r="AK140" s="123">
        <v>7254.24</v>
      </c>
      <c r="AL140" s="123">
        <f t="shared" si="17"/>
        <v>515051.04</v>
      </c>
      <c r="AM140" s="123">
        <f t="shared" si="18"/>
        <v>25.446400000015274</v>
      </c>
      <c r="AN140" s="130"/>
      <c r="AO140" s="21"/>
      <c r="AP140" s="24"/>
      <c r="AQ140" s="21"/>
    </row>
    <row r="141" spans="1:46" s="22" customFormat="1" ht="191.25" outlineLevel="1" x14ac:dyDescent="0.25">
      <c r="A141" s="70"/>
      <c r="B141" s="72" t="s">
        <v>2197</v>
      </c>
      <c r="C141" s="21" t="s">
        <v>79</v>
      </c>
      <c r="D141" s="21" t="s">
        <v>3210</v>
      </c>
      <c r="E141" s="21" t="s">
        <v>311</v>
      </c>
      <c r="F141" s="21" t="s">
        <v>3211</v>
      </c>
      <c r="G141" s="74" t="s">
        <v>4685</v>
      </c>
      <c r="H141" s="23" t="s">
        <v>3011</v>
      </c>
      <c r="I141" s="24">
        <v>0.5</v>
      </c>
      <c r="J141" s="25">
        <v>710000000</v>
      </c>
      <c r="K141" s="25" t="s">
        <v>82</v>
      </c>
      <c r="L141" s="23" t="s">
        <v>83</v>
      </c>
      <c r="M141" s="21" t="s">
        <v>969</v>
      </c>
      <c r="N141" s="26" t="s">
        <v>84</v>
      </c>
      <c r="O141" s="26" t="s">
        <v>4214</v>
      </c>
      <c r="P141" s="21" t="s">
        <v>91</v>
      </c>
      <c r="Q141" s="27">
        <v>839</v>
      </c>
      <c r="R141" s="26" t="s">
        <v>679</v>
      </c>
      <c r="S141" s="12">
        <v>60</v>
      </c>
      <c r="T141" s="12">
        <v>6476.68</v>
      </c>
      <c r="U141" s="12">
        <f t="shared" si="6"/>
        <v>388600.80000000005</v>
      </c>
      <c r="V141" s="12">
        <f t="shared" si="9"/>
        <v>435232.89600000007</v>
      </c>
      <c r="W141" s="72" t="s">
        <v>1710</v>
      </c>
      <c r="X141" s="23">
        <v>2017</v>
      </c>
      <c r="Y141" s="25"/>
      <c r="Z141" s="121" t="s">
        <v>687</v>
      </c>
      <c r="AA141" s="121" t="s">
        <v>728</v>
      </c>
      <c r="AB141" s="121" t="s">
        <v>4790</v>
      </c>
      <c r="AC141" s="121">
        <v>7</v>
      </c>
      <c r="AD141" s="122" t="s">
        <v>8503</v>
      </c>
      <c r="AE141" s="122" t="s">
        <v>8504</v>
      </c>
      <c r="AF141" s="121" t="s">
        <v>9025</v>
      </c>
      <c r="AG141" s="121" t="s">
        <v>9018</v>
      </c>
      <c r="AH141" s="121" t="s">
        <v>9026</v>
      </c>
      <c r="AI141" s="121"/>
      <c r="AJ141" s="123">
        <v>60</v>
      </c>
      <c r="AK141" s="123">
        <v>7253.12</v>
      </c>
      <c r="AL141" s="123">
        <f t="shared" si="17"/>
        <v>435187.20000000001</v>
      </c>
      <c r="AM141" s="123">
        <f t="shared" si="18"/>
        <v>45.696000000054482</v>
      </c>
      <c r="AN141" s="130"/>
      <c r="AO141" s="21"/>
      <c r="AP141" s="24"/>
      <c r="AQ141" s="21"/>
    </row>
    <row r="142" spans="1:46" s="22" customFormat="1" ht="76.5" outlineLevel="1" x14ac:dyDescent="0.25">
      <c r="A142" s="70"/>
      <c r="B142" s="72" t="s">
        <v>2198</v>
      </c>
      <c r="C142" s="21" t="s">
        <v>79</v>
      </c>
      <c r="D142" s="21" t="s">
        <v>3212</v>
      </c>
      <c r="E142" s="21" t="s">
        <v>311</v>
      </c>
      <c r="F142" s="21" t="s">
        <v>3213</v>
      </c>
      <c r="G142" s="21" t="s">
        <v>4644</v>
      </c>
      <c r="H142" s="23" t="s">
        <v>3011</v>
      </c>
      <c r="I142" s="24">
        <v>0.5</v>
      </c>
      <c r="J142" s="25">
        <v>710000000</v>
      </c>
      <c r="K142" s="25" t="s">
        <v>82</v>
      </c>
      <c r="L142" s="23" t="s">
        <v>83</v>
      </c>
      <c r="M142" s="21" t="s">
        <v>969</v>
      </c>
      <c r="N142" s="26" t="s">
        <v>84</v>
      </c>
      <c r="O142" s="26" t="s">
        <v>4214</v>
      </c>
      <c r="P142" s="21" t="s">
        <v>91</v>
      </c>
      <c r="Q142" s="27">
        <v>839</v>
      </c>
      <c r="R142" s="26" t="s">
        <v>679</v>
      </c>
      <c r="S142" s="12">
        <v>1</v>
      </c>
      <c r="T142" s="12">
        <v>6719.35</v>
      </c>
      <c r="U142" s="12">
        <f t="shared" si="6"/>
        <v>6719.35</v>
      </c>
      <c r="V142" s="12">
        <f t="shared" si="9"/>
        <v>7525.6720000000014</v>
      </c>
      <c r="W142" s="72" t="s">
        <v>1710</v>
      </c>
      <c r="X142" s="23">
        <v>2017</v>
      </c>
      <c r="Y142" s="25"/>
      <c r="Z142" s="121" t="s">
        <v>687</v>
      </c>
      <c r="AA142" s="121" t="s">
        <v>728</v>
      </c>
      <c r="AB142" s="121" t="s">
        <v>4790</v>
      </c>
      <c r="AC142" s="121">
        <v>8</v>
      </c>
      <c r="AD142" s="122" t="s">
        <v>8503</v>
      </c>
      <c r="AE142" s="122" t="s">
        <v>8504</v>
      </c>
      <c r="AF142" s="121" t="s">
        <v>9025</v>
      </c>
      <c r="AG142" s="121" t="s">
        <v>9018</v>
      </c>
      <c r="AH142" s="121" t="s">
        <v>9026</v>
      </c>
      <c r="AI142" s="121"/>
      <c r="AJ142" s="123">
        <v>1</v>
      </c>
      <c r="AK142" s="123">
        <v>7525.28</v>
      </c>
      <c r="AL142" s="123">
        <f t="shared" si="17"/>
        <v>7525.28</v>
      </c>
      <c r="AM142" s="123">
        <f t="shared" si="18"/>
        <v>0.39200000000164437</v>
      </c>
      <c r="AN142" s="130"/>
      <c r="AO142" s="21"/>
      <c r="AP142" s="24"/>
      <c r="AQ142" s="21"/>
    </row>
    <row r="143" spans="1:46" s="22" customFormat="1" ht="76.5" outlineLevel="1" x14ac:dyDescent="0.25">
      <c r="A143" s="70"/>
      <c r="B143" s="72" t="s">
        <v>2199</v>
      </c>
      <c r="C143" s="21" t="s">
        <v>79</v>
      </c>
      <c r="D143" s="21" t="s">
        <v>3214</v>
      </c>
      <c r="E143" s="21" t="s">
        <v>311</v>
      </c>
      <c r="F143" s="21" t="s">
        <v>3215</v>
      </c>
      <c r="G143" s="21" t="s">
        <v>4645</v>
      </c>
      <c r="H143" s="23" t="s">
        <v>3011</v>
      </c>
      <c r="I143" s="24">
        <v>0.5</v>
      </c>
      <c r="J143" s="25">
        <v>710000000</v>
      </c>
      <c r="K143" s="25" t="s">
        <v>82</v>
      </c>
      <c r="L143" s="23" t="s">
        <v>83</v>
      </c>
      <c r="M143" s="21" t="s">
        <v>969</v>
      </c>
      <c r="N143" s="26" t="s">
        <v>84</v>
      </c>
      <c r="O143" s="26" t="s">
        <v>4214</v>
      </c>
      <c r="P143" s="21" t="s">
        <v>91</v>
      </c>
      <c r="Q143" s="27">
        <v>839</v>
      </c>
      <c r="R143" s="26" t="s">
        <v>679</v>
      </c>
      <c r="S143" s="12">
        <v>1</v>
      </c>
      <c r="T143" s="12">
        <v>7467.71</v>
      </c>
      <c r="U143" s="12">
        <f t="shared" si="6"/>
        <v>7467.71</v>
      </c>
      <c r="V143" s="12">
        <f t="shared" si="9"/>
        <v>8363.8352000000014</v>
      </c>
      <c r="W143" s="72" t="s">
        <v>1710</v>
      </c>
      <c r="X143" s="23">
        <v>2017</v>
      </c>
      <c r="Y143" s="25"/>
      <c r="Z143" s="121" t="s">
        <v>687</v>
      </c>
      <c r="AA143" s="121" t="s">
        <v>728</v>
      </c>
      <c r="AB143" s="121" t="s">
        <v>4790</v>
      </c>
      <c r="AC143" s="121">
        <v>9</v>
      </c>
      <c r="AD143" s="122" t="s">
        <v>8503</v>
      </c>
      <c r="AE143" s="122" t="s">
        <v>8504</v>
      </c>
      <c r="AF143" s="121" t="s">
        <v>9025</v>
      </c>
      <c r="AG143" s="121" t="s">
        <v>9018</v>
      </c>
      <c r="AH143" s="121" t="s">
        <v>9026</v>
      </c>
      <c r="AI143" s="121"/>
      <c r="AJ143" s="123">
        <v>1</v>
      </c>
      <c r="AK143" s="123">
        <v>8363.0400000000009</v>
      </c>
      <c r="AL143" s="123">
        <f t="shared" si="17"/>
        <v>8363.0400000000009</v>
      </c>
      <c r="AM143" s="123">
        <f t="shared" si="18"/>
        <v>0.7952000000004773</v>
      </c>
      <c r="AN143" s="130"/>
      <c r="AO143" s="21"/>
      <c r="AP143" s="24"/>
      <c r="AQ143" s="21"/>
    </row>
    <row r="144" spans="1:46" s="22" customFormat="1" ht="76.5" outlineLevel="1" x14ac:dyDescent="0.25">
      <c r="A144" s="70"/>
      <c r="B144" s="72" t="s">
        <v>2200</v>
      </c>
      <c r="C144" s="21" t="s">
        <v>79</v>
      </c>
      <c r="D144" s="21" t="s">
        <v>314</v>
      </c>
      <c r="E144" s="21" t="s">
        <v>315</v>
      </c>
      <c r="F144" s="21" t="s">
        <v>316</v>
      </c>
      <c r="G144" s="21" t="s">
        <v>317</v>
      </c>
      <c r="H144" s="23" t="s">
        <v>3011</v>
      </c>
      <c r="I144" s="24">
        <v>0.5</v>
      </c>
      <c r="J144" s="25">
        <v>710000000</v>
      </c>
      <c r="K144" s="25" t="s">
        <v>82</v>
      </c>
      <c r="L144" s="23" t="s">
        <v>83</v>
      </c>
      <c r="M144" s="21" t="s">
        <v>969</v>
      </c>
      <c r="N144" s="26" t="s">
        <v>84</v>
      </c>
      <c r="O144" s="26" t="s">
        <v>4214</v>
      </c>
      <c r="P144" s="21" t="s">
        <v>91</v>
      </c>
      <c r="Q144" s="27">
        <v>715</v>
      </c>
      <c r="R144" s="26" t="s">
        <v>681</v>
      </c>
      <c r="S144" s="12">
        <v>2830</v>
      </c>
      <c r="T144" s="12">
        <v>100.31</v>
      </c>
      <c r="U144" s="12">
        <f t="shared" si="6"/>
        <v>283877.3</v>
      </c>
      <c r="V144" s="12">
        <f t="shared" si="9"/>
        <v>317942.576</v>
      </c>
      <c r="W144" s="72" t="s">
        <v>1710</v>
      </c>
      <c r="X144" s="23">
        <v>2017</v>
      </c>
      <c r="Y144" s="25"/>
      <c r="Z144" s="121" t="s">
        <v>687</v>
      </c>
      <c r="AA144" s="121" t="s">
        <v>728</v>
      </c>
      <c r="AB144" s="121" t="s">
        <v>4790</v>
      </c>
      <c r="AC144" s="121">
        <v>10</v>
      </c>
      <c r="AD144" s="122" t="s">
        <v>8503</v>
      </c>
      <c r="AE144" s="122" t="s">
        <v>8504</v>
      </c>
      <c r="AF144" s="121" t="s">
        <v>9025</v>
      </c>
      <c r="AG144" s="121" t="s">
        <v>9018</v>
      </c>
      <c r="AH144" s="121" t="s">
        <v>9026</v>
      </c>
      <c r="AI144" s="121"/>
      <c r="AJ144" s="123">
        <v>2830</v>
      </c>
      <c r="AK144" s="123">
        <v>112.34</v>
      </c>
      <c r="AL144" s="123">
        <f t="shared" si="17"/>
        <v>317922.2</v>
      </c>
      <c r="AM144" s="123">
        <f t="shared" si="18"/>
        <v>20.37599999998929</v>
      </c>
      <c r="AN144" s="130"/>
      <c r="AO144" s="21"/>
      <c r="AP144" s="24"/>
      <c r="AQ144" s="21"/>
    </row>
    <row r="145" spans="1:43" s="22" customFormat="1" ht="114.75" outlineLevel="1" x14ac:dyDescent="0.25">
      <c r="A145" s="70"/>
      <c r="B145" s="72" t="s">
        <v>2201</v>
      </c>
      <c r="C145" s="21" t="s">
        <v>79</v>
      </c>
      <c r="D145" s="21" t="s">
        <v>1332</v>
      </c>
      <c r="E145" s="21" t="s">
        <v>1220</v>
      </c>
      <c r="F145" s="21" t="s">
        <v>1333</v>
      </c>
      <c r="G145" s="21" t="s">
        <v>3216</v>
      </c>
      <c r="H145" s="23" t="s">
        <v>3011</v>
      </c>
      <c r="I145" s="24">
        <v>0.5</v>
      </c>
      <c r="J145" s="25">
        <v>710000000</v>
      </c>
      <c r="K145" s="25" t="s">
        <v>82</v>
      </c>
      <c r="L145" s="23" t="s">
        <v>83</v>
      </c>
      <c r="M145" s="21" t="s">
        <v>969</v>
      </c>
      <c r="N145" s="26" t="s">
        <v>84</v>
      </c>
      <c r="O145" s="26" t="s">
        <v>4214</v>
      </c>
      <c r="P145" s="21" t="s">
        <v>91</v>
      </c>
      <c r="Q145" s="27">
        <v>715</v>
      </c>
      <c r="R145" s="26" t="s">
        <v>681</v>
      </c>
      <c r="S145" s="12">
        <v>66</v>
      </c>
      <c r="T145" s="12">
        <v>3678.13</v>
      </c>
      <c r="U145" s="12">
        <f t="shared" si="6"/>
        <v>242756.58000000002</v>
      </c>
      <c r="V145" s="12">
        <f t="shared" si="9"/>
        <v>271887.36960000003</v>
      </c>
      <c r="W145" s="72" t="s">
        <v>1710</v>
      </c>
      <c r="X145" s="23">
        <v>2017</v>
      </c>
      <c r="Y145" s="25"/>
      <c r="Z145" s="121" t="s">
        <v>687</v>
      </c>
      <c r="AA145" s="121" t="s">
        <v>728</v>
      </c>
      <c r="AB145" s="121" t="s">
        <v>4790</v>
      </c>
      <c r="AC145" s="121">
        <v>11</v>
      </c>
      <c r="AD145" s="122" t="s">
        <v>8503</v>
      </c>
      <c r="AE145" s="122" t="s">
        <v>8504</v>
      </c>
      <c r="AF145" s="121" t="s">
        <v>6883</v>
      </c>
      <c r="AG145" s="121"/>
      <c r="AH145" s="121"/>
      <c r="AI145" s="121"/>
      <c r="AJ145" s="123"/>
      <c r="AK145" s="123"/>
      <c r="AL145" s="123"/>
      <c r="AM145" s="123"/>
      <c r="AN145" s="130"/>
      <c r="AO145" s="21"/>
      <c r="AP145" s="24"/>
      <c r="AQ145" s="21"/>
    </row>
    <row r="146" spans="1:43" s="22" customFormat="1" ht="76.5" outlineLevel="1" x14ac:dyDescent="0.25">
      <c r="A146" s="70"/>
      <c r="B146" s="72" t="s">
        <v>2202</v>
      </c>
      <c r="C146" s="21" t="s">
        <v>79</v>
      </c>
      <c r="D146" s="21" t="s">
        <v>3217</v>
      </c>
      <c r="E146" s="21" t="s">
        <v>3218</v>
      </c>
      <c r="F146" s="21" t="s">
        <v>3219</v>
      </c>
      <c r="G146" s="21" t="s">
        <v>4646</v>
      </c>
      <c r="H146" s="23" t="s">
        <v>3011</v>
      </c>
      <c r="I146" s="24">
        <v>0.5</v>
      </c>
      <c r="J146" s="25">
        <v>710000000</v>
      </c>
      <c r="K146" s="25" t="s">
        <v>82</v>
      </c>
      <c r="L146" s="23" t="s">
        <v>83</v>
      </c>
      <c r="M146" s="21" t="s">
        <v>969</v>
      </c>
      <c r="N146" s="26" t="s">
        <v>84</v>
      </c>
      <c r="O146" s="26" t="s">
        <v>4214</v>
      </c>
      <c r="P146" s="21" t="s">
        <v>91</v>
      </c>
      <c r="Q146" s="27">
        <v>715</v>
      </c>
      <c r="R146" s="26" t="s">
        <v>681</v>
      </c>
      <c r="S146" s="12">
        <v>59</v>
      </c>
      <c r="T146" s="12">
        <v>601.88</v>
      </c>
      <c r="U146" s="12">
        <f t="shared" si="6"/>
        <v>35510.92</v>
      </c>
      <c r="V146" s="12">
        <f t="shared" si="9"/>
        <v>39772.2304</v>
      </c>
      <c r="W146" s="72" t="s">
        <v>1710</v>
      </c>
      <c r="X146" s="23">
        <v>2017</v>
      </c>
      <c r="Y146" s="25"/>
      <c r="Z146" s="121" t="s">
        <v>687</v>
      </c>
      <c r="AA146" s="121" t="s">
        <v>728</v>
      </c>
      <c r="AB146" s="121" t="s">
        <v>4790</v>
      </c>
      <c r="AC146" s="121">
        <v>12</v>
      </c>
      <c r="AD146" s="122" t="s">
        <v>8503</v>
      </c>
      <c r="AE146" s="122" t="s">
        <v>8504</v>
      </c>
      <c r="AF146" s="121" t="s">
        <v>9025</v>
      </c>
      <c r="AG146" s="121" t="s">
        <v>9018</v>
      </c>
      <c r="AH146" s="121" t="s">
        <v>9026</v>
      </c>
      <c r="AI146" s="121"/>
      <c r="AJ146" s="123">
        <v>59</v>
      </c>
      <c r="AK146" s="123">
        <v>674.08</v>
      </c>
      <c r="AL146" s="123">
        <f t="shared" si="17"/>
        <v>39770.720000000001</v>
      </c>
      <c r="AM146" s="123">
        <f t="shared" si="18"/>
        <v>1.5103999999992084</v>
      </c>
      <c r="AN146" s="130"/>
      <c r="AO146" s="21"/>
      <c r="AP146" s="24"/>
      <c r="AQ146" s="21"/>
    </row>
    <row r="147" spans="1:43" s="22" customFormat="1" ht="89.25" outlineLevel="1" x14ac:dyDescent="0.25">
      <c r="A147" s="70"/>
      <c r="B147" s="72" t="s">
        <v>2203</v>
      </c>
      <c r="C147" s="21" t="s">
        <v>79</v>
      </c>
      <c r="D147" s="21" t="s">
        <v>1224</v>
      </c>
      <c r="E147" s="21" t="s">
        <v>1225</v>
      </c>
      <c r="F147" s="21" t="s">
        <v>1226</v>
      </c>
      <c r="G147" s="21" t="s">
        <v>3220</v>
      </c>
      <c r="H147" s="23" t="s">
        <v>3011</v>
      </c>
      <c r="I147" s="24">
        <v>0.5</v>
      </c>
      <c r="J147" s="25">
        <v>710000000</v>
      </c>
      <c r="K147" s="25" t="s">
        <v>82</v>
      </c>
      <c r="L147" s="23" t="s">
        <v>83</v>
      </c>
      <c r="M147" s="21" t="s">
        <v>969</v>
      </c>
      <c r="N147" s="26" t="s">
        <v>84</v>
      </c>
      <c r="O147" s="26" t="s">
        <v>4214</v>
      </c>
      <c r="P147" s="21" t="s">
        <v>91</v>
      </c>
      <c r="Q147" s="27">
        <v>715</v>
      </c>
      <c r="R147" s="26" t="s">
        <v>681</v>
      </c>
      <c r="S147" s="12">
        <v>60</v>
      </c>
      <c r="T147" s="12">
        <v>3678.13</v>
      </c>
      <c r="U147" s="12">
        <f t="shared" si="6"/>
        <v>220687.80000000002</v>
      </c>
      <c r="V147" s="12">
        <f t="shared" si="9"/>
        <v>247170.33600000004</v>
      </c>
      <c r="W147" s="72" t="s">
        <v>1710</v>
      </c>
      <c r="X147" s="23">
        <v>2017</v>
      </c>
      <c r="Y147" s="25"/>
      <c r="Z147" s="121" t="s">
        <v>687</v>
      </c>
      <c r="AA147" s="121" t="s">
        <v>728</v>
      </c>
      <c r="AB147" s="121" t="s">
        <v>4790</v>
      </c>
      <c r="AC147" s="121">
        <v>13</v>
      </c>
      <c r="AD147" s="122" t="s">
        <v>8503</v>
      </c>
      <c r="AE147" s="122" t="s">
        <v>8504</v>
      </c>
      <c r="AF147" s="121" t="s">
        <v>6883</v>
      </c>
      <c r="AG147" s="121"/>
      <c r="AH147" s="121"/>
      <c r="AI147" s="121"/>
      <c r="AJ147" s="123"/>
      <c r="AK147" s="123"/>
      <c r="AL147" s="123"/>
      <c r="AM147" s="123"/>
      <c r="AN147" s="130"/>
      <c r="AO147" s="21"/>
      <c r="AP147" s="24"/>
      <c r="AQ147" s="21"/>
    </row>
    <row r="148" spans="1:43" s="22" customFormat="1" ht="76.5" outlineLevel="1" x14ac:dyDescent="0.25">
      <c r="A148" s="70"/>
      <c r="B148" s="72" t="s">
        <v>2204</v>
      </c>
      <c r="C148" s="21" t="s">
        <v>79</v>
      </c>
      <c r="D148" s="21" t="s">
        <v>3222</v>
      </c>
      <c r="E148" s="21" t="s">
        <v>3223</v>
      </c>
      <c r="F148" s="21" t="s">
        <v>3224</v>
      </c>
      <c r="G148" s="21" t="s">
        <v>3225</v>
      </c>
      <c r="H148" s="23" t="s">
        <v>3011</v>
      </c>
      <c r="I148" s="24">
        <v>0.5</v>
      </c>
      <c r="J148" s="25">
        <v>710000000</v>
      </c>
      <c r="K148" s="25" t="s">
        <v>82</v>
      </c>
      <c r="L148" s="23" t="s">
        <v>83</v>
      </c>
      <c r="M148" s="21" t="s">
        <v>969</v>
      </c>
      <c r="N148" s="26" t="s">
        <v>84</v>
      </c>
      <c r="O148" s="26" t="s">
        <v>4214</v>
      </c>
      <c r="P148" s="21" t="s">
        <v>91</v>
      </c>
      <c r="Q148" s="27">
        <v>796</v>
      </c>
      <c r="R148" s="26" t="s">
        <v>678</v>
      </c>
      <c r="S148" s="12">
        <v>146</v>
      </c>
      <c r="T148" s="12">
        <v>980.83</v>
      </c>
      <c r="U148" s="12">
        <f t="shared" si="6"/>
        <v>143201.18</v>
      </c>
      <c r="V148" s="12">
        <f t="shared" si="9"/>
        <v>160385.3216</v>
      </c>
      <c r="W148" s="72" t="s">
        <v>1710</v>
      </c>
      <c r="X148" s="23">
        <v>2017</v>
      </c>
      <c r="Y148" s="25"/>
      <c r="Z148" s="121" t="s">
        <v>687</v>
      </c>
      <c r="AA148" s="121" t="s">
        <v>728</v>
      </c>
      <c r="AB148" s="121" t="s">
        <v>4790</v>
      </c>
      <c r="AC148" s="121">
        <v>14</v>
      </c>
      <c r="AD148" s="122" t="s">
        <v>8503</v>
      </c>
      <c r="AE148" s="122" t="s">
        <v>8504</v>
      </c>
      <c r="AF148" s="121" t="s">
        <v>9025</v>
      </c>
      <c r="AG148" s="121" t="s">
        <v>9018</v>
      </c>
      <c r="AH148" s="121" t="s">
        <v>9026</v>
      </c>
      <c r="AI148" s="121"/>
      <c r="AJ148" s="123">
        <v>146</v>
      </c>
      <c r="AK148" s="123">
        <v>1098.48</v>
      </c>
      <c r="AL148" s="123">
        <f t="shared" si="17"/>
        <v>160378.08000000002</v>
      </c>
      <c r="AM148" s="123">
        <f t="shared" si="18"/>
        <v>7.2415999999793712</v>
      </c>
      <c r="AN148" s="130"/>
      <c r="AO148" s="21"/>
      <c r="AP148" s="24"/>
      <c r="AQ148" s="21"/>
    </row>
    <row r="149" spans="1:43" s="22" customFormat="1" ht="204" outlineLevel="1" x14ac:dyDescent="0.25">
      <c r="A149" s="70"/>
      <c r="B149" s="72" t="s">
        <v>2205</v>
      </c>
      <c r="C149" s="21" t="s">
        <v>79</v>
      </c>
      <c r="D149" s="21" t="s">
        <v>310</v>
      </c>
      <c r="E149" s="21" t="s">
        <v>311</v>
      </c>
      <c r="F149" s="21" t="s">
        <v>312</v>
      </c>
      <c r="G149" s="21" t="s">
        <v>313</v>
      </c>
      <c r="H149" s="23" t="s">
        <v>3011</v>
      </c>
      <c r="I149" s="24">
        <v>0.5</v>
      </c>
      <c r="J149" s="25">
        <v>710000000</v>
      </c>
      <c r="K149" s="25" t="s">
        <v>82</v>
      </c>
      <c r="L149" s="23" t="s">
        <v>83</v>
      </c>
      <c r="M149" s="78" t="s">
        <v>4125</v>
      </c>
      <c r="N149" s="26" t="s">
        <v>84</v>
      </c>
      <c r="O149" s="26" t="s">
        <v>4214</v>
      </c>
      <c r="P149" s="21" t="s">
        <v>91</v>
      </c>
      <c r="Q149" s="27">
        <v>839</v>
      </c>
      <c r="R149" s="26" t="s">
        <v>679</v>
      </c>
      <c r="S149" s="12">
        <v>10</v>
      </c>
      <c r="T149" s="12">
        <v>6477.32</v>
      </c>
      <c r="U149" s="12">
        <v>0</v>
      </c>
      <c r="V149" s="12">
        <f t="shared" si="9"/>
        <v>0</v>
      </c>
      <c r="W149" s="72" t="s">
        <v>1710</v>
      </c>
      <c r="X149" s="23">
        <v>2017</v>
      </c>
      <c r="Y149" s="25" t="s">
        <v>929</v>
      </c>
      <c r="Z149" s="121" t="s">
        <v>687</v>
      </c>
      <c r="AA149" s="121" t="s">
        <v>682</v>
      </c>
      <c r="AB149" s="121" t="s">
        <v>4790</v>
      </c>
      <c r="AC149" s="121">
        <v>15</v>
      </c>
      <c r="AD149" s="122" t="s">
        <v>8439</v>
      </c>
      <c r="AE149" s="122" t="s">
        <v>8440</v>
      </c>
      <c r="AF149" s="121" t="s">
        <v>929</v>
      </c>
      <c r="AG149" s="121"/>
      <c r="AH149" s="121" t="s">
        <v>929</v>
      </c>
      <c r="AI149" s="121"/>
      <c r="AJ149" s="123"/>
      <c r="AK149" s="123"/>
      <c r="AL149" s="123" t="s">
        <v>9312</v>
      </c>
      <c r="AM149" s="123"/>
      <c r="AN149" s="130"/>
      <c r="AO149" s="21"/>
      <c r="AP149" s="24"/>
      <c r="AQ149" s="21"/>
    </row>
    <row r="150" spans="1:43" s="22" customFormat="1" ht="76.5" outlineLevel="1" x14ac:dyDescent="0.25">
      <c r="A150" s="70"/>
      <c r="B150" s="72" t="s">
        <v>2206</v>
      </c>
      <c r="C150" s="21" t="s">
        <v>79</v>
      </c>
      <c r="D150" s="21" t="s">
        <v>314</v>
      </c>
      <c r="E150" s="21" t="s">
        <v>315</v>
      </c>
      <c r="F150" s="21" t="s">
        <v>316</v>
      </c>
      <c r="G150" s="21" t="s">
        <v>317</v>
      </c>
      <c r="H150" s="23" t="s">
        <v>3011</v>
      </c>
      <c r="I150" s="24">
        <v>0.5</v>
      </c>
      <c r="J150" s="25">
        <v>710000000</v>
      </c>
      <c r="K150" s="25" t="s">
        <v>82</v>
      </c>
      <c r="L150" s="23" t="s">
        <v>83</v>
      </c>
      <c r="M150" s="78" t="s">
        <v>4125</v>
      </c>
      <c r="N150" s="26" t="s">
        <v>84</v>
      </c>
      <c r="O150" s="26" t="s">
        <v>4214</v>
      </c>
      <c r="P150" s="21" t="s">
        <v>91</v>
      </c>
      <c r="Q150" s="27" t="s">
        <v>680</v>
      </c>
      <c r="R150" s="26" t="s">
        <v>681</v>
      </c>
      <c r="S150" s="12">
        <v>120</v>
      </c>
      <c r="T150" s="12">
        <v>100.31</v>
      </c>
      <c r="U150" s="12">
        <v>0</v>
      </c>
      <c r="V150" s="12">
        <f t="shared" si="9"/>
        <v>0</v>
      </c>
      <c r="W150" s="72" t="s">
        <v>1710</v>
      </c>
      <c r="X150" s="23">
        <v>2017</v>
      </c>
      <c r="Y150" s="25" t="s">
        <v>929</v>
      </c>
      <c r="Z150" s="121" t="s">
        <v>687</v>
      </c>
      <c r="AA150" s="121" t="s">
        <v>682</v>
      </c>
      <c r="AB150" s="121" t="s">
        <v>4790</v>
      </c>
      <c r="AC150" s="121">
        <v>16</v>
      </c>
      <c r="AD150" s="122" t="s">
        <v>8439</v>
      </c>
      <c r="AE150" s="122" t="s">
        <v>8440</v>
      </c>
      <c r="AF150" s="121" t="s">
        <v>929</v>
      </c>
      <c r="AG150" s="121"/>
      <c r="AH150" s="121" t="s">
        <v>929</v>
      </c>
      <c r="AI150" s="121"/>
      <c r="AJ150" s="123"/>
      <c r="AK150" s="123"/>
      <c r="AL150" s="123" t="s">
        <v>9312</v>
      </c>
      <c r="AM150" s="123"/>
      <c r="AN150" s="130"/>
      <c r="AO150" s="21"/>
      <c r="AP150" s="24"/>
      <c r="AQ150" s="21"/>
    </row>
    <row r="151" spans="1:43" s="22" customFormat="1" ht="102" outlineLevel="1" x14ac:dyDescent="0.25">
      <c r="A151" s="70"/>
      <c r="B151" s="72" t="s">
        <v>2207</v>
      </c>
      <c r="C151" s="21" t="s">
        <v>79</v>
      </c>
      <c r="D151" s="21" t="s">
        <v>1332</v>
      </c>
      <c r="E151" s="21" t="s">
        <v>1220</v>
      </c>
      <c r="F151" s="21" t="s">
        <v>1333</v>
      </c>
      <c r="G151" s="21" t="s">
        <v>1334</v>
      </c>
      <c r="H151" s="23" t="s">
        <v>3011</v>
      </c>
      <c r="I151" s="24">
        <v>0.5</v>
      </c>
      <c r="J151" s="25">
        <v>710000000</v>
      </c>
      <c r="K151" s="25" t="s">
        <v>82</v>
      </c>
      <c r="L151" s="23" t="s">
        <v>83</v>
      </c>
      <c r="M151" s="21" t="s">
        <v>1418</v>
      </c>
      <c r="N151" s="26" t="s">
        <v>84</v>
      </c>
      <c r="O151" s="26" t="s">
        <v>4214</v>
      </c>
      <c r="P151" s="21" t="s">
        <v>91</v>
      </c>
      <c r="Q151" s="27">
        <v>715</v>
      </c>
      <c r="R151" s="26" t="s">
        <v>681</v>
      </c>
      <c r="S151" s="12">
        <v>6</v>
      </c>
      <c r="T151" s="12">
        <v>4500</v>
      </c>
      <c r="U151" s="12">
        <f t="shared" si="6"/>
        <v>27000</v>
      </c>
      <c r="V151" s="12">
        <f t="shared" si="9"/>
        <v>30240.000000000004</v>
      </c>
      <c r="W151" s="72" t="s">
        <v>1710</v>
      </c>
      <c r="X151" s="23">
        <v>2017</v>
      </c>
      <c r="Y151" s="25"/>
      <c r="Z151" s="121" t="s">
        <v>687</v>
      </c>
      <c r="AA151" s="121" t="s">
        <v>749</v>
      </c>
      <c r="AB151" s="121" t="s">
        <v>9326</v>
      </c>
      <c r="AC151" s="121">
        <v>17</v>
      </c>
      <c r="AD151" s="122" t="s">
        <v>9334</v>
      </c>
      <c r="AE151" s="122" t="s">
        <v>9335</v>
      </c>
      <c r="AF151" s="121" t="s">
        <v>6883</v>
      </c>
      <c r="AG151" s="121"/>
      <c r="AH151" s="121"/>
      <c r="AI151" s="121"/>
      <c r="AJ151" s="123"/>
      <c r="AK151" s="123"/>
      <c r="AL151" s="123"/>
      <c r="AM151" s="123"/>
      <c r="AN151" s="130"/>
      <c r="AO151" s="21"/>
      <c r="AP151" s="24"/>
      <c r="AQ151" s="21"/>
    </row>
    <row r="152" spans="1:43" s="22" customFormat="1" ht="102" outlineLevel="1" x14ac:dyDescent="0.25">
      <c r="A152" s="70"/>
      <c r="B152" s="72" t="s">
        <v>2208</v>
      </c>
      <c r="C152" s="21" t="s">
        <v>79</v>
      </c>
      <c r="D152" s="21" t="s">
        <v>1224</v>
      </c>
      <c r="E152" s="21" t="s">
        <v>1225</v>
      </c>
      <c r="F152" s="21" t="s">
        <v>1226</v>
      </c>
      <c r="G152" s="21" t="s">
        <v>1335</v>
      </c>
      <c r="H152" s="23" t="s">
        <v>3011</v>
      </c>
      <c r="I152" s="24">
        <v>0.5</v>
      </c>
      <c r="J152" s="25">
        <v>710000000</v>
      </c>
      <c r="K152" s="25" t="s">
        <v>82</v>
      </c>
      <c r="L152" s="23" t="s">
        <v>83</v>
      </c>
      <c r="M152" s="21" t="s">
        <v>1418</v>
      </c>
      <c r="N152" s="26" t="s">
        <v>84</v>
      </c>
      <c r="O152" s="26" t="s">
        <v>4214</v>
      </c>
      <c r="P152" s="21" t="s">
        <v>91</v>
      </c>
      <c r="Q152" s="27">
        <v>715</v>
      </c>
      <c r="R152" s="26" t="s">
        <v>681</v>
      </c>
      <c r="S152" s="12">
        <v>11</v>
      </c>
      <c r="T152" s="12">
        <v>3500</v>
      </c>
      <c r="U152" s="12">
        <v>0</v>
      </c>
      <c r="V152" s="12">
        <f t="shared" si="9"/>
        <v>0</v>
      </c>
      <c r="W152" s="72" t="s">
        <v>1710</v>
      </c>
      <c r="X152" s="23">
        <v>2017</v>
      </c>
      <c r="Y152" s="25" t="s">
        <v>929</v>
      </c>
      <c r="Z152" s="121" t="s">
        <v>687</v>
      </c>
      <c r="AA152" s="121" t="s">
        <v>749</v>
      </c>
      <c r="AB152" s="121" t="s">
        <v>9326</v>
      </c>
      <c r="AC152" s="121">
        <v>18</v>
      </c>
      <c r="AD152" s="122" t="s">
        <v>9334</v>
      </c>
      <c r="AE152" s="122" t="s">
        <v>9335</v>
      </c>
      <c r="AF152" s="121" t="s">
        <v>929</v>
      </c>
      <c r="AG152" s="121"/>
      <c r="AH152" s="121" t="s">
        <v>929</v>
      </c>
      <c r="AI152" s="121"/>
      <c r="AJ152" s="123"/>
      <c r="AK152" s="123"/>
      <c r="AL152" s="123" t="s">
        <v>9312</v>
      </c>
      <c r="AM152" s="123"/>
      <c r="AN152" s="130"/>
      <c r="AO152" s="21"/>
      <c r="AP152" s="24"/>
      <c r="AQ152" s="21"/>
    </row>
    <row r="153" spans="1:43" s="22" customFormat="1" ht="102" outlineLevel="1" x14ac:dyDescent="0.25">
      <c r="A153" s="70"/>
      <c r="B153" s="72" t="s">
        <v>2209</v>
      </c>
      <c r="C153" s="21" t="s">
        <v>79</v>
      </c>
      <c r="D153" s="21" t="s">
        <v>1332</v>
      </c>
      <c r="E153" s="21" t="s">
        <v>1220</v>
      </c>
      <c r="F153" s="21" t="s">
        <v>1333</v>
      </c>
      <c r="G153" s="21" t="s">
        <v>1334</v>
      </c>
      <c r="H153" s="23" t="s">
        <v>3011</v>
      </c>
      <c r="I153" s="24">
        <v>0.5</v>
      </c>
      <c r="J153" s="25">
        <v>710000000</v>
      </c>
      <c r="K153" s="25" t="s">
        <v>82</v>
      </c>
      <c r="L153" s="23" t="s">
        <v>83</v>
      </c>
      <c r="M153" s="21" t="s">
        <v>1419</v>
      </c>
      <c r="N153" s="26" t="s">
        <v>84</v>
      </c>
      <c r="O153" s="26" t="s">
        <v>4214</v>
      </c>
      <c r="P153" s="21" t="s">
        <v>91</v>
      </c>
      <c r="Q153" s="27">
        <v>715</v>
      </c>
      <c r="R153" s="26" t="s">
        <v>681</v>
      </c>
      <c r="S153" s="12">
        <v>14</v>
      </c>
      <c r="T153" s="12">
        <v>4500</v>
      </c>
      <c r="U153" s="12">
        <f t="shared" si="6"/>
        <v>63000</v>
      </c>
      <c r="V153" s="12">
        <f t="shared" si="9"/>
        <v>70560</v>
      </c>
      <c r="W153" s="72" t="s">
        <v>1710</v>
      </c>
      <c r="X153" s="23">
        <v>2017</v>
      </c>
      <c r="Y153" s="25"/>
      <c r="Z153" s="121" t="s">
        <v>687</v>
      </c>
      <c r="AA153" s="121" t="s">
        <v>749</v>
      </c>
      <c r="AB153" s="121" t="s">
        <v>9326</v>
      </c>
      <c r="AC153" s="121">
        <v>19</v>
      </c>
      <c r="AD153" s="122" t="s">
        <v>9334</v>
      </c>
      <c r="AE153" s="122" t="s">
        <v>9335</v>
      </c>
      <c r="AF153" s="121" t="s">
        <v>6883</v>
      </c>
      <c r="AG153" s="121"/>
      <c r="AH153" s="121"/>
      <c r="AI153" s="121"/>
      <c r="AJ153" s="123"/>
      <c r="AK153" s="123"/>
      <c r="AL153" s="123"/>
      <c r="AM153" s="123"/>
      <c r="AN153" s="130"/>
      <c r="AO153" s="21"/>
      <c r="AP153" s="24"/>
      <c r="AQ153" s="21"/>
    </row>
    <row r="154" spans="1:43" s="22" customFormat="1" ht="102" outlineLevel="1" x14ac:dyDescent="0.25">
      <c r="A154" s="70"/>
      <c r="B154" s="72" t="s">
        <v>2210</v>
      </c>
      <c r="C154" s="21" t="s">
        <v>79</v>
      </c>
      <c r="D154" s="21" t="s">
        <v>1224</v>
      </c>
      <c r="E154" s="21" t="s">
        <v>1225</v>
      </c>
      <c r="F154" s="21" t="s">
        <v>1226</v>
      </c>
      <c r="G154" s="21" t="s">
        <v>1335</v>
      </c>
      <c r="H154" s="23" t="s">
        <v>3011</v>
      </c>
      <c r="I154" s="24">
        <v>0.5</v>
      </c>
      <c r="J154" s="25">
        <v>710000000</v>
      </c>
      <c r="K154" s="25" t="s">
        <v>82</v>
      </c>
      <c r="L154" s="23" t="s">
        <v>83</v>
      </c>
      <c r="M154" s="21" t="s">
        <v>1419</v>
      </c>
      <c r="N154" s="26" t="s">
        <v>84</v>
      </c>
      <c r="O154" s="26" t="s">
        <v>4214</v>
      </c>
      <c r="P154" s="21" t="s">
        <v>91</v>
      </c>
      <c r="Q154" s="27">
        <v>715</v>
      </c>
      <c r="R154" s="26" t="s">
        <v>681</v>
      </c>
      <c r="S154" s="12">
        <v>23</v>
      </c>
      <c r="T154" s="12">
        <v>3500</v>
      </c>
      <c r="U154" s="12">
        <v>0</v>
      </c>
      <c r="V154" s="12">
        <f t="shared" si="9"/>
        <v>0</v>
      </c>
      <c r="W154" s="72" t="s">
        <v>1710</v>
      </c>
      <c r="X154" s="23">
        <v>2017</v>
      </c>
      <c r="Y154" s="25" t="s">
        <v>929</v>
      </c>
      <c r="Z154" s="121" t="s">
        <v>687</v>
      </c>
      <c r="AA154" s="121" t="s">
        <v>749</v>
      </c>
      <c r="AB154" s="121" t="s">
        <v>9326</v>
      </c>
      <c r="AC154" s="121">
        <v>20</v>
      </c>
      <c r="AD154" s="122" t="s">
        <v>9334</v>
      </c>
      <c r="AE154" s="122" t="s">
        <v>9335</v>
      </c>
      <c r="AF154" s="121" t="s">
        <v>929</v>
      </c>
      <c r="AG154" s="121"/>
      <c r="AH154" s="121" t="s">
        <v>929</v>
      </c>
      <c r="AI154" s="121"/>
      <c r="AJ154" s="123"/>
      <c r="AK154" s="123"/>
      <c r="AL154" s="123" t="s">
        <v>9312</v>
      </c>
      <c r="AM154" s="123"/>
      <c r="AN154" s="130"/>
      <c r="AO154" s="21"/>
      <c r="AP154" s="24"/>
      <c r="AQ154" s="21"/>
    </row>
    <row r="155" spans="1:43" s="22" customFormat="1" ht="89.25" outlineLevel="1" x14ac:dyDescent="0.25">
      <c r="A155" s="70"/>
      <c r="B155" s="72" t="s">
        <v>2211</v>
      </c>
      <c r="C155" s="21" t="s">
        <v>79</v>
      </c>
      <c r="D155" s="21" t="s">
        <v>1297</v>
      </c>
      <c r="E155" s="21" t="s">
        <v>311</v>
      </c>
      <c r="F155" s="21" t="s">
        <v>1214</v>
      </c>
      <c r="G155" s="21" t="s">
        <v>1215</v>
      </c>
      <c r="H155" s="23" t="s">
        <v>3011</v>
      </c>
      <c r="I155" s="24">
        <v>0.5</v>
      </c>
      <c r="J155" s="25">
        <v>710000000</v>
      </c>
      <c r="K155" s="25" t="s">
        <v>82</v>
      </c>
      <c r="L155" s="23" t="s">
        <v>83</v>
      </c>
      <c r="M155" s="21" t="s">
        <v>96</v>
      </c>
      <c r="N155" s="26" t="s">
        <v>84</v>
      </c>
      <c r="O155" s="26" t="s">
        <v>4214</v>
      </c>
      <c r="P155" s="21" t="s">
        <v>91</v>
      </c>
      <c r="Q155" s="27">
        <v>839</v>
      </c>
      <c r="R155" s="26" t="s">
        <v>679</v>
      </c>
      <c r="S155" s="12">
        <v>2</v>
      </c>
      <c r="T155" s="12">
        <v>8130.13</v>
      </c>
      <c r="U155" s="12">
        <f t="shared" ref="U155:U217" si="19">S155*T155</f>
        <v>16260.26</v>
      </c>
      <c r="V155" s="12">
        <f t="shared" si="9"/>
        <v>18211.4912</v>
      </c>
      <c r="W155" s="72" t="s">
        <v>1710</v>
      </c>
      <c r="X155" s="23">
        <v>2017</v>
      </c>
      <c r="Y155" s="25"/>
      <c r="Z155" s="121" t="s">
        <v>687</v>
      </c>
      <c r="AA155" s="121" t="s">
        <v>751</v>
      </c>
      <c r="AB155" s="121" t="s">
        <v>9372</v>
      </c>
      <c r="AC155" s="121">
        <v>21</v>
      </c>
      <c r="AD155" s="122" t="s">
        <v>9336</v>
      </c>
      <c r="AE155" s="122" t="s">
        <v>9333</v>
      </c>
      <c r="AF155" s="121" t="s">
        <v>9371</v>
      </c>
      <c r="AG155" s="121" t="s">
        <v>9018</v>
      </c>
      <c r="AH155" s="121" t="s">
        <v>9331</v>
      </c>
      <c r="AI155" s="121"/>
      <c r="AJ155" s="123">
        <v>2</v>
      </c>
      <c r="AK155" s="123">
        <v>8130.13</v>
      </c>
      <c r="AL155" s="123">
        <f>AJ155*AK155</f>
        <v>16260.26</v>
      </c>
      <c r="AM155" s="123">
        <f>U155-AL155</f>
        <v>0</v>
      </c>
      <c r="AN155" s="130"/>
      <c r="AO155" s="21"/>
      <c r="AP155" s="24"/>
      <c r="AQ155" s="21"/>
    </row>
    <row r="156" spans="1:43" s="22" customFormat="1" ht="89.25" outlineLevel="1" x14ac:dyDescent="0.25">
      <c r="A156" s="70"/>
      <c r="B156" s="72" t="s">
        <v>2212</v>
      </c>
      <c r="C156" s="21" t="s">
        <v>79</v>
      </c>
      <c r="D156" s="21" t="s">
        <v>1297</v>
      </c>
      <c r="E156" s="21" t="s">
        <v>311</v>
      </c>
      <c r="F156" s="21" t="s">
        <v>1214</v>
      </c>
      <c r="G156" s="21" t="s">
        <v>1216</v>
      </c>
      <c r="H156" s="23" t="s">
        <v>3011</v>
      </c>
      <c r="I156" s="24">
        <v>0.5</v>
      </c>
      <c r="J156" s="25">
        <v>710000000</v>
      </c>
      <c r="K156" s="25" t="s">
        <v>82</v>
      </c>
      <c r="L156" s="23" t="s">
        <v>83</v>
      </c>
      <c r="M156" s="21" t="s">
        <v>96</v>
      </c>
      <c r="N156" s="26" t="s">
        <v>84</v>
      </c>
      <c r="O156" s="26" t="s">
        <v>4214</v>
      </c>
      <c r="P156" s="21" t="s">
        <v>91</v>
      </c>
      <c r="Q156" s="27">
        <v>839</v>
      </c>
      <c r="R156" s="26" t="s">
        <v>679</v>
      </c>
      <c r="S156" s="12">
        <v>127</v>
      </c>
      <c r="T156" s="12">
        <v>8130.13</v>
      </c>
      <c r="U156" s="12">
        <f t="shared" si="19"/>
        <v>1032526.51</v>
      </c>
      <c r="V156" s="12">
        <f t="shared" si="9"/>
        <v>1156429.6912000002</v>
      </c>
      <c r="W156" s="72" t="s">
        <v>1710</v>
      </c>
      <c r="X156" s="23">
        <v>2017</v>
      </c>
      <c r="Y156" s="25"/>
      <c r="Z156" s="121" t="s">
        <v>687</v>
      </c>
      <c r="AA156" s="121" t="s">
        <v>751</v>
      </c>
      <c r="AB156" s="121" t="s">
        <v>9326</v>
      </c>
      <c r="AC156" s="121">
        <v>22</v>
      </c>
      <c r="AD156" s="122" t="s">
        <v>9332</v>
      </c>
      <c r="AE156" s="122" t="s">
        <v>9333</v>
      </c>
      <c r="AF156" s="121" t="s">
        <v>231</v>
      </c>
      <c r="AG156" s="121"/>
      <c r="AH156" s="121" t="s">
        <v>9331</v>
      </c>
      <c r="AI156" s="121"/>
      <c r="AJ156" s="123">
        <v>127</v>
      </c>
      <c r="AK156" s="123">
        <v>6800</v>
      </c>
      <c r="AL156" s="123">
        <f>AJ156*AK156</f>
        <v>863600</v>
      </c>
      <c r="AM156" s="123">
        <f>U156-AL156</f>
        <v>168926.51</v>
      </c>
      <c r="AN156" s="130"/>
      <c r="AO156" s="21"/>
      <c r="AP156" s="24"/>
      <c r="AQ156" s="21"/>
    </row>
    <row r="157" spans="1:43" s="22" customFormat="1" ht="89.25" outlineLevel="1" x14ac:dyDescent="0.25">
      <c r="A157" s="70"/>
      <c r="B157" s="72" t="s">
        <v>2213</v>
      </c>
      <c r="C157" s="21" t="s">
        <v>79</v>
      </c>
      <c r="D157" s="21" t="s">
        <v>1726</v>
      </c>
      <c r="E157" s="21" t="s">
        <v>1217</v>
      </c>
      <c r="F157" s="21" t="s">
        <v>1218</v>
      </c>
      <c r="G157" s="21" t="s">
        <v>1219</v>
      </c>
      <c r="H157" s="23" t="s">
        <v>3011</v>
      </c>
      <c r="I157" s="24">
        <v>0.5</v>
      </c>
      <c r="J157" s="25">
        <v>710000000</v>
      </c>
      <c r="K157" s="25" t="s">
        <v>82</v>
      </c>
      <c r="L157" s="23" t="s">
        <v>83</v>
      </c>
      <c r="M157" s="21" t="s">
        <v>96</v>
      </c>
      <c r="N157" s="26" t="s">
        <v>84</v>
      </c>
      <c r="O157" s="26" t="s">
        <v>4214</v>
      </c>
      <c r="P157" s="21" t="s">
        <v>91</v>
      </c>
      <c r="Q157" s="27" t="s">
        <v>680</v>
      </c>
      <c r="R157" s="26" t="s">
        <v>681</v>
      </c>
      <c r="S157" s="12">
        <v>107</v>
      </c>
      <c r="T157" s="12">
        <v>6017.53</v>
      </c>
      <c r="U157" s="12">
        <f t="shared" si="19"/>
        <v>643875.71</v>
      </c>
      <c r="V157" s="12">
        <f t="shared" si="9"/>
        <v>721140.79520000005</v>
      </c>
      <c r="W157" s="72" t="s">
        <v>1710</v>
      </c>
      <c r="X157" s="23">
        <v>2017</v>
      </c>
      <c r="Y157" s="25"/>
      <c r="Z157" s="121" t="s">
        <v>687</v>
      </c>
      <c r="AA157" s="121" t="s">
        <v>751</v>
      </c>
      <c r="AB157" s="121" t="s">
        <v>9326</v>
      </c>
      <c r="AC157" s="121">
        <v>23</v>
      </c>
      <c r="AD157" s="122" t="s">
        <v>9327</v>
      </c>
      <c r="AE157" s="122" t="s">
        <v>9328</v>
      </c>
      <c r="AF157" s="121" t="s">
        <v>9035</v>
      </c>
      <c r="AG157" s="121" t="s">
        <v>9018</v>
      </c>
      <c r="AH157" s="121" t="s">
        <v>9036</v>
      </c>
      <c r="AI157" s="121"/>
      <c r="AJ157" s="123">
        <v>107</v>
      </c>
      <c r="AK157" s="123">
        <v>6000</v>
      </c>
      <c r="AL157" s="123">
        <f>AJ157*AK157</f>
        <v>642000</v>
      </c>
      <c r="AM157" s="123">
        <f>U157-AL157</f>
        <v>1875.7099999999627</v>
      </c>
      <c r="AN157" s="130"/>
      <c r="AO157" s="21"/>
      <c r="AP157" s="24"/>
      <c r="AQ157" s="21"/>
    </row>
    <row r="158" spans="1:43" s="22" customFormat="1" ht="89.25" outlineLevel="1" x14ac:dyDescent="0.25">
      <c r="A158" s="70"/>
      <c r="B158" s="72" t="s">
        <v>2214</v>
      </c>
      <c r="C158" s="21" t="s">
        <v>79</v>
      </c>
      <c r="D158" s="21" t="s">
        <v>1727</v>
      </c>
      <c r="E158" s="21" t="s">
        <v>1220</v>
      </c>
      <c r="F158" s="21" t="s">
        <v>1221</v>
      </c>
      <c r="G158" s="21" t="s">
        <v>1222</v>
      </c>
      <c r="H158" s="23" t="s">
        <v>3011</v>
      </c>
      <c r="I158" s="24">
        <v>0.5</v>
      </c>
      <c r="J158" s="25">
        <v>710000000</v>
      </c>
      <c r="K158" s="25" t="s">
        <v>82</v>
      </c>
      <c r="L158" s="23" t="s">
        <v>83</v>
      </c>
      <c r="M158" s="21" t="s">
        <v>96</v>
      </c>
      <c r="N158" s="26" t="s">
        <v>84</v>
      </c>
      <c r="O158" s="26" t="s">
        <v>4214</v>
      </c>
      <c r="P158" s="21" t="s">
        <v>91</v>
      </c>
      <c r="Q158" s="27" t="s">
        <v>680</v>
      </c>
      <c r="R158" s="26" t="s">
        <v>681</v>
      </c>
      <c r="S158" s="12">
        <v>2</v>
      </c>
      <c r="T158" s="12">
        <v>5062.0600000000004</v>
      </c>
      <c r="U158" s="12">
        <f t="shared" si="19"/>
        <v>10124.120000000001</v>
      </c>
      <c r="V158" s="12">
        <f t="shared" si="9"/>
        <v>11339.014400000002</v>
      </c>
      <c r="W158" s="72" t="s">
        <v>1710</v>
      </c>
      <c r="X158" s="23">
        <v>2017</v>
      </c>
      <c r="Y158" s="25"/>
      <c r="Z158" s="121" t="s">
        <v>687</v>
      </c>
      <c r="AA158" s="121" t="s">
        <v>751</v>
      </c>
      <c r="AB158" s="121" t="s">
        <v>9326</v>
      </c>
      <c r="AC158" s="121">
        <v>24</v>
      </c>
      <c r="AD158" s="122" t="s">
        <v>9327</v>
      </c>
      <c r="AE158" s="122" t="s">
        <v>9328</v>
      </c>
      <c r="AF158" s="121" t="s">
        <v>9035</v>
      </c>
      <c r="AG158" s="121" t="s">
        <v>9018</v>
      </c>
      <c r="AH158" s="121" t="s">
        <v>9036</v>
      </c>
      <c r="AI158" s="121"/>
      <c r="AJ158" s="123">
        <v>2</v>
      </c>
      <c r="AK158" s="123">
        <v>5000</v>
      </c>
      <c r="AL158" s="123">
        <f t="shared" ref="AL158:AL160" si="20">AJ158*AK158</f>
        <v>10000</v>
      </c>
      <c r="AM158" s="123">
        <f t="shared" ref="AM158:AM160" si="21">U158-AL158</f>
        <v>124.1200000000008</v>
      </c>
      <c r="AN158" s="130"/>
      <c r="AO158" s="21"/>
      <c r="AP158" s="24"/>
      <c r="AQ158" s="21"/>
    </row>
    <row r="159" spans="1:43" s="22" customFormat="1" ht="89.25" outlineLevel="1" x14ac:dyDescent="0.25">
      <c r="A159" s="70"/>
      <c r="B159" s="72" t="s">
        <v>2215</v>
      </c>
      <c r="C159" s="21" t="s">
        <v>79</v>
      </c>
      <c r="D159" s="74" t="s">
        <v>3210</v>
      </c>
      <c r="E159" s="74" t="s">
        <v>311</v>
      </c>
      <c r="F159" s="74" t="s">
        <v>3211</v>
      </c>
      <c r="G159" s="74" t="s">
        <v>1223</v>
      </c>
      <c r="H159" s="23" t="s">
        <v>3011</v>
      </c>
      <c r="I159" s="24">
        <v>0.5</v>
      </c>
      <c r="J159" s="25">
        <v>710000000</v>
      </c>
      <c r="K159" s="25" t="s">
        <v>82</v>
      </c>
      <c r="L159" s="23" t="s">
        <v>83</v>
      </c>
      <c r="M159" s="21" t="s">
        <v>96</v>
      </c>
      <c r="N159" s="26" t="s">
        <v>84</v>
      </c>
      <c r="O159" s="26" t="s">
        <v>4214</v>
      </c>
      <c r="P159" s="21" t="s">
        <v>91</v>
      </c>
      <c r="Q159" s="27">
        <v>839</v>
      </c>
      <c r="R159" s="26" t="s">
        <v>679</v>
      </c>
      <c r="S159" s="12">
        <v>2</v>
      </c>
      <c r="T159" s="12">
        <v>15809.38</v>
      </c>
      <c r="U159" s="12">
        <f t="shared" si="19"/>
        <v>31618.76</v>
      </c>
      <c r="V159" s="12">
        <f t="shared" si="9"/>
        <v>35413.011200000001</v>
      </c>
      <c r="W159" s="72" t="s">
        <v>1710</v>
      </c>
      <c r="X159" s="23">
        <v>2017</v>
      </c>
      <c r="Y159" s="25"/>
      <c r="Z159" s="121" t="s">
        <v>687</v>
      </c>
      <c r="AA159" s="121" t="s">
        <v>751</v>
      </c>
      <c r="AB159" s="121" t="s">
        <v>9372</v>
      </c>
      <c r="AC159" s="121">
        <v>25</v>
      </c>
      <c r="AD159" s="122" t="s">
        <v>9332</v>
      </c>
      <c r="AE159" s="122" t="s">
        <v>9333</v>
      </c>
      <c r="AF159" s="121" t="s">
        <v>9371</v>
      </c>
      <c r="AG159" s="121" t="s">
        <v>9018</v>
      </c>
      <c r="AH159" s="121" t="s">
        <v>9331</v>
      </c>
      <c r="AI159" s="121"/>
      <c r="AJ159" s="123">
        <v>2</v>
      </c>
      <c r="AK159" s="123">
        <v>15809.38</v>
      </c>
      <c r="AL159" s="123">
        <f>AJ159*AK159</f>
        <v>31618.76</v>
      </c>
      <c r="AM159" s="123">
        <f>U159-AL159</f>
        <v>0</v>
      </c>
      <c r="AN159" s="130"/>
      <c r="AO159" s="21"/>
      <c r="AP159" s="24"/>
      <c r="AQ159" s="21"/>
    </row>
    <row r="160" spans="1:43" s="22" customFormat="1" ht="89.25" outlineLevel="1" x14ac:dyDescent="0.25">
      <c r="A160" s="70"/>
      <c r="B160" s="72" t="s">
        <v>2216</v>
      </c>
      <c r="C160" s="21" t="s">
        <v>79</v>
      </c>
      <c r="D160" s="21" t="s">
        <v>1224</v>
      </c>
      <c r="E160" s="21" t="s">
        <v>1225</v>
      </c>
      <c r="F160" s="21" t="s">
        <v>1226</v>
      </c>
      <c r="G160" s="21" t="s">
        <v>1227</v>
      </c>
      <c r="H160" s="23" t="s">
        <v>3011</v>
      </c>
      <c r="I160" s="24">
        <v>0.5</v>
      </c>
      <c r="J160" s="25">
        <v>710000000</v>
      </c>
      <c r="K160" s="25" t="s">
        <v>82</v>
      </c>
      <c r="L160" s="23" t="s">
        <v>83</v>
      </c>
      <c r="M160" s="21" t="s">
        <v>96</v>
      </c>
      <c r="N160" s="26" t="s">
        <v>84</v>
      </c>
      <c r="O160" s="26" t="s">
        <v>4214</v>
      </c>
      <c r="P160" s="21" t="s">
        <v>91</v>
      </c>
      <c r="Q160" s="27" t="s">
        <v>680</v>
      </c>
      <c r="R160" s="26" t="s">
        <v>681</v>
      </c>
      <c r="S160" s="12">
        <v>22</v>
      </c>
      <c r="T160" s="12">
        <v>3447.32</v>
      </c>
      <c r="U160" s="12">
        <f t="shared" si="19"/>
        <v>75841.040000000008</v>
      </c>
      <c r="V160" s="12">
        <f t="shared" si="9"/>
        <v>84941.964800000016</v>
      </c>
      <c r="W160" s="72" t="s">
        <v>1710</v>
      </c>
      <c r="X160" s="23">
        <v>2017</v>
      </c>
      <c r="Y160" s="25"/>
      <c r="Z160" s="121" t="s">
        <v>687</v>
      </c>
      <c r="AA160" s="121" t="s">
        <v>751</v>
      </c>
      <c r="AB160" s="121" t="s">
        <v>9326</v>
      </c>
      <c r="AC160" s="121">
        <v>26</v>
      </c>
      <c r="AD160" s="122" t="s">
        <v>9327</v>
      </c>
      <c r="AE160" s="122" t="s">
        <v>9328</v>
      </c>
      <c r="AF160" s="121" t="s">
        <v>9035</v>
      </c>
      <c r="AG160" s="121" t="s">
        <v>9018</v>
      </c>
      <c r="AH160" s="121" t="s">
        <v>9036</v>
      </c>
      <c r="AI160" s="121"/>
      <c r="AJ160" s="123">
        <v>22</v>
      </c>
      <c r="AK160" s="123">
        <v>3440</v>
      </c>
      <c r="AL160" s="123">
        <f t="shared" si="20"/>
        <v>75680</v>
      </c>
      <c r="AM160" s="123">
        <f t="shared" si="21"/>
        <v>161.04000000000815</v>
      </c>
      <c r="AN160" s="130"/>
      <c r="AO160" s="21"/>
      <c r="AP160" s="24"/>
      <c r="AQ160" s="21"/>
    </row>
    <row r="161" spans="1:43" s="22" customFormat="1" ht="102" outlineLevel="1" x14ac:dyDescent="0.25">
      <c r="A161" s="70"/>
      <c r="B161" s="72" t="s">
        <v>2217</v>
      </c>
      <c r="C161" s="21" t="s">
        <v>79</v>
      </c>
      <c r="D161" s="21" t="s">
        <v>1503</v>
      </c>
      <c r="E161" s="21" t="s">
        <v>311</v>
      </c>
      <c r="F161" s="21" t="s">
        <v>1504</v>
      </c>
      <c r="G161" s="21" t="s">
        <v>1505</v>
      </c>
      <c r="H161" s="23" t="s">
        <v>3011</v>
      </c>
      <c r="I161" s="24">
        <v>0.5</v>
      </c>
      <c r="J161" s="25">
        <v>710000000</v>
      </c>
      <c r="K161" s="25" t="s">
        <v>82</v>
      </c>
      <c r="L161" s="23" t="s">
        <v>83</v>
      </c>
      <c r="M161" s="21" t="s">
        <v>1428</v>
      </c>
      <c r="N161" s="26" t="s">
        <v>84</v>
      </c>
      <c r="O161" s="26" t="s">
        <v>4214</v>
      </c>
      <c r="P161" s="21" t="s">
        <v>91</v>
      </c>
      <c r="Q161" s="27">
        <v>839</v>
      </c>
      <c r="R161" s="26" t="s">
        <v>679</v>
      </c>
      <c r="S161" s="12">
        <v>2</v>
      </c>
      <c r="T161" s="12">
        <v>5254.46</v>
      </c>
      <c r="U161" s="12">
        <v>0</v>
      </c>
      <c r="V161" s="12">
        <f t="shared" si="9"/>
        <v>0</v>
      </c>
      <c r="W161" s="72" t="s">
        <v>1710</v>
      </c>
      <c r="X161" s="23">
        <v>2017</v>
      </c>
      <c r="Y161" s="25" t="s">
        <v>929</v>
      </c>
      <c r="Z161" s="121" t="s">
        <v>687</v>
      </c>
      <c r="AA161" s="121" t="s">
        <v>1427</v>
      </c>
      <c r="AB161" s="121" t="s">
        <v>9326</v>
      </c>
      <c r="AC161" s="121">
        <v>27</v>
      </c>
      <c r="AD161" s="122" t="s">
        <v>9334</v>
      </c>
      <c r="AE161" s="122" t="s">
        <v>9335</v>
      </c>
      <c r="AF161" s="121" t="s">
        <v>929</v>
      </c>
      <c r="AG161" s="121"/>
      <c r="AH161" s="121" t="s">
        <v>929</v>
      </c>
      <c r="AI161" s="121"/>
      <c r="AJ161" s="123"/>
      <c r="AK161" s="123"/>
      <c r="AL161" s="123" t="s">
        <v>9312</v>
      </c>
      <c r="AM161" s="123"/>
      <c r="AN161" s="130"/>
      <c r="AO161" s="21"/>
      <c r="AP161" s="24"/>
      <c r="AQ161" s="21"/>
    </row>
    <row r="162" spans="1:43" s="22" customFormat="1" ht="229.5" outlineLevel="1" x14ac:dyDescent="0.25">
      <c r="A162" s="70"/>
      <c r="B162" s="72" t="s">
        <v>2218</v>
      </c>
      <c r="C162" s="21" t="s">
        <v>79</v>
      </c>
      <c r="D162" s="21" t="s">
        <v>1506</v>
      </c>
      <c r="E162" s="21" t="s">
        <v>311</v>
      </c>
      <c r="F162" s="21" t="s">
        <v>1507</v>
      </c>
      <c r="G162" s="21" t="s">
        <v>1508</v>
      </c>
      <c r="H162" s="23" t="s">
        <v>3011</v>
      </c>
      <c r="I162" s="24">
        <v>0.5</v>
      </c>
      <c r="J162" s="25">
        <v>710000000</v>
      </c>
      <c r="K162" s="25" t="s">
        <v>82</v>
      </c>
      <c r="L162" s="23" t="s">
        <v>83</v>
      </c>
      <c r="M162" s="21" t="s">
        <v>1428</v>
      </c>
      <c r="N162" s="26" t="s">
        <v>84</v>
      </c>
      <c r="O162" s="26" t="s">
        <v>4214</v>
      </c>
      <c r="P162" s="21" t="s">
        <v>91</v>
      </c>
      <c r="Q162" s="27" t="s">
        <v>705</v>
      </c>
      <c r="R162" s="26" t="s">
        <v>679</v>
      </c>
      <c r="S162" s="12">
        <v>2</v>
      </c>
      <c r="T162" s="12">
        <v>26081.25</v>
      </c>
      <c r="U162" s="12">
        <v>0</v>
      </c>
      <c r="V162" s="12">
        <f t="shared" si="9"/>
        <v>0</v>
      </c>
      <c r="W162" s="72" t="s">
        <v>1710</v>
      </c>
      <c r="X162" s="23">
        <v>2017</v>
      </c>
      <c r="Y162" s="25" t="s">
        <v>929</v>
      </c>
      <c r="Z162" s="121" t="s">
        <v>687</v>
      </c>
      <c r="AA162" s="121" t="s">
        <v>1427</v>
      </c>
      <c r="AB162" s="121" t="s">
        <v>9326</v>
      </c>
      <c r="AC162" s="121">
        <v>28</v>
      </c>
      <c r="AD162" s="122" t="s">
        <v>9334</v>
      </c>
      <c r="AE162" s="122" t="s">
        <v>9335</v>
      </c>
      <c r="AF162" s="121" t="s">
        <v>929</v>
      </c>
      <c r="AG162" s="121"/>
      <c r="AH162" s="121" t="s">
        <v>929</v>
      </c>
      <c r="AI162" s="121"/>
      <c r="AJ162" s="123"/>
      <c r="AK162" s="123"/>
      <c r="AL162" s="123" t="s">
        <v>9312</v>
      </c>
      <c r="AM162" s="123"/>
      <c r="AN162" s="130"/>
      <c r="AO162" s="21"/>
      <c r="AP162" s="24"/>
      <c r="AQ162" s="21"/>
    </row>
    <row r="163" spans="1:43" s="22" customFormat="1" ht="102" outlineLevel="1" x14ac:dyDescent="0.25">
      <c r="A163" s="70"/>
      <c r="B163" s="72" t="s">
        <v>2219</v>
      </c>
      <c r="C163" s="21" t="s">
        <v>79</v>
      </c>
      <c r="D163" s="21" t="s">
        <v>1503</v>
      </c>
      <c r="E163" s="21" t="s">
        <v>311</v>
      </c>
      <c r="F163" s="21" t="s">
        <v>1504</v>
      </c>
      <c r="G163" s="21" t="s">
        <v>1505</v>
      </c>
      <c r="H163" s="23" t="s">
        <v>3011</v>
      </c>
      <c r="I163" s="24">
        <v>0.5</v>
      </c>
      <c r="J163" s="25">
        <v>710000000</v>
      </c>
      <c r="K163" s="25" t="s">
        <v>82</v>
      </c>
      <c r="L163" s="23" t="s">
        <v>83</v>
      </c>
      <c r="M163" s="21" t="s">
        <v>1728</v>
      </c>
      <c r="N163" s="26" t="s">
        <v>84</v>
      </c>
      <c r="O163" s="26" t="s">
        <v>4214</v>
      </c>
      <c r="P163" s="21" t="s">
        <v>91</v>
      </c>
      <c r="Q163" s="27">
        <v>839</v>
      </c>
      <c r="R163" s="26" t="s">
        <v>679</v>
      </c>
      <c r="S163" s="12">
        <v>6</v>
      </c>
      <c r="T163" s="12">
        <v>5254.46</v>
      </c>
      <c r="U163" s="12">
        <v>0</v>
      </c>
      <c r="V163" s="12">
        <f t="shared" si="9"/>
        <v>0</v>
      </c>
      <c r="W163" s="72" t="s">
        <v>1710</v>
      </c>
      <c r="X163" s="23">
        <v>2017</v>
      </c>
      <c r="Y163" s="25" t="s">
        <v>929</v>
      </c>
      <c r="Z163" s="121" t="s">
        <v>687</v>
      </c>
      <c r="AA163" s="121" t="s">
        <v>1427</v>
      </c>
      <c r="AB163" s="121" t="s">
        <v>9326</v>
      </c>
      <c r="AC163" s="121">
        <v>29</v>
      </c>
      <c r="AD163" s="122" t="s">
        <v>9334</v>
      </c>
      <c r="AE163" s="122" t="s">
        <v>9335</v>
      </c>
      <c r="AF163" s="121" t="s">
        <v>929</v>
      </c>
      <c r="AG163" s="121"/>
      <c r="AH163" s="121" t="s">
        <v>929</v>
      </c>
      <c r="AI163" s="121"/>
      <c r="AJ163" s="123"/>
      <c r="AK163" s="123"/>
      <c r="AL163" s="123" t="s">
        <v>9312</v>
      </c>
      <c r="AM163" s="123"/>
      <c r="AN163" s="130"/>
      <c r="AO163" s="21"/>
      <c r="AP163" s="24"/>
      <c r="AQ163" s="21"/>
    </row>
    <row r="164" spans="1:43" s="22" customFormat="1" ht="229.5" outlineLevel="1" x14ac:dyDescent="0.25">
      <c r="A164" s="70"/>
      <c r="B164" s="72" t="s">
        <v>2220</v>
      </c>
      <c r="C164" s="21" t="s">
        <v>79</v>
      </c>
      <c r="D164" s="21" t="s">
        <v>1506</v>
      </c>
      <c r="E164" s="21" t="s">
        <v>311</v>
      </c>
      <c r="F164" s="21" t="s">
        <v>1507</v>
      </c>
      <c r="G164" s="21" t="s">
        <v>1508</v>
      </c>
      <c r="H164" s="23" t="s">
        <v>3011</v>
      </c>
      <c r="I164" s="24">
        <v>0.5</v>
      </c>
      <c r="J164" s="25">
        <v>710000000</v>
      </c>
      <c r="K164" s="25" t="s">
        <v>82</v>
      </c>
      <c r="L164" s="23" t="s">
        <v>83</v>
      </c>
      <c r="M164" s="21" t="s">
        <v>1728</v>
      </c>
      <c r="N164" s="26" t="s">
        <v>84</v>
      </c>
      <c r="O164" s="26" t="s">
        <v>4214</v>
      </c>
      <c r="P164" s="21" t="s">
        <v>91</v>
      </c>
      <c r="Q164" s="27" t="s">
        <v>705</v>
      </c>
      <c r="R164" s="26" t="s">
        <v>679</v>
      </c>
      <c r="S164" s="12">
        <v>6</v>
      </c>
      <c r="T164" s="12">
        <v>26081.25</v>
      </c>
      <c r="U164" s="12">
        <v>0</v>
      </c>
      <c r="V164" s="12">
        <f t="shared" si="9"/>
        <v>0</v>
      </c>
      <c r="W164" s="72" t="s">
        <v>1710</v>
      </c>
      <c r="X164" s="23">
        <v>2017</v>
      </c>
      <c r="Y164" s="25" t="s">
        <v>929</v>
      </c>
      <c r="Z164" s="121" t="s">
        <v>687</v>
      </c>
      <c r="AA164" s="121" t="s">
        <v>1427</v>
      </c>
      <c r="AB164" s="121" t="s">
        <v>9326</v>
      </c>
      <c r="AC164" s="121">
        <v>30</v>
      </c>
      <c r="AD164" s="122" t="s">
        <v>9334</v>
      </c>
      <c r="AE164" s="122" t="s">
        <v>9335</v>
      </c>
      <c r="AF164" s="121" t="s">
        <v>929</v>
      </c>
      <c r="AG164" s="121"/>
      <c r="AH164" s="121" t="s">
        <v>929</v>
      </c>
      <c r="AI164" s="121"/>
      <c r="AJ164" s="123"/>
      <c r="AK164" s="123"/>
      <c r="AL164" s="123" t="s">
        <v>9312</v>
      </c>
      <c r="AM164" s="123"/>
      <c r="AN164" s="130"/>
      <c r="AO164" s="21"/>
      <c r="AP164" s="24"/>
      <c r="AQ164" s="21"/>
    </row>
    <row r="165" spans="1:43" s="22" customFormat="1" ht="102" outlineLevel="1" x14ac:dyDescent="0.25">
      <c r="A165" s="70"/>
      <c r="B165" s="72" t="s">
        <v>2221</v>
      </c>
      <c r="C165" s="21" t="s">
        <v>79</v>
      </c>
      <c r="D165" s="21" t="s">
        <v>1756</v>
      </c>
      <c r="E165" s="21" t="s">
        <v>311</v>
      </c>
      <c r="F165" s="21" t="s">
        <v>1757</v>
      </c>
      <c r="G165" s="21" t="s">
        <v>1758</v>
      </c>
      <c r="H165" s="23" t="s">
        <v>3011</v>
      </c>
      <c r="I165" s="24">
        <v>0.5</v>
      </c>
      <c r="J165" s="25">
        <v>710000000</v>
      </c>
      <c r="K165" s="25" t="s">
        <v>82</v>
      </c>
      <c r="L165" s="23" t="s">
        <v>83</v>
      </c>
      <c r="M165" s="21" t="s">
        <v>1728</v>
      </c>
      <c r="N165" s="26" t="s">
        <v>84</v>
      </c>
      <c r="O165" s="26" t="s">
        <v>4214</v>
      </c>
      <c r="P165" s="21" t="s">
        <v>91</v>
      </c>
      <c r="Q165" s="27" t="s">
        <v>705</v>
      </c>
      <c r="R165" s="26" t="s">
        <v>679</v>
      </c>
      <c r="S165" s="12">
        <v>6</v>
      </c>
      <c r="T165" s="12">
        <v>5254.6</v>
      </c>
      <c r="U165" s="12">
        <v>0</v>
      </c>
      <c r="V165" s="12">
        <f t="shared" si="9"/>
        <v>0</v>
      </c>
      <c r="W165" s="72" t="s">
        <v>1710</v>
      </c>
      <c r="X165" s="23">
        <v>2017</v>
      </c>
      <c r="Y165" s="25" t="s">
        <v>929</v>
      </c>
      <c r="Z165" s="121" t="s">
        <v>687</v>
      </c>
      <c r="AA165" s="121" t="s">
        <v>1427</v>
      </c>
      <c r="AB165" s="121" t="s">
        <v>9326</v>
      </c>
      <c r="AC165" s="121">
        <v>31</v>
      </c>
      <c r="AD165" s="122" t="s">
        <v>9334</v>
      </c>
      <c r="AE165" s="122" t="s">
        <v>9335</v>
      </c>
      <c r="AF165" s="121" t="s">
        <v>929</v>
      </c>
      <c r="AG165" s="121"/>
      <c r="AH165" s="121" t="s">
        <v>929</v>
      </c>
      <c r="AI165" s="121"/>
      <c r="AJ165" s="123"/>
      <c r="AK165" s="123"/>
      <c r="AL165" s="123" t="s">
        <v>9312</v>
      </c>
      <c r="AM165" s="123"/>
      <c r="AN165" s="130"/>
      <c r="AO165" s="21"/>
      <c r="AP165" s="24"/>
      <c r="AQ165" s="21"/>
    </row>
    <row r="166" spans="1:43" s="22" customFormat="1" ht="102" outlineLevel="1" x14ac:dyDescent="0.25">
      <c r="A166" s="70"/>
      <c r="B166" s="72" t="s">
        <v>2222</v>
      </c>
      <c r="C166" s="21" t="s">
        <v>79</v>
      </c>
      <c r="D166" s="21" t="s">
        <v>1759</v>
      </c>
      <c r="E166" s="21" t="s">
        <v>1760</v>
      </c>
      <c r="F166" s="21" t="s">
        <v>1761</v>
      </c>
      <c r="G166" s="21" t="s">
        <v>4686</v>
      </c>
      <c r="H166" s="23" t="s">
        <v>3011</v>
      </c>
      <c r="I166" s="24">
        <v>0.5</v>
      </c>
      <c r="J166" s="25">
        <v>710000000</v>
      </c>
      <c r="K166" s="25" t="s">
        <v>82</v>
      </c>
      <c r="L166" s="23" t="s">
        <v>83</v>
      </c>
      <c r="M166" s="21" t="s">
        <v>1728</v>
      </c>
      <c r="N166" s="26" t="s">
        <v>84</v>
      </c>
      <c r="O166" s="26" t="s">
        <v>4214</v>
      </c>
      <c r="P166" s="21" t="s">
        <v>91</v>
      </c>
      <c r="Q166" s="27" t="s">
        <v>680</v>
      </c>
      <c r="R166" s="26" t="s">
        <v>681</v>
      </c>
      <c r="S166" s="12">
        <v>6</v>
      </c>
      <c r="T166" s="12">
        <v>2455.27</v>
      </c>
      <c r="U166" s="12">
        <v>0</v>
      </c>
      <c r="V166" s="12">
        <f t="shared" si="9"/>
        <v>0</v>
      </c>
      <c r="W166" s="72" t="s">
        <v>1710</v>
      </c>
      <c r="X166" s="23">
        <v>2017</v>
      </c>
      <c r="Y166" s="25" t="s">
        <v>929</v>
      </c>
      <c r="Z166" s="121" t="s">
        <v>687</v>
      </c>
      <c r="AA166" s="121" t="s">
        <v>1427</v>
      </c>
      <c r="AB166" s="121" t="s">
        <v>9326</v>
      </c>
      <c r="AC166" s="121">
        <v>32</v>
      </c>
      <c r="AD166" s="122" t="s">
        <v>9334</v>
      </c>
      <c r="AE166" s="122" t="s">
        <v>9335</v>
      </c>
      <c r="AF166" s="121" t="s">
        <v>929</v>
      </c>
      <c r="AG166" s="121"/>
      <c r="AH166" s="121" t="s">
        <v>929</v>
      </c>
      <c r="AI166" s="121"/>
      <c r="AJ166" s="123"/>
      <c r="AK166" s="123"/>
      <c r="AL166" s="123" t="s">
        <v>9312</v>
      </c>
      <c r="AM166" s="123"/>
      <c r="AN166" s="130"/>
      <c r="AO166" s="21"/>
      <c r="AP166" s="24"/>
      <c r="AQ166" s="21"/>
    </row>
    <row r="167" spans="1:43" s="22" customFormat="1" ht="102" outlineLevel="1" x14ac:dyDescent="0.25">
      <c r="A167" s="70"/>
      <c r="B167" s="72" t="s">
        <v>2223</v>
      </c>
      <c r="C167" s="21" t="s">
        <v>79</v>
      </c>
      <c r="D167" s="21" t="s">
        <v>1762</v>
      </c>
      <c r="E167" s="21" t="s">
        <v>1763</v>
      </c>
      <c r="F167" s="21" t="s">
        <v>3129</v>
      </c>
      <c r="G167" s="21" t="s">
        <v>4647</v>
      </c>
      <c r="H167" s="23" t="s">
        <v>3011</v>
      </c>
      <c r="I167" s="24">
        <v>0.5</v>
      </c>
      <c r="J167" s="25">
        <v>710000000</v>
      </c>
      <c r="K167" s="25" t="s">
        <v>82</v>
      </c>
      <c r="L167" s="23" t="s">
        <v>83</v>
      </c>
      <c r="M167" s="21" t="s">
        <v>1728</v>
      </c>
      <c r="N167" s="26" t="s">
        <v>84</v>
      </c>
      <c r="O167" s="26" t="s">
        <v>4214</v>
      </c>
      <c r="P167" s="21" t="s">
        <v>91</v>
      </c>
      <c r="Q167" s="27" t="s">
        <v>680</v>
      </c>
      <c r="R167" s="26" t="s">
        <v>681</v>
      </c>
      <c r="S167" s="12">
        <v>6</v>
      </c>
      <c r="T167" s="12">
        <v>496.79</v>
      </c>
      <c r="U167" s="12">
        <v>0</v>
      </c>
      <c r="V167" s="12">
        <f t="shared" si="9"/>
        <v>0</v>
      </c>
      <c r="W167" s="72" t="s">
        <v>1710</v>
      </c>
      <c r="X167" s="23">
        <v>2017</v>
      </c>
      <c r="Y167" s="25" t="s">
        <v>929</v>
      </c>
      <c r="Z167" s="121" t="s">
        <v>687</v>
      </c>
      <c r="AA167" s="121" t="s">
        <v>1427</v>
      </c>
      <c r="AB167" s="121" t="s">
        <v>9326</v>
      </c>
      <c r="AC167" s="121">
        <v>33</v>
      </c>
      <c r="AD167" s="122" t="s">
        <v>9334</v>
      </c>
      <c r="AE167" s="122" t="s">
        <v>9335</v>
      </c>
      <c r="AF167" s="121" t="s">
        <v>929</v>
      </c>
      <c r="AG167" s="121"/>
      <c r="AH167" s="121" t="s">
        <v>929</v>
      </c>
      <c r="AI167" s="121"/>
      <c r="AJ167" s="123"/>
      <c r="AK167" s="123"/>
      <c r="AL167" s="123" t="s">
        <v>9312</v>
      </c>
      <c r="AM167" s="123"/>
      <c r="AN167" s="130"/>
      <c r="AO167" s="21"/>
      <c r="AP167" s="24"/>
      <c r="AQ167" s="21"/>
    </row>
    <row r="168" spans="1:43" s="22" customFormat="1" ht="102" outlineLevel="1" x14ac:dyDescent="0.25">
      <c r="A168" s="70"/>
      <c r="B168" s="72" t="s">
        <v>2224</v>
      </c>
      <c r="C168" s="21" t="s">
        <v>79</v>
      </c>
      <c r="D168" s="21" t="s">
        <v>1764</v>
      </c>
      <c r="E168" s="21" t="s">
        <v>1765</v>
      </c>
      <c r="F168" s="21" t="s">
        <v>1766</v>
      </c>
      <c r="G168" s="21" t="s">
        <v>4648</v>
      </c>
      <c r="H168" s="23" t="s">
        <v>3011</v>
      </c>
      <c r="I168" s="24">
        <v>0.5</v>
      </c>
      <c r="J168" s="25">
        <v>710000000</v>
      </c>
      <c r="K168" s="25" t="s">
        <v>82</v>
      </c>
      <c r="L168" s="23" t="s">
        <v>83</v>
      </c>
      <c r="M168" s="21" t="s">
        <v>1728</v>
      </c>
      <c r="N168" s="26" t="s">
        <v>84</v>
      </c>
      <c r="O168" s="26" t="s">
        <v>4214</v>
      </c>
      <c r="P168" s="21" t="s">
        <v>91</v>
      </c>
      <c r="Q168" s="27">
        <v>796</v>
      </c>
      <c r="R168" s="26" t="s">
        <v>678</v>
      </c>
      <c r="S168" s="12">
        <v>5</v>
      </c>
      <c r="T168" s="12">
        <v>2388.39</v>
      </c>
      <c r="U168" s="12">
        <v>0</v>
      </c>
      <c r="V168" s="12">
        <f t="shared" si="9"/>
        <v>0</v>
      </c>
      <c r="W168" s="72" t="s">
        <v>1710</v>
      </c>
      <c r="X168" s="23">
        <v>2017</v>
      </c>
      <c r="Y168" s="25" t="s">
        <v>929</v>
      </c>
      <c r="Z168" s="121" t="s">
        <v>687</v>
      </c>
      <c r="AA168" s="121" t="s">
        <v>1427</v>
      </c>
      <c r="AB168" s="121" t="s">
        <v>9326</v>
      </c>
      <c r="AC168" s="121">
        <v>34</v>
      </c>
      <c r="AD168" s="122" t="s">
        <v>9334</v>
      </c>
      <c r="AE168" s="122" t="s">
        <v>9335</v>
      </c>
      <c r="AF168" s="121" t="s">
        <v>929</v>
      </c>
      <c r="AG168" s="121"/>
      <c r="AH168" s="121" t="s">
        <v>929</v>
      </c>
      <c r="AI168" s="121"/>
      <c r="AJ168" s="123"/>
      <c r="AK168" s="123"/>
      <c r="AL168" s="123" t="s">
        <v>9312</v>
      </c>
      <c r="AM168" s="123"/>
      <c r="AN168" s="130"/>
      <c r="AO168" s="21"/>
      <c r="AP168" s="24"/>
      <c r="AQ168" s="21"/>
    </row>
    <row r="169" spans="1:43" s="22" customFormat="1" ht="76.5" outlineLevel="1" x14ac:dyDescent="0.25">
      <c r="A169" s="70"/>
      <c r="B169" s="72" t="s">
        <v>2225</v>
      </c>
      <c r="C169" s="74" t="s">
        <v>79</v>
      </c>
      <c r="D169" s="74" t="s">
        <v>3172</v>
      </c>
      <c r="E169" s="74" t="s">
        <v>765</v>
      </c>
      <c r="F169" s="74" t="s">
        <v>3173</v>
      </c>
      <c r="G169" s="74" t="s">
        <v>4588</v>
      </c>
      <c r="H169" s="23" t="s">
        <v>3011</v>
      </c>
      <c r="I169" s="24">
        <v>0.5</v>
      </c>
      <c r="J169" s="25">
        <v>710000000</v>
      </c>
      <c r="K169" s="25" t="s">
        <v>82</v>
      </c>
      <c r="L169" s="23" t="s">
        <v>83</v>
      </c>
      <c r="M169" s="25" t="s">
        <v>986</v>
      </c>
      <c r="N169" s="26" t="s">
        <v>84</v>
      </c>
      <c r="O169" s="26" t="s">
        <v>4214</v>
      </c>
      <c r="P169" s="21" t="s">
        <v>91</v>
      </c>
      <c r="Q169" s="27">
        <v>796</v>
      </c>
      <c r="R169" s="26" t="s">
        <v>678</v>
      </c>
      <c r="S169" s="12">
        <v>250</v>
      </c>
      <c r="T169" s="73">
        <v>294.64</v>
      </c>
      <c r="U169" s="12">
        <f t="shared" si="19"/>
        <v>73660</v>
      </c>
      <c r="V169" s="12">
        <f t="shared" si="9"/>
        <v>82499.200000000012</v>
      </c>
      <c r="W169" s="72" t="s">
        <v>1710</v>
      </c>
      <c r="X169" s="23">
        <v>2017</v>
      </c>
      <c r="Y169" s="25"/>
      <c r="Z169" s="121" t="s">
        <v>4678</v>
      </c>
      <c r="AA169" s="121" t="s">
        <v>3153</v>
      </c>
      <c r="AB169" s="121" t="s">
        <v>4790</v>
      </c>
      <c r="AC169" s="121">
        <v>1</v>
      </c>
      <c r="AD169" s="122" t="s">
        <v>6943</v>
      </c>
      <c r="AE169" s="122" t="s">
        <v>6944</v>
      </c>
      <c r="AF169" s="121" t="s">
        <v>7884</v>
      </c>
      <c r="AG169" s="121" t="s">
        <v>9018</v>
      </c>
      <c r="AH169" s="127" t="s">
        <v>7102</v>
      </c>
      <c r="AI169" s="121"/>
      <c r="AJ169" s="123">
        <v>250</v>
      </c>
      <c r="AK169" s="123">
        <v>329.84</v>
      </c>
      <c r="AL169" s="123">
        <f>AJ169*AK169</f>
        <v>82460</v>
      </c>
      <c r="AM169" s="123">
        <f>V169-AL169</f>
        <v>39.200000000011642</v>
      </c>
      <c r="AN169" s="130"/>
      <c r="AO169" s="21"/>
      <c r="AP169" s="24"/>
      <c r="AQ169" s="21"/>
    </row>
    <row r="170" spans="1:43" s="22" customFormat="1" ht="76.5" outlineLevel="1" x14ac:dyDescent="0.25">
      <c r="A170" s="70"/>
      <c r="B170" s="72" t="s">
        <v>2226</v>
      </c>
      <c r="C170" s="74" t="s">
        <v>79</v>
      </c>
      <c r="D170" s="74" t="s">
        <v>1231</v>
      </c>
      <c r="E170" s="74" t="s">
        <v>1232</v>
      </c>
      <c r="F170" s="74" t="s">
        <v>1233</v>
      </c>
      <c r="G170" s="74" t="s">
        <v>3162</v>
      </c>
      <c r="H170" s="23" t="s">
        <v>3011</v>
      </c>
      <c r="I170" s="24">
        <v>0.5</v>
      </c>
      <c r="J170" s="25">
        <v>710000000</v>
      </c>
      <c r="K170" s="25" t="s">
        <v>82</v>
      </c>
      <c r="L170" s="23" t="s">
        <v>83</v>
      </c>
      <c r="M170" s="25" t="s">
        <v>986</v>
      </c>
      <c r="N170" s="26" t="s">
        <v>84</v>
      </c>
      <c r="O170" s="26" t="s">
        <v>4214</v>
      </c>
      <c r="P170" s="21" t="s">
        <v>91</v>
      </c>
      <c r="Q170" s="27">
        <v>796</v>
      </c>
      <c r="R170" s="26" t="s">
        <v>678</v>
      </c>
      <c r="S170" s="12">
        <v>90</v>
      </c>
      <c r="T170" s="73">
        <v>1237.19</v>
      </c>
      <c r="U170" s="12">
        <f t="shared" si="19"/>
        <v>111347.1</v>
      </c>
      <c r="V170" s="12">
        <f t="shared" si="9"/>
        <v>124708.75200000002</v>
      </c>
      <c r="W170" s="72" t="s">
        <v>1710</v>
      </c>
      <c r="X170" s="23">
        <v>2017</v>
      </c>
      <c r="Y170" s="25"/>
      <c r="Z170" s="121" t="s">
        <v>4678</v>
      </c>
      <c r="AA170" s="121" t="s">
        <v>3153</v>
      </c>
      <c r="AB170" s="121" t="s">
        <v>4790</v>
      </c>
      <c r="AC170" s="121">
        <v>2</v>
      </c>
      <c r="AD170" s="122" t="s">
        <v>6943</v>
      </c>
      <c r="AE170" s="122" t="s">
        <v>6944</v>
      </c>
      <c r="AF170" s="121" t="s">
        <v>7884</v>
      </c>
      <c r="AG170" s="121" t="s">
        <v>9018</v>
      </c>
      <c r="AH170" s="127" t="s">
        <v>7102</v>
      </c>
      <c r="AI170" s="121"/>
      <c r="AJ170" s="123">
        <v>90</v>
      </c>
      <c r="AK170" s="123">
        <v>1385.44</v>
      </c>
      <c r="AL170" s="123">
        <f t="shared" ref="AL170:AL172" si="22">AJ170*AK170</f>
        <v>124689.60000000001</v>
      </c>
      <c r="AM170" s="123">
        <f t="shared" ref="AM170:AM172" si="23">V170-AL170</f>
        <v>19.152000000016415</v>
      </c>
      <c r="AN170" s="130"/>
      <c r="AO170" s="21"/>
      <c r="AP170" s="24"/>
      <c r="AQ170" s="21"/>
    </row>
    <row r="171" spans="1:43" s="22" customFormat="1" ht="76.5" outlineLevel="1" x14ac:dyDescent="0.25">
      <c r="A171" s="70"/>
      <c r="B171" s="72" t="s">
        <v>2227</v>
      </c>
      <c r="C171" s="74" t="s">
        <v>79</v>
      </c>
      <c r="D171" s="74" t="s">
        <v>1231</v>
      </c>
      <c r="E171" s="74" t="s">
        <v>1232</v>
      </c>
      <c r="F171" s="74" t="s">
        <v>1233</v>
      </c>
      <c r="G171" s="74" t="s">
        <v>3162</v>
      </c>
      <c r="H171" s="23" t="s">
        <v>3011</v>
      </c>
      <c r="I171" s="24">
        <v>0.5</v>
      </c>
      <c r="J171" s="25">
        <v>710000000</v>
      </c>
      <c r="K171" s="25" t="s">
        <v>82</v>
      </c>
      <c r="L171" s="23" t="s">
        <v>83</v>
      </c>
      <c r="M171" s="21" t="s">
        <v>969</v>
      </c>
      <c r="N171" s="26" t="s">
        <v>84</v>
      </c>
      <c r="O171" s="26" t="s">
        <v>4214</v>
      </c>
      <c r="P171" s="21" t="s">
        <v>91</v>
      </c>
      <c r="Q171" s="27">
        <v>796</v>
      </c>
      <c r="R171" s="26" t="s">
        <v>678</v>
      </c>
      <c r="S171" s="12">
        <v>3</v>
      </c>
      <c r="T171" s="73">
        <v>1237.19</v>
      </c>
      <c r="U171" s="12">
        <f t="shared" si="19"/>
        <v>3711.57</v>
      </c>
      <c r="V171" s="12">
        <f t="shared" si="9"/>
        <v>4156.9584000000004</v>
      </c>
      <c r="W171" s="72" t="s">
        <v>1710</v>
      </c>
      <c r="X171" s="23">
        <v>2017</v>
      </c>
      <c r="Y171" s="25"/>
      <c r="Z171" s="121" t="s">
        <v>4678</v>
      </c>
      <c r="AA171" s="121" t="s">
        <v>728</v>
      </c>
      <c r="AB171" s="121" t="s">
        <v>4790</v>
      </c>
      <c r="AC171" s="121">
        <v>3</v>
      </c>
      <c r="AD171" s="122" t="s">
        <v>6943</v>
      </c>
      <c r="AE171" s="122" t="s">
        <v>6944</v>
      </c>
      <c r="AF171" s="121" t="s">
        <v>7884</v>
      </c>
      <c r="AG171" s="121" t="s">
        <v>9018</v>
      </c>
      <c r="AH171" s="127" t="s">
        <v>7102</v>
      </c>
      <c r="AI171" s="121"/>
      <c r="AJ171" s="123">
        <v>3</v>
      </c>
      <c r="AK171" s="123">
        <v>1385.44</v>
      </c>
      <c r="AL171" s="123">
        <f t="shared" si="22"/>
        <v>4156.32</v>
      </c>
      <c r="AM171" s="123">
        <f t="shared" si="23"/>
        <v>0.63840000000072905</v>
      </c>
      <c r="AN171" s="130"/>
      <c r="AO171" s="21"/>
      <c r="AP171" s="24"/>
      <c r="AQ171" s="21"/>
    </row>
    <row r="172" spans="1:43" s="22" customFormat="1" ht="76.5" outlineLevel="1" x14ac:dyDescent="0.25">
      <c r="A172" s="70"/>
      <c r="B172" s="72" t="s">
        <v>2228</v>
      </c>
      <c r="C172" s="74" t="s">
        <v>79</v>
      </c>
      <c r="D172" s="74" t="s">
        <v>834</v>
      </c>
      <c r="E172" s="74" t="s">
        <v>835</v>
      </c>
      <c r="F172" s="74" t="s">
        <v>836</v>
      </c>
      <c r="G172" s="74" t="s">
        <v>3162</v>
      </c>
      <c r="H172" s="23" t="s">
        <v>3011</v>
      </c>
      <c r="I172" s="24">
        <v>0.5</v>
      </c>
      <c r="J172" s="25">
        <v>710000000</v>
      </c>
      <c r="K172" s="25" t="s">
        <v>82</v>
      </c>
      <c r="L172" s="23" t="s">
        <v>83</v>
      </c>
      <c r="M172" s="25" t="s">
        <v>986</v>
      </c>
      <c r="N172" s="26" t="s">
        <v>84</v>
      </c>
      <c r="O172" s="26" t="s">
        <v>4214</v>
      </c>
      <c r="P172" s="21" t="s">
        <v>91</v>
      </c>
      <c r="Q172" s="27">
        <v>796</v>
      </c>
      <c r="R172" s="26" t="s">
        <v>678</v>
      </c>
      <c r="S172" s="12">
        <v>450</v>
      </c>
      <c r="T172" s="73">
        <v>107.14</v>
      </c>
      <c r="U172" s="12">
        <f t="shared" si="19"/>
        <v>48213</v>
      </c>
      <c r="V172" s="12">
        <f t="shared" si="9"/>
        <v>53998.560000000005</v>
      </c>
      <c r="W172" s="72" t="s">
        <v>1710</v>
      </c>
      <c r="X172" s="23">
        <v>2017</v>
      </c>
      <c r="Y172" s="25"/>
      <c r="Z172" s="121" t="s">
        <v>4678</v>
      </c>
      <c r="AA172" s="121" t="s">
        <v>3153</v>
      </c>
      <c r="AB172" s="121" t="s">
        <v>4790</v>
      </c>
      <c r="AC172" s="121">
        <v>4</v>
      </c>
      <c r="AD172" s="122" t="s">
        <v>6943</v>
      </c>
      <c r="AE172" s="122" t="s">
        <v>6944</v>
      </c>
      <c r="AF172" s="121" t="s">
        <v>7884</v>
      </c>
      <c r="AG172" s="121" t="s">
        <v>9018</v>
      </c>
      <c r="AH172" s="127" t="s">
        <v>7102</v>
      </c>
      <c r="AI172" s="121"/>
      <c r="AJ172" s="123">
        <v>450</v>
      </c>
      <c r="AK172" s="123">
        <v>119.84</v>
      </c>
      <c r="AL172" s="123">
        <f t="shared" si="22"/>
        <v>53928</v>
      </c>
      <c r="AM172" s="123">
        <f t="shared" si="23"/>
        <v>70.560000000004948</v>
      </c>
      <c r="AN172" s="130"/>
      <c r="AO172" s="21"/>
      <c r="AP172" s="24"/>
      <c r="AQ172" s="21"/>
    </row>
    <row r="173" spans="1:43" s="22" customFormat="1" ht="76.5" outlineLevel="1" x14ac:dyDescent="0.25">
      <c r="A173" s="70"/>
      <c r="B173" s="72" t="s">
        <v>2229</v>
      </c>
      <c r="C173" s="21" t="s">
        <v>79</v>
      </c>
      <c r="D173" s="21" t="s">
        <v>3163</v>
      </c>
      <c r="E173" s="21" t="s">
        <v>839</v>
      </c>
      <c r="F173" s="21" t="s">
        <v>3164</v>
      </c>
      <c r="G173" s="21" t="s">
        <v>3164</v>
      </c>
      <c r="H173" s="23" t="s">
        <v>3011</v>
      </c>
      <c r="I173" s="24">
        <v>0.5</v>
      </c>
      <c r="J173" s="25">
        <v>710000000</v>
      </c>
      <c r="K173" s="25" t="s">
        <v>82</v>
      </c>
      <c r="L173" s="23" t="s">
        <v>83</v>
      </c>
      <c r="M173" s="25" t="s">
        <v>986</v>
      </c>
      <c r="N173" s="26" t="s">
        <v>84</v>
      </c>
      <c r="O173" s="26" t="s">
        <v>4214</v>
      </c>
      <c r="P173" s="21" t="s">
        <v>91</v>
      </c>
      <c r="Q173" s="27">
        <v>796</v>
      </c>
      <c r="R173" s="26" t="s">
        <v>678</v>
      </c>
      <c r="S173" s="12">
        <v>300</v>
      </c>
      <c r="T173" s="73">
        <v>11</v>
      </c>
      <c r="U173" s="12">
        <f t="shared" si="19"/>
        <v>3300</v>
      </c>
      <c r="V173" s="12">
        <f t="shared" si="9"/>
        <v>3696.0000000000005</v>
      </c>
      <c r="W173" s="72" t="s">
        <v>1710</v>
      </c>
      <c r="X173" s="23">
        <v>2017</v>
      </c>
      <c r="Y173" s="25"/>
      <c r="Z173" s="121" t="s">
        <v>905</v>
      </c>
      <c r="AA173" s="121" t="s">
        <v>3153</v>
      </c>
      <c r="AB173" s="121" t="s">
        <v>4790</v>
      </c>
      <c r="AC173" s="121">
        <v>1</v>
      </c>
      <c r="AD173" s="122" t="s">
        <v>7010</v>
      </c>
      <c r="AE173" s="122" t="s">
        <v>6944</v>
      </c>
      <c r="AF173" s="121" t="s">
        <v>7883</v>
      </c>
      <c r="AG173" s="121" t="s">
        <v>9018</v>
      </c>
      <c r="AH173" s="121" t="s">
        <v>6240</v>
      </c>
      <c r="AI173" s="121"/>
      <c r="AJ173" s="123">
        <v>300</v>
      </c>
      <c r="AK173" s="123">
        <v>12.32</v>
      </c>
      <c r="AL173" s="123">
        <f t="shared" ref="AL173:AL199" si="24">S173*AK173</f>
        <v>3696</v>
      </c>
      <c r="AM173" s="123">
        <f t="shared" ref="AM173:AM236" si="25">V173-AL173</f>
        <v>0</v>
      </c>
      <c r="AN173" s="130"/>
      <c r="AO173" s="21"/>
      <c r="AP173" s="24"/>
      <c r="AQ173" s="21"/>
    </row>
    <row r="174" spans="1:43" s="22" customFormat="1" ht="76.5" outlineLevel="1" x14ac:dyDescent="0.25">
      <c r="A174" s="70"/>
      <c r="B174" s="72" t="s">
        <v>2230</v>
      </c>
      <c r="C174" s="21" t="s">
        <v>79</v>
      </c>
      <c r="D174" s="21" t="s">
        <v>838</v>
      </c>
      <c r="E174" s="21" t="s">
        <v>839</v>
      </c>
      <c r="F174" s="21" t="s">
        <v>840</v>
      </c>
      <c r="G174" s="21" t="s">
        <v>840</v>
      </c>
      <c r="H174" s="23" t="s">
        <v>3011</v>
      </c>
      <c r="I174" s="24">
        <v>0.5</v>
      </c>
      <c r="J174" s="25">
        <v>710000000</v>
      </c>
      <c r="K174" s="25" t="s">
        <v>82</v>
      </c>
      <c r="L174" s="23" t="s">
        <v>83</v>
      </c>
      <c r="M174" s="25" t="s">
        <v>986</v>
      </c>
      <c r="N174" s="26" t="s">
        <v>84</v>
      </c>
      <c r="O174" s="26" t="s">
        <v>4214</v>
      </c>
      <c r="P174" s="21" t="s">
        <v>91</v>
      </c>
      <c r="Q174" s="27">
        <v>796</v>
      </c>
      <c r="R174" s="26" t="s">
        <v>678</v>
      </c>
      <c r="S174" s="12">
        <v>20</v>
      </c>
      <c r="T174" s="73">
        <v>10</v>
      </c>
      <c r="U174" s="12">
        <f t="shared" si="19"/>
        <v>200</v>
      </c>
      <c r="V174" s="12">
        <f t="shared" si="9"/>
        <v>224.00000000000003</v>
      </c>
      <c r="W174" s="72" t="s">
        <v>1710</v>
      </c>
      <c r="X174" s="23">
        <v>2017</v>
      </c>
      <c r="Y174" s="25"/>
      <c r="Z174" s="121" t="s">
        <v>905</v>
      </c>
      <c r="AA174" s="121" t="s">
        <v>3153</v>
      </c>
      <c r="AB174" s="121" t="s">
        <v>4790</v>
      </c>
      <c r="AC174" s="121">
        <v>2</v>
      </c>
      <c r="AD174" s="122" t="s">
        <v>7010</v>
      </c>
      <c r="AE174" s="122" t="s">
        <v>6944</v>
      </c>
      <c r="AF174" s="121" t="s">
        <v>7883</v>
      </c>
      <c r="AG174" s="121" t="s">
        <v>9018</v>
      </c>
      <c r="AH174" s="121" t="s">
        <v>6240</v>
      </c>
      <c r="AI174" s="121"/>
      <c r="AJ174" s="123">
        <v>20</v>
      </c>
      <c r="AK174" s="123">
        <v>11.2</v>
      </c>
      <c r="AL174" s="123">
        <f t="shared" si="24"/>
        <v>224</v>
      </c>
      <c r="AM174" s="123">
        <f t="shared" si="25"/>
        <v>0</v>
      </c>
      <c r="AN174" s="130"/>
      <c r="AO174" s="21"/>
      <c r="AP174" s="24"/>
      <c r="AQ174" s="21"/>
    </row>
    <row r="175" spans="1:43" s="22" customFormat="1" ht="76.5" outlineLevel="1" x14ac:dyDescent="0.25">
      <c r="A175" s="70"/>
      <c r="B175" s="72" t="s">
        <v>2231</v>
      </c>
      <c r="C175" s="21" t="s">
        <v>79</v>
      </c>
      <c r="D175" s="21" t="s">
        <v>838</v>
      </c>
      <c r="E175" s="21" t="s">
        <v>839</v>
      </c>
      <c r="F175" s="21" t="s">
        <v>840</v>
      </c>
      <c r="G175" s="21" t="s">
        <v>840</v>
      </c>
      <c r="H175" s="23" t="s">
        <v>3011</v>
      </c>
      <c r="I175" s="24">
        <v>0.5</v>
      </c>
      <c r="J175" s="25">
        <v>710000000</v>
      </c>
      <c r="K175" s="25" t="s">
        <v>82</v>
      </c>
      <c r="L175" s="23" t="s">
        <v>83</v>
      </c>
      <c r="M175" s="21" t="s">
        <v>969</v>
      </c>
      <c r="N175" s="26" t="s">
        <v>84</v>
      </c>
      <c r="O175" s="26" t="s">
        <v>4214</v>
      </c>
      <c r="P175" s="21" t="s">
        <v>91</v>
      </c>
      <c r="Q175" s="27">
        <v>796</v>
      </c>
      <c r="R175" s="26" t="s">
        <v>678</v>
      </c>
      <c r="S175" s="12">
        <v>30</v>
      </c>
      <c r="T175" s="73">
        <v>10</v>
      </c>
      <c r="U175" s="12">
        <f t="shared" si="19"/>
        <v>300</v>
      </c>
      <c r="V175" s="12">
        <f t="shared" si="9"/>
        <v>336.00000000000006</v>
      </c>
      <c r="W175" s="72" t="s">
        <v>1710</v>
      </c>
      <c r="X175" s="23">
        <v>2017</v>
      </c>
      <c r="Y175" s="25"/>
      <c r="Z175" s="121" t="s">
        <v>905</v>
      </c>
      <c r="AA175" s="121" t="s">
        <v>728</v>
      </c>
      <c r="AB175" s="121" t="s">
        <v>4790</v>
      </c>
      <c r="AC175" s="121">
        <v>3</v>
      </c>
      <c r="AD175" s="122" t="s">
        <v>7010</v>
      </c>
      <c r="AE175" s="122" t="s">
        <v>6944</v>
      </c>
      <c r="AF175" s="121" t="s">
        <v>7883</v>
      </c>
      <c r="AG175" s="121" t="s">
        <v>9018</v>
      </c>
      <c r="AH175" s="121" t="s">
        <v>6240</v>
      </c>
      <c r="AI175" s="121"/>
      <c r="AJ175" s="123">
        <v>30</v>
      </c>
      <c r="AK175" s="123">
        <v>11.2</v>
      </c>
      <c r="AL175" s="123">
        <f t="shared" si="24"/>
        <v>336</v>
      </c>
      <c r="AM175" s="123">
        <f t="shared" si="25"/>
        <v>0</v>
      </c>
      <c r="AN175" s="130"/>
      <c r="AO175" s="21"/>
      <c r="AP175" s="24"/>
      <c r="AQ175" s="21"/>
    </row>
    <row r="176" spans="1:43" s="22" customFormat="1" ht="76.5" outlineLevel="1" x14ac:dyDescent="0.25">
      <c r="A176" s="70"/>
      <c r="B176" s="72" t="s">
        <v>2232</v>
      </c>
      <c r="C176" s="21" t="s">
        <v>79</v>
      </c>
      <c r="D176" s="21" t="s">
        <v>834</v>
      </c>
      <c r="E176" s="21" t="s">
        <v>835</v>
      </c>
      <c r="F176" s="21" t="s">
        <v>836</v>
      </c>
      <c r="G176" s="21" t="s">
        <v>837</v>
      </c>
      <c r="H176" s="23" t="s">
        <v>3011</v>
      </c>
      <c r="I176" s="24">
        <v>0.5</v>
      </c>
      <c r="J176" s="25">
        <v>710000000</v>
      </c>
      <c r="K176" s="25" t="s">
        <v>82</v>
      </c>
      <c r="L176" s="23" t="s">
        <v>83</v>
      </c>
      <c r="M176" s="21" t="s">
        <v>706</v>
      </c>
      <c r="N176" s="26" t="s">
        <v>84</v>
      </c>
      <c r="O176" s="26" t="s">
        <v>4214</v>
      </c>
      <c r="P176" s="21" t="s">
        <v>91</v>
      </c>
      <c r="Q176" s="27">
        <v>796</v>
      </c>
      <c r="R176" s="26" t="s">
        <v>678</v>
      </c>
      <c r="S176" s="12">
        <v>10</v>
      </c>
      <c r="T176" s="73">
        <v>24.84</v>
      </c>
      <c r="U176" s="12">
        <f t="shared" si="19"/>
        <v>248.4</v>
      </c>
      <c r="V176" s="12">
        <f t="shared" si="9"/>
        <v>278.20800000000003</v>
      </c>
      <c r="W176" s="72" t="s">
        <v>1710</v>
      </c>
      <c r="X176" s="23">
        <v>2017</v>
      </c>
      <c r="Y176" s="25"/>
      <c r="Z176" s="121" t="s">
        <v>905</v>
      </c>
      <c r="AA176" s="121" t="s">
        <v>904</v>
      </c>
      <c r="AB176" s="121" t="s">
        <v>4790</v>
      </c>
      <c r="AC176" s="121">
        <v>4</v>
      </c>
      <c r="AD176" s="122" t="s">
        <v>7010</v>
      </c>
      <c r="AE176" s="122" t="s">
        <v>6944</v>
      </c>
      <c r="AF176" s="121" t="s">
        <v>7883</v>
      </c>
      <c r="AG176" s="121" t="s">
        <v>9018</v>
      </c>
      <c r="AH176" s="121" t="s">
        <v>6240</v>
      </c>
      <c r="AI176" s="121"/>
      <c r="AJ176" s="123">
        <v>10</v>
      </c>
      <c r="AK176" s="123">
        <v>26.88</v>
      </c>
      <c r="AL176" s="123">
        <f t="shared" si="24"/>
        <v>268.8</v>
      </c>
      <c r="AM176" s="123">
        <f t="shared" si="25"/>
        <v>9.4080000000000155</v>
      </c>
      <c r="AN176" s="130"/>
      <c r="AO176" s="21"/>
      <c r="AP176" s="24"/>
      <c r="AQ176" s="21"/>
    </row>
    <row r="177" spans="1:43" s="22" customFormat="1" ht="76.5" outlineLevel="1" x14ac:dyDescent="0.25">
      <c r="A177" s="70"/>
      <c r="B177" s="72" t="s">
        <v>2233</v>
      </c>
      <c r="C177" s="21" t="s">
        <v>79</v>
      </c>
      <c r="D177" s="21" t="s">
        <v>838</v>
      </c>
      <c r="E177" s="21" t="s">
        <v>839</v>
      </c>
      <c r="F177" s="21" t="s">
        <v>840</v>
      </c>
      <c r="G177" s="21" t="s">
        <v>840</v>
      </c>
      <c r="H177" s="23" t="s">
        <v>3011</v>
      </c>
      <c r="I177" s="24">
        <v>0.5</v>
      </c>
      <c r="J177" s="25">
        <v>710000000</v>
      </c>
      <c r="K177" s="25" t="s">
        <v>82</v>
      </c>
      <c r="L177" s="23" t="s">
        <v>83</v>
      </c>
      <c r="M177" s="21" t="s">
        <v>706</v>
      </c>
      <c r="N177" s="26" t="s">
        <v>84</v>
      </c>
      <c r="O177" s="26" t="s">
        <v>4214</v>
      </c>
      <c r="P177" s="21" t="s">
        <v>91</v>
      </c>
      <c r="Q177" s="27">
        <v>796</v>
      </c>
      <c r="R177" s="26" t="s">
        <v>678</v>
      </c>
      <c r="S177" s="12">
        <v>20</v>
      </c>
      <c r="T177" s="12">
        <v>10</v>
      </c>
      <c r="U177" s="12">
        <f t="shared" si="19"/>
        <v>200</v>
      </c>
      <c r="V177" s="12">
        <f t="shared" si="9"/>
        <v>224.00000000000003</v>
      </c>
      <c r="W177" s="72" t="s">
        <v>1710</v>
      </c>
      <c r="X177" s="23">
        <v>2017</v>
      </c>
      <c r="Y177" s="25"/>
      <c r="Z177" s="121" t="s">
        <v>905</v>
      </c>
      <c r="AA177" s="121" t="s">
        <v>904</v>
      </c>
      <c r="AB177" s="121" t="s">
        <v>4790</v>
      </c>
      <c r="AC177" s="121">
        <v>5</v>
      </c>
      <c r="AD177" s="122" t="s">
        <v>7010</v>
      </c>
      <c r="AE177" s="122" t="s">
        <v>6944</v>
      </c>
      <c r="AF177" s="121" t="s">
        <v>7883</v>
      </c>
      <c r="AG177" s="121" t="s">
        <v>9018</v>
      </c>
      <c r="AH177" s="121" t="s">
        <v>6240</v>
      </c>
      <c r="AI177" s="121"/>
      <c r="AJ177" s="123">
        <v>20</v>
      </c>
      <c r="AK177" s="123">
        <v>11.2</v>
      </c>
      <c r="AL177" s="123">
        <f t="shared" si="24"/>
        <v>224</v>
      </c>
      <c r="AM177" s="123">
        <f t="shared" si="25"/>
        <v>0</v>
      </c>
      <c r="AN177" s="130"/>
      <c r="AO177" s="21"/>
      <c r="AP177" s="24"/>
      <c r="AQ177" s="21"/>
    </row>
    <row r="178" spans="1:43" s="22" customFormat="1" ht="76.5" outlineLevel="1" x14ac:dyDescent="0.25">
      <c r="A178" s="70"/>
      <c r="B178" s="72" t="s">
        <v>2234</v>
      </c>
      <c r="C178" s="21" t="s">
        <v>79</v>
      </c>
      <c r="D178" s="21" t="s">
        <v>850</v>
      </c>
      <c r="E178" s="21" t="s">
        <v>772</v>
      </c>
      <c r="F178" s="21" t="s">
        <v>851</v>
      </c>
      <c r="G178" s="21" t="s">
        <v>851</v>
      </c>
      <c r="H178" s="23" t="s">
        <v>3011</v>
      </c>
      <c r="I178" s="24">
        <v>0.5</v>
      </c>
      <c r="J178" s="25">
        <v>710000000</v>
      </c>
      <c r="K178" s="25" t="s">
        <v>82</v>
      </c>
      <c r="L178" s="23" t="s">
        <v>83</v>
      </c>
      <c r="M178" s="25" t="s">
        <v>986</v>
      </c>
      <c r="N178" s="26" t="s">
        <v>84</v>
      </c>
      <c r="O178" s="26" t="s">
        <v>4214</v>
      </c>
      <c r="P178" s="21" t="s">
        <v>91</v>
      </c>
      <c r="Q178" s="27" t="s">
        <v>896</v>
      </c>
      <c r="R178" s="26" t="s">
        <v>897</v>
      </c>
      <c r="S178" s="12">
        <v>30</v>
      </c>
      <c r="T178" s="73">
        <v>338.67</v>
      </c>
      <c r="U178" s="12">
        <f t="shared" si="19"/>
        <v>10160.1</v>
      </c>
      <c r="V178" s="12">
        <f t="shared" si="9"/>
        <v>11379.312000000002</v>
      </c>
      <c r="W178" s="72" t="s">
        <v>1710</v>
      </c>
      <c r="X178" s="23">
        <v>2017</v>
      </c>
      <c r="Y178" s="25"/>
      <c r="Z178" s="121" t="s">
        <v>905</v>
      </c>
      <c r="AA178" s="121" t="s">
        <v>3153</v>
      </c>
      <c r="AB178" s="121" t="s">
        <v>4790</v>
      </c>
      <c r="AC178" s="121">
        <v>6</v>
      </c>
      <c r="AD178" s="122" t="s">
        <v>7010</v>
      </c>
      <c r="AE178" s="122" t="s">
        <v>6944</v>
      </c>
      <c r="AF178" s="121" t="s">
        <v>7883</v>
      </c>
      <c r="AG178" s="121" t="s">
        <v>9018</v>
      </c>
      <c r="AH178" s="121" t="s">
        <v>6240</v>
      </c>
      <c r="AI178" s="121"/>
      <c r="AJ178" s="123">
        <v>30</v>
      </c>
      <c r="AK178" s="123">
        <v>379.12</v>
      </c>
      <c r="AL178" s="123">
        <f t="shared" si="24"/>
        <v>11373.6</v>
      </c>
      <c r="AM178" s="123">
        <f t="shared" si="25"/>
        <v>5.7120000000013533</v>
      </c>
      <c r="AN178" s="130"/>
      <c r="AO178" s="21"/>
      <c r="AP178" s="24"/>
      <c r="AQ178" s="21"/>
    </row>
    <row r="179" spans="1:43" s="22" customFormat="1" ht="76.5" outlineLevel="1" x14ac:dyDescent="0.25">
      <c r="A179" s="70"/>
      <c r="B179" s="72" t="s">
        <v>2235</v>
      </c>
      <c r="C179" s="21" t="s">
        <v>79</v>
      </c>
      <c r="D179" s="21" t="s">
        <v>850</v>
      </c>
      <c r="E179" s="21" t="s">
        <v>772</v>
      </c>
      <c r="F179" s="21" t="s">
        <v>851</v>
      </c>
      <c r="G179" s="21" t="s">
        <v>851</v>
      </c>
      <c r="H179" s="23" t="s">
        <v>3011</v>
      </c>
      <c r="I179" s="24">
        <v>0.5</v>
      </c>
      <c r="J179" s="25">
        <v>710000000</v>
      </c>
      <c r="K179" s="25" t="s">
        <v>82</v>
      </c>
      <c r="L179" s="23" t="s">
        <v>83</v>
      </c>
      <c r="M179" s="21" t="s">
        <v>969</v>
      </c>
      <c r="N179" s="26" t="s">
        <v>84</v>
      </c>
      <c r="O179" s="26" t="s">
        <v>4214</v>
      </c>
      <c r="P179" s="21" t="s">
        <v>91</v>
      </c>
      <c r="Q179" s="27">
        <v>5111</v>
      </c>
      <c r="R179" s="26" t="s">
        <v>897</v>
      </c>
      <c r="S179" s="12">
        <v>3</v>
      </c>
      <c r="T179" s="73">
        <v>338.67</v>
      </c>
      <c r="U179" s="12">
        <f t="shared" si="19"/>
        <v>1016.01</v>
      </c>
      <c r="V179" s="12">
        <f t="shared" si="9"/>
        <v>1137.9312</v>
      </c>
      <c r="W179" s="72" t="s">
        <v>1710</v>
      </c>
      <c r="X179" s="23">
        <v>2017</v>
      </c>
      <c r="Y179" s="25"/>
      <c r="Z179" s="121" t="s">
        <v>905</v>
      </c>
      <c r="AA179" s="121" t="s">
        <v>728</v>
      </c>
      <c r="AB179" s="121" t="s">
        <v>4790</v>
      </c>
      <c r="AC179" s="121">
        <v>7</v>
      </c>
      <c r="AD179" s="122" t="s">
        <v>7010</v>
      </c>
      <c r="AE179" s="122" t="s">
        <v>6944</v>
      </c>
      <c r="AF179" s="121" t="s">
        <v>7883</v>
      </c>
      <c r="AG179" s="121" t="s">
        <v>9018</v>
      </c>
      <c r="AH179" s="121" t="s">
        <v>6240</v>
      </c>
      <c r="AI179" s="121"/>
      <c r="AJ179" s="123">
        <v>3</v>
      </c>
      <c r="AK179" s="123">
        <v>379.12</v>
      </c>
      <c r="AL179" s="123">
        <f t="shared" si="24"/>
        <v>1137.3600000000001</v>
      </c>
      <c r="AM179" s="123">
        <f t="shared" si="25"/>
        <v>0.57119999999986248</v>
      </c>
      <c r="AN179" s="130"/>
      <c r="AO179" s="21"/>
      <c r="AP179" s="24"/>
      <c r="AQ179" s="21"/>
    </row>
    <row r="180" spans="1:43" s="22" customFormat="1" ht="76.5" outlineLevel="1" x14ac:dyDescent="0.25">
      <c r="A180" s="70"/>
      <c r="B180" s="72" t="s">
        <v>2236</v>
      </c>
      <c r="C180" s="21" t="s">
        <v>79</v>
      </c>
      <c r="D180" s="21" t="s">
        <v>850</v>
      </c>
      <c r="E180" s="21" t="s">
        <v>772</v>
      </c>
      <c r="F180" s="21" t="s">
        <v>851</v>
      </c>
      <c r="G180" s="21" t="s">
        <v>851</v>
      </c>
      <c r="H180" s="23" t="s">
        <v>3011</v>
      </c>
      <c r="I180" s="24">
        <v>0.5</v>
      </c>
      <c r="J180" s="25">
        <v>710000000</v>
      </c>
      <c r="K180" s="25" t="s">
        <v>82</v>
      </c>
      <c r="L180" s="23" t="s">
        <v>83</v>
      </c>
      <c r="M180" s="21" t="s">
        <v>706</v>
      </c>
      <c r="N180" s="26" t="s">
        <v>84</v>
      </c>
      <c r="O180" s="26" t="s">
        <v>4214</v>
      </c>
      <c r="P180" s="21" t="s">
        <v>91</v>
      </c>
      <c r="Q180" s="27" t="s">
        <v>896</v>
      </c>
      <c r="R180" s="26" t="s">
        <v>897</v>
      </c>
      <c r="S180" s="12">
        <v>10</v>
      </c>
      <c r="T180" s="73">
        <v>338.67</v>
      </c>
      <c r="U180" s="12">
        <f t="shared" si="19"/>
        <v>3386.7000000000003</v>
      </c>
      <c r="V180" s="12">
        <f t="shared" si="9"/>
        <v>3793.1040000000007</v>
      </c>
      <c r="W180" s="72" t="s">
        <v>1710</v>
      </c>
      <c r="X180" s="23">
        <v>2017</v>
      </c>
      <c r="Y180" s="25"/>
      <c r="Z180" s="121" t="s">
        <v>905</v>
      </c>
      <c r="AA180" s="121" t="s">
        <v>904</v>
      </c>
      <c r="AB180" s="121" t="s">
        <v>4790</v>
      </c>
      <c r="AC180" s="121">
        <v>8</v>
      </c>
      <c r="AD180" s="122" t="s">
        <v>7010</v>
      </c>
      <c r="AE180" s="122" t="s">
        <v>6944</v>
      </c>
      <c r="AF180" s="121" t="s">
        <v>7883</v>
      </c>
      <c r="AG180" s="121" t="s">
        <v>9018</v>
      </c>
      <c r="AH180" s="121" t="s">
        <v>6240</v>
      </c>
      <c r="AI180" s="121"/>
      <c r="AJ180" s="123">
        <v>10</v>
      </c>
      <c r="AK180" s="123">
        <v>379.12</v>
      </c>
      <c r="AL180" s="123">
        <f t="shared" si="24"/>
        <v>3791.2</v>
      </c>
      <c r="AM180" s="123">
        <f t="shared" si="25"/>
        <v>1.9040000000009059</v>
      </c>
      <c r="AN180" s="130"/>
      <c r="AO180" s="21"/>
      <c r="AP180" s="24"/>
      <c r="AQ180" s="21"/>
    </row>
    <row r="181" spans="1:43" s="22" customFormat="1" ht="76.5" outlineLevel="1" x14ac:dyDescent="0.25">
      <c r="A181" s="70"/>
      <c r="B181" s="72" t="s">
        <v>2237</v>
      </c>
      <c r="C181" s="21" t="s">
        <v>79</v>
      </c>
      <c r="D181" s="21" t="s">
        <v>4319</v>
      </c>
      <c r="E181" s="21" t="s">
        <v>772</v>
      </c>
      <c r="F181" s="21" t="s">
        <v>1228</v>
      </c>
      <c r="G181" s="21" t="s">
        <v>4675</v>
      </c>
      <c r="H181" s="23" t="s">
        <v>3011</v>
      </c>
      <c r="I181" s="24">
        <v>0.5</v>
      </c>
      <c r="J181" s="25">
        <v>710000000</v>
      </c>
      <c r="K181" s="25" t="s">
        <v>82</v>
      </c>
      <c r="L181" s="23" t="s">
        <v>83</v>
      </c>
      <c r="M181" s="21" t="s">
        <v>1419</v>
      </c>
      <c r="N181" s="26" t="s">
        <v>84</v>
      </c>
      <c r="O181" s="26" t="s">
        <v>4214</v>
      </c>
      <c r="P181" s="21" t="s">
        <v>91</v>
      </c>
      <c r="Q181" s="27" t="s">
        <v>896</v>
      </c>
      <c r="R181" s="26" t="s">
        <v>897</v>
      </c>
      <c r="S181" s="12">
        <v>4</v>
      </c>
      <c r="T181" s="73">
        <v>200</v>
      </c>
      <c r="U181" s="12">
        <f t="shared" si="19"/>
        <v>800</v>
      </c>
      <c r="V181" s="12">
        <f t="shared" si="9"/>
        <v>896.00000000000011</v>
      </c>
      <c r="W181" s="72" t="s">
        <v>1710</v>
      </c>
      <c r="X181" s="23">
        <v>2017</v>
      </c>
      <c r="Y181" s="25"/>
      <c r="Z181" s="121" t="s">
        <v>905</v>
      </c>
      <c r="AA181" s="121" t="s">
        <v>749</v>
      </c>
      <c r="AB181" s="121" t="s">
        <v>4790</v>
      </c>
      <c r="AC181" s="121">
        <v>9</v>
      </c>
      <c r="AD181" s="122" t="s">
        <v>7010</v>
      </c>
      <c r="AE181" s="122" t="s">
        <v>6944</v>
      </c>
      <c r="AF181" s="121" t="s">
        <v>7883</v>
      </c>
      <c r="AG181" s="121" t="s">
        <v>9018</v>
      </c>
      <c r="AH181" s="121" t="s">
        <v>6240</v>
      </c>
      <c r="AI181" s="121"/>
      <c r="AJ181" s="123">
        <v>4</v>
      </c>
      <c r="AK181" s="123">
        <v>224</v>
      </c>
      <c r="AL181" s="123">
        <f t="shared" si="24"/>
        <v>896</v>
      </c>
      <c r="AM181" s="123">
        <f t="shared" si="25"/>
        <v>0</v>
      </c>
      <c r="AN181" s="130"/>
      <c r="AO181" s="21"/>
      <c r="AP181" s="24"/>
      <c r="AQ181" s="21"/>
    </row>
    <row r="182" spans="1:43" s="22" customFormat="1" ht="76.5" outlineLevel="1" x14ac:dyDescent="0.25">
      <c r="A182" s="70"/>
      <c r="B182" s="72" t="s">
        <v>2238</v>
      </c>
      <c r="C182" s="21" t="s">
        <v>79</v>
      </c>
      <c r="D182" s="21" t="s">
        <v>4319</v>
      </c>
      <c r="E182" s="21" t="s">
        <v>772</v>
      </c>
      <c r="F182" s="21" t="s">
        <v>1228</v>
      </c>
      <c r="G182" s="21" t="s">
        <v>4675</v>
      </c>
      <c r="H182" s="23" t="s">
        <v>3011</v>
      </c>
      <c r="I182" s="24">
        <v>0.5</v>
      </c>
      <c r="J182" s="25">
        <v>710000000</v>
      </c>
      <c r="K182" s="25" t="s">
        <v>82</v>
      </c>
      <c r="L182" s="23" t="s">
        <v>83</v>
      </c>
      <c r="M182" s="21" t="s">
        <v>96</v>
      </c>
      <c r="N182" s="26" t="s">
        <v>84</v>
      </c>
      <c r="O182" s="26" t="s">
        <v>4214</v>
      </c>
      <c r="P182" s="21" t="s">
        <v>91</v>
      </c>
      <c r="Q182" s="27" t="s">
        <v>896</v>
      </c>
      <c r="R182" s="26" t="s">
        <v>897</v>
      </c>
      <c r="S182" s="12">
        <v>12</v>
      </c>
      <c r="T182" s="73">
        <v>210</v>
      </c>
      <c r="U182" s="12">
        <f t="shared" si="19"/>
        <v>2520</v>
      </c>
      <c r="V182" s="12">
        <f t="shared" si="9"/>
        <v>2822.4</v>
      </c>
      <c r="W182" s="72" t="s">
        <v>1710</v>
      </c>
      <c r="X182" s="23">
        <v>2017</v>
      </c>
      <c r="Y182" s="25"/>
      <c r="Z182" s="121" t="s">
        <v>905</v>
      </c>
      <c r="AA182" s="121" t="s">
        <v>751</v>
      </c>
      <c r="AB182" s="121" t="s">
        <v>4790</v>
      </c>
      <c r="AC182" s="121">
        <v>10</v>
      </c>
      <c r="AD182" s="122" t="s">
        <v>7010</v>
      </c>
      <c r="AE182" s="122" t="s">
        <v>6944</v>
      </c>
      <c r="AF182" s="121" t="s">
        <v>7883</v>
      </c>
      <c r="AG182" s="121" t="s">
        <v>9018</v>
      </c>
      <c r="AH182" s="121" t="s">
        <v>6240</v>
      </c>
      <c r="AI182" s="121"/>
      <c r="AJ182" s="123">
        <v>12</v>
      </c>
      <c r="AK182" s="123">
        <v>235.2</v>
      </c>
      <c r="AL182" s="123">
        <f t="shared" si="24"/>
        <v>2822.3999999999996</v>
      </c>
      <c r="AM182" s="123">
        <f t="shared" si="25"/>
        <v>0</v>
      </c>
      <c r="AN182" s="130"/>
      <c r="AO182" s="21"/>
      <c r="AP182" s="24"/>
      <c r="AQ182" s="21"/>
    </row>
    <row r="183" spans="1:43" s="22" customFormat="1" ht="76.5" outlineLevel="1" x14ac:dyDescent="0.25">
      <c r="A183" s="70"/>
      <c r="B183" s="72" t="s">
        <v>2239</v>
      </c>
      <c r="C183" s="21" t="s">
        <v>79</v>
      </c>
      <c r="D183" s="21" t="s">
        <v>1229</v>
      </c>
      <c r="E183" s="21" t="s">
        <v>772</v>
      </c>
      <c r="F183" s="21" t="s">
        <v>1230</v>
      </c>
      <c r="G183" s="21" t="s">
        <v>4663</v>
      </c>
      <c r="H183" s="23" t="s">
        <v>3011</v>
      </c>
      <c r="I183" s="24">
        <v>0.5</v>
      </c>
      <c r="J183" s="25">
        <v>710000000</v>
      </c>
      <c r="K183" s="25" t="s">
        <v>82</v>
      </c>
      <c r="L183" s="23" t="s">
        <v>83</v>
      </c>
      <c r="M183" s="21" t="s">
        <v>96</v>
      </c>
      <c r="N183" s="26" t="s">
        <v>84</v>
      </c>
      <c r="O183" s="26" t="s">
        <v>4214</v>
      </c>
      <c r="P183" s="21" t="s">
        <v>91</v>
      </c>
      <c r="Q183" s="27" t="s">
        <v>896</v>
      </c>
      <c r="R183" s="26" t="s">
        <v>897</v>
      </c>
      <c r="S183" s="12">
        <v>5</v>
      </c>
      <c r="T183" s="73">
        <v>180</v>
      </c>
      <c r="U183" s="12">
        <f t="shared" si="19"/>
        <v>900</v>
      </c>
      <c r="V183" s="12">
        <f t="shared" si="9"/>
        <v>1008.0000000000001</v>
      </c>
      <c r="W183" s="72" t="s">
        <v>1710</v>
      </c>
      <c r="X183" s="23">
        <v>2017</v>
      </c>
      <c r="Y183" s="25"/>
      <c r="Z183" s="121" t="s">
        <v>905</v>
      </c>
      <c r="AA183" s="121" t="s">
        <v>751</v>
      </c>
      <c r="AB183" s="121" t="s">
        <v>4790</v>
      </c>
      <c r="AC183" s="121">
        <v>11</v>
      </c>
      <c r="AD183" s="122" t="s">
        <v>7010</v>
      </c>
      <c r="AE183" s="122" t="s">
        <v>6944</v>
      </c>
      <c r="AF183" s="121" t="s">
        <v>7883</v>
      </c>
      <c r="AG183" s="121" t="s">
        <v>9018</v>
      </c>
      <c r="AH183" s="121" t="s">
        <v>6240</v>
      </c>
      <c r="AI183" s="121"/>
      <c r="AJ183" s="123">
        <v>5</v>
      </c>
      <c r="AK183" s="123">
        <v>201.6</v>
      </c>
      <c r="AL183" s="123">
        <f t="shared" si="24"/>
        <v>1008</v>
      </c>
      <c r="AM183" s="123">
        <f t="shared" si="25"/>
        <v>0</v>
      </c>
      <c r="AN183" s="130"/>
      <c r="AO183" s="21"/>
      <c r="AP183" s="24"/>
      <c r="AQ183" s="21"/>
    </row>
    <row r="184" spans="1:43" s="22" customFormat="1" ht="76.5" outlineLevel="1" x14ac:dyDescent="0.25">
      <c r="A184" s="70"/>
      <c r="B184" s="72" t="s">
        <v>2240</v>
      </c>
      <c r="C184" s="21" t="s">
        <v>79</v>
      </c>
      <c r="D184" s="21" t="s">
        <v>1394</v>
      </c>
      <c r="E184" s="21" t="s">
        <v>1232</v>
      </c>
      <c r="F184" s="21" t="s">
        <v>1395</v>
      </c>
      <c r="G184" s="21" t="s">
        <v>4656</v>
      </c>
      <c r="H184" s="23" t="s">
        <v>3011</v>
      </c>
      <c r="I184" s="24">
        <v>0.5</v>
      </c>
      <c r="J184" s="25">
        <v>710000000</v>
      </c>
      <c r="K184" s="25" t="s">
        <v>82</v>
      </c>
      <c r="L184" s="23" t="s">
        <v>83</v>
      </c>
      <c r="M184" s="21" t="s">
        <v>1419</v>
      </c>
      <c r="N184" s="26" t="s">
        <v>84</v>
      </c>
      <c r="O184" s="26" t="s">
        <v>4214</v>
      </c>
      <c r="P184" s="21" t="s">
        <v>91</v>
      </c>
      <c r="Q184" s="27">
        <v>796</v>
      </c>
      <c r="R184" s="26" t="s">
        <v>678</v>
      </c>
      <c r="S184" s="12">
        <v>1</v>
      </c>
      <c r="T184" s="73">
        <v>1100</v>
      </c>
      <c r="U184" s="12">
        <f t="shared" si="19"/>
        <v>1100</v>
      </c>
      <c r="V184" s="12">
        <f t="shared" si="9"/>
        <v>1232.0000000000002</v>
      </c>
      <c r="W184" s="72" t="s">
        <v>1710</v>
      </c>
      <c r="X184" s="23">
        <v>2017</v>
      </c>
      <c r="Y184" s="25"/>
      <c r="Z184" s="121" t="s">
        <v>905</v>
      </c>
      <c r="AA184" s="121" t="s">
        <v>749</v>
      </c>
      <c r="AB184" s="121" t="s">
        <v>4790</v>
      </c>
      <c r="AC184" s="121">
        <v>12</v>
      </c>
      <c r="AD184" s="122" t="s">
        <v>7010</v>
      </c>
      <c r="AE184" s="122" t="s">
        <v>6944</v>
      </c>
      <c r="AF184" s="121" t="s">
        <v>7883</v>
      </c>
      <c r="AG184" s="121" t="s">
        <v>9018</v>
      </c>
      <c r="AH184" s="121" t="s">
        <v>6240</v>
      </c>
      <c r="AI184" s="121"/>
      <c r="AJ184" s="123">
        <v>1</v>
      </c>
      <c r="AK184" s="123">
        <v>1232</v>
      </c>
      <c r="AL184" s="123">
        <f t="shared" si="24"/>
        <v>1232</v>
      </c>
      <c r="AM184" s="123">
        <f t="shared" si="25"/>
        <v>0</v>
      </c>
      <c r="AN184" s="130"/>
      <c r="AO184" s="21"/>
      <c r="AP184" s="24"/>
      <c r="AQ184" s="21"/>
    </row>
    <row r="185" spans="1:43" s="22" customFormat="1" ht="76.5" outlineLevel="1" x14ac:dyDescent="0.25">
      <c r="A185" s="70"/>
      <c r="B185" s="72" t="s">
        <v>2241</v>
      </c>
      <c r="C185" s="21" t="s">
        <v>79</v>
      </c>
      <c r="D185" s="21" t="s">
        <v>1231</v>
      </c>
      <c r="E185" s="21" t="s">
        <v>1232</v>
      </c>
      <c r="F185" s="21" t="s">
        <v>1233</v>
      </c>
      <c r="G185" s="21" t="s">
        <v>4657</v>
      </c>
      <c r="H185" s="23" t="s">
        <v>3011</v>
      </c>
      <c r="I185" s="24">
        <v>0.5</v>
      </c>
      <c r="J185" s="25">
        <v>710000000</v>
      </c>
      <c r="K185" s="25" t="s">
        <v>82</v>
      </c>
      <c r="L185" s="23" t="s">
        <v>83</v>
      </c>
      <c r="M185" s="21" t="s">
        <v>1419</v>
      </c>
      <c r="N185" s="26" t="s">
        <v>84</v>
      </c>
      <c r="O185" s="26" t="s">
        <v>4214</v>
      </c>
      <c r="P185" s="21" t="s">
        <v>91</v>
      </c>
      <c r="Q185" s="27">
        <v>796</v>
      </c>
      <c r="R185" s="26" t="s">
        <v>678</v>
      </c>
      <c r="S185" s="12">
        <v>4</v>
      </c>
      <c r="T185" s="73">
        <v>1395</v>
      </c>
      <c r="U185" s="12">
        <f t="shared" si="19"/>
        <v>5580</v>
      </c>
      <c r="V185" s="12">
        <f t="shared" si="9"/>
        <v>6249.6</v>
      </c>
      <c r="W185" s="72" t="s">
        <v>1710</v>
      </c>
      <c r="X185" s="23">
        <v>2017</v>
      </c>
      <c r="Y185" s="25"/>
      <c r="Z185" s="121" t="s">
        <v>905</v>
      </c>
      <c r="AA185" s="121" t="s">
        <v>749</v>
      </c>
      <c r="AB185" s="121" t="s">
        <v>4790</v>
      </c>
      <c r="AC185" s="121">
        <v>13</v>
      </c>
      <c r="AD185" s="122" t="s">
        <v>7010</v>
      </c>
      <c r="AE185" s="122" t="s">
        <v>6944</v>
      </c>
      <c r="AF185" s="121" t="s">
        <v>7883</v>
      </c>
      <c r="AG185" s="121" t="s">
        <v>9018</v>
      </c>
      <c r="AH185" s="121" t="s">
        <v>6240</v>
      </c>
      <c r="AI185" s="121"/>
      <c r="AJ185" s="123">
        <v>4</v>
      </c>
      <c r="AK185" s="123">
        <v>1562.4</v>
      </c>
      <c r="AL185" s="123">
        <f t="shared" si="24"/>
        <v>6249.6</v>
      </c>
      <c r="AM185" s="123">
        <f t="shared" si="25"/>
        <v>0</v>
      </c>
      <c r="AN185" s="130"/>
      <c r="AO185" s="21"/>
      <c r="AP185" s="24"/>
      <c r="AQ185" s="21"/>
    </row>
    <row r="186" spans="1:43" s="22" customFormat="1" ht="76.5" outlineLevel="1" x14ac:dyDescent="0.25">
      <c r="A186" s="70"/>
      <c r="B186" s="72" t="s">
        <v>2242</v>
      </c>
      <c r="C186" s="21" t="s">
        <v>79</v>
      </c>
      <c r="D186" s="21" t="s">
        <v>1231</v>
      </c>
      <c r="E186" s="21" t="s">
        <v>1232</v>
      </c>
      <c r="F186" s="21" t="s">
        <v>1233</v>
      </c>
      <c r="G186" s="21" t="s">
        <v>1234</v>
      </c>
      <c r="H186" s="23" t="s">
        <v>3011</v>
      </c>
      <c r="I186" s="24">
        <v>0.5</v>
      </c>
      <c r="J186" s="25">
        <v>710000000</v>
      </c>
      <c r="K186" s="25" t="s">
        <v>82</v>
      </c>
      <c r="L186" s="23" t="s">
        <v>83</v>
      </c>
      <c r="M186" s="21" t="s">
        <v>96</v>
      </c>
      <c r="N186" s="26" t="s">
        <v>84</v>
      </c>
      <c r="O186" s="26" t="s">
        <v>4214</v>
      </c>
      <c r="P186" s="21" t="s">
        <v>91</v>
      </c>
      <c r="Q186" s="27">
        <v>796</v>
      </c>
      <c r="R186" s="26" t="s">
        <v>678</v>
      </c>
      <c r="S186" s="12">
        <v>2</v>
      </c>
      <c r="T186" s="73">
        <v>774</v>
      </c>
      <c r="U186" s="12">
        <f t="shared" si="19"/>
        <v>1548</v>
      </c>
      <c r="V186" s="12">
        <f t="shared" si="9"/>
        <v>1733.7600000000002</v>
      </c>
      <c r="W186" s="72" t="s">
        <v>1710</v>
      </c>
      <c r="X186" s="23">
        <v>2017</v>
      </c>
      <c r="Y186" s="25"/>
      <c r="Z186" s="121" t="s">
        <v>905</v>
      </c>
      <c r="AA186" s="121" t="s">
        <v>751</v>
      </c>
      <c r="AB186" s="121" t="s">
        <v>4790</v>
      </c>
      <c r="AC186" s="121">
        <v>14</v>
      </c>
      <c r="AD186" s="122" t="s">
        <v>7010</v>
      </c>
      <c r="AE186" s="122" t="s">
        <v>6944</v>
      </c>
      <c r="AF186" s="121" t="s">
        <v>7883</v>
      </c>
      <c r="AG186" s="121" t="s">
        <v>9018</v>
      </c>
      <c r="AH186" s="121" t="s">
        <v>6240</v>
      </c>
      <c r="AI186" s="121"/>
      <c r="AJ186" s="123">
        <v>2</v>
      </c>
      <c r="AK186" s="123">
        <v>866.88</v>
      </c>
      <c r="AL186" s="123">
        <f t="shared" si="24"/>
        <v>1733.76</v>
      </c>
      <c r="AM186" s="123">
        <f t="shared" si="25"/>
        <v>0</v>
      </c>
      <c r="AN186" s="130"/>
      <c r="AO186" s="21"/>
      <c r="AP186" s="24"/>
      <c r="AQ186" s="21"/>
    </row>
    <row r="187" spans="1:43" s="22" customFormat="1" ht="76.5" outlineLevel="1" x14ac:dyDescent="0.25">
      <c r="A187" s="70"/>
      <c r="B187" s="72" t="s">
        <v>2243</v>
      </c>
      <c r="C187" s="21" t="s">
        <v>79</v>
      </c>
      <c r="D187" s="21" t="s">
        <v>816</v>
      </c>
      <c r="E187" s="21" t="s">
        <v>817</v>
      </c>
      <c r="F187" s="21" t="s">
        <v>818</v>
      </c>
      <c r="G187" s="21" t="s">
        <v>4665</v>
      </c>
      <c r="H187" s="23" t="s">
        <v>3011</v>
      </c>
      <c r="I187" s="24">
        <v>0.5</v>
      </c>
      <c r="J187" s="25">
        <v>710000000</v>
      </c>
      <c r="K187" s="25" t="s">
        <v>82</v>
      </c>
      <c r="L187" s="23" t="s">
        <v>83</v>
      </c>
      <c r="M187" s="25" t="s">
        <v>986</v>
      </c>
      <c r="N187" s="26" t="s">
        <v>84</v>
      </c>
      <c r="O187" s="26" t="s">
        <v>4214</v>
      </c>
      <c r="P187" s="21" t="s">
        <v>91</v>
      </c>
      <c r="Q187" s="27">
        <v>796</v>
      </c>
      <c r="R187" s="26" t="s">
        <v>678</v>
      </c>
      <c r="S187" s="12">
        <v>10</v>
      </c>
      <c r="T187" s="73">
        <v>314.79000000000002</v>
      </c>
      <c r="U187" s="12">
        <f t="shared" si="19"/>
        <v>3147.9</v>
      </c>
      <c r="V187" s="12">
        <f t="shared" si="9"/>
        <v>3525.6480000000006</v>
      </c>
      <c r="W187" s="72" t="s">
        <v>1710</v>
      </c>
      <c r="X187" s="23">
        <v>2017</v>
      </c>
      <c r="Y187" s="25"/>
      <c r="Z187" s="121" t="s">
        <v>905</v>
      </c>
      <c r="AA187" s="121" t="s">
        <v>3153</v>
      </c>
      <c r="AB187" s="121" t="s">
        <v>4790</v>
      </c>
      <c r="AC187" s="121">
        <v>15</v>
      </c>
      <c r="AD187" s="122" t="s">
        <v>7010</v>
      </c>
      <c r="AE187" s="122" t="s">
        <v>6944</v>
      </c>
      <c r="AF187" s="121" t="s">
        <v>7883</v>
      </c>
      <c r="AG187" s="121" t="s">
        <v>9018</v>
      </c>
      <c r="AH187" s="121" t="s">
        <v>6240</v>
      </c>
      <c r="AI187" s="121"/>
      <c r="AJ187" s="123">
        <v>10</v>
      </c>
      <c r="AK187" s="123">
        <v>352.24</v>
      </c>
      <c r="AL187" s="123">
        <f t="shared" si="24"/>
        <v>3522.4</v>
      </c>
      <c r="AM187" s="123">
        <f t="shared" si="25"/>
        <v>3.248000000000502</v>
      </c>
      <c r="AN187" s="130"/>
      <c r="AO187" s="21"/>
      <c r="AP187" s="24"/>
      <c r="AQ187" s="21"/>
    </row>
    <row r="188" spans="1:43" s="22" customFormat="1" ht="76.5" outlineLevel="1" x14ac:dyDescent="0.25">
      <c r="A188" s="70"/>
      <c r="B188" s="72" t="s">
        <v>2244</v>
      </c>
      <c r="C188" s="21" t="s">
        <v>79</v>
      </c>
      <c r="D188" s="21" t="s">
        <v>816</v>
      </c>
      <c r="E188" s="21" t="s">
        <v>817</v>
      </c>
      <c r="F188" s="21" t="s">
        <v>818</v>
      </c>
      <c r="G188" s="21" t="s">
        <v>819</v>
      </c>
      <c r="H188" s="23" t="s">
        <v>3011</v>
      </c>
      <c r="I188" s="24">
        <v>0.5</v>
      </c>
      <c r="J188" s="25">
        <v>710000000</v>
      </c>
      <c r="K188" s="25" t="s">
        <v>82</v>
      </c>
      <c r="L188" s="23" t="s">
        <v>83</v>
      </c>
      <c r="M188" s="21" t="s">
        <v>969</v>
      </c>
      <c r="N188" s="26" t="s">
        <v>84</v>
      </c>
      <c r="O188" s="26" t="s">
        <v>4214</v>
      </c>
      <c r="P188" s="21" t="s">
        <v>91</v>
      </c>
      <c r="Q188" s="27">
        <v>796</v>
      </c>
      <c r="R188" s="26" t="s">
        <v>678</v>
      </c>
      <c r="S188" s="12">
        <v>10</v>
      </c>
      <c r="T188" s="73">
        <v>314.79000000000002</v>
      </c>
      <c r="U188" s="12">
        <f t="shared" si="19"/>
        <v>3147.9</v>
      </c>
      <c r="V188" s="12">
        <f t="shared" si="9"/>
        <v>3525.6480000000006</v>
      </c>
      <c r="W188" s="72" t="s">
        <v>1710</v>
      </c>
      <c r="X188" s="23">
        <v>2017</v>
      </c>
      <c r="Y188" s="25"/>
      <c r="Z188" s="121" t="s">
        <v>905</v>
      </c>
      <c r="AA188" s="121" t="s">
        <v>728</v>
      </c>
      <c r="AB188" s="121" t="s">
        <v>4790</v>
      </c>
      <c r="AC188" s="121">
        <v>16</v>
      </c>
      <c r="AD188" s="122" t="s">
        <v>7010</v>
      </c>
      <c r="AE188" s="122" t="s">
        <v>6944</v>
      </c>
      <c r="AF188" s="121" t="s">
        <v>7883</v>
      </c>
      <c r="AG188" s="121" t="s">
        <v>9018</v>
      </c>
      <c r="AH188" s="121" t="s">
        <v>6240</v>
      </c>
      <c r="AI188" s="121"/>
      <c r="AJ188" s="123">
        <v>10</v>
      </c>
      <c r="AK188" s="123">
        <v>352.24</v>
      </c>
      <c r="AL188" s="123">
        <f t="shared" si="24"/>
        <v>3522.4</v>
      </c>
      <c r="AM188" s="123">
        <f t="shared" si="25"/>
        <v>3.248000000000502</v>
      </c>
      <c r="AN188" s="130"/>
      <c r="AO188" s="21"/>
      <c r="AP188" s="24"/>
      <c r="AQ188" s="21"/>
    </row>
    <row r="189" spans="1:43" s="22" customFormat="1" ht="76.5" outlineLevel="1" x14ac:dyDescent="0.25">
      <c r="A189" s="70"/>
      <c r="B189" s="72" t="s">
        <v>2245</v>
      </c>
      <c r="C189" s="21" t="s">
        <v>79</v>
      </c>
      <c r="D189" s="21" t="s">
        <v>816</v>
      </c>
      <c r="E189" s="21" t="s">
        <v>817</v>
      </c>
      <c r="F189" s="21" t="s">
        <v>818</v>
      </c>
      <c r="G189" s="21" t="s">
        <v>819</v>
      </c>
      <c r="H189" s="23" t="s">
        <v>3011</v>
      </c>
      <c r="I189" s="24">
        <v>0.5</v>
      </c>
      <c r="J189" s="25">
        <v>710000000</v>
      </c>
      <c r="K189" s="25" t="s">
        <v>82</v>
      </c>
      <c r="L189" s="23" t="s">
        <v>83</v>
      </c>
      <c r="M189" s="21" t="s">
        <v>706</v>
      </c>
      <c r="N189" s="26" t="s">
        <v>84</v>
      </c>
      <c r="O189" s="26" t="s">
        <v>4214</v>
      </c>
      <c r="P189" s="21" t="s">
        <v>91</v>
      </c>
      <c r="Q189" s="27">
        <v>796</v>
      </c>
      <c r="R189" s="26" t="s">
        <v>678</v>
      </c>
      <c r="S189" s="12">
        <v>20</v>
      </c>
      <c r="T189" s="73">
        <v>314.79000000000002</v>
      </c>
      <c r="U189" s="12">
        <f t="shared" si="19"/>
        <v>6295.8</v>
      </c>
      <c r="V189" s="12">
        <f t="shared" si="9"/>
        <v>7051.2960000000012</v>
      </c>
      <c r="W189" s="72" t="s">
        <v>1710</v>
      </c>
      <c r="X189" s="23">
        <v>2017</v>
      </c>
      <c r="Y189" s="25"/>
      <c r="Z189" s="121" t="s">
        <v>905</v>
      </c>
      <c r="AA189" s="121" t="s">
        <v>904</v>
      </c>
      <c r="AB189" s="121" t="s">
        <v>4790</v>
      </c>
      <c r="AC189" s="121">
        <v>17</v>
      </c>
      <c r="AD189" s="122" t="s">
        <v>7010</v>
      </c>
      <c r="AE189" s="122" t="s">
        <v>6944</v>
      </c>
      <c r="AF189" s="121" t="s">
        <v>7883</v>
      </c>
      <c r="AG189" s="121" t="s">
        <v>9018</v>
      </c>
      <c r="AH189" s="121" t="s">
        <v>6240</v>
      </c>
      <c r="AI189" s="121"/>
      <c r="AJ189" s="123">
        <v>20</v>
      </c>
      <c r="AK189" s="123">
        <v>352.24</v>
      </c>
      <c r="AL189" s="123">
        <f t="shared" si="24"/>
        <v>7044.8</v>
      </c>
      <c r="AM189" s="123">
        <f t="shared" si="25"/>
        <v>6.4960000000010041</v>
      </c>
      <c r="AN189" s="130"/>
      <c r="AO189" s="21"/>
      <c r="AP189" s="24"/>
      <c r="AQ189" s="21"/>
    </row>
    <row r="190" spans="1:43" s="22" customFormat="1" ht="76.5" outlineLevel="1" x14ac:dyDescent="0.25">
      <c r="A190" s="70"/>
      <c r="B190" s="72" t="s">
        <v>2246</v>
      </c>
      <c r="C190" s="21" t="s">
        <v>79</v>
      </c>
      <c r="D190" s="21" t="s">
        <v>1401</v>
      </c>
      <c r="E190" s="21" t="s">
        <v>1266</v>
      </c>
      <c r="F190" s="21" t="s">
        <v>818</v>
      </c>
      <c r="G190" s="21" t="s">
        <v>4659</v>
      </c>
      <c r="H190" s="23" t="s">
        <v>3011</v>
      </c>
      <c r="I190" s="24">
        <v>0.5</v>
      </c>
      <c r="J190" s="25">
        <v>710000000</v>
      </c>
      <c r="K190" s="25" t="s">
        <v>82</v>
      </c>
      <c r="L190" s="23" t="s">
        <v>83</v>
      </c>
      <c r="M190" s="21" t="s">
        <v>1419</v>
      </c>
      <c r="N190" s="26" t="s">
        <v>84</v>
      </c>
      <c r="O190" s="26" t="s">
        <v>4214</v>
      </c>
      <c r="P190" s="21" t="s">
        <v>91</v>
      </c>
      <c r="Q190" s="27">
        <v>796</v>
      </c>
      <c r="R190" s="26" t="s">
        <v>678</v>
      </c>
      <c r="S190" s="12">
        <v>4</v>
      </c>
      <c r="T190" s="12">
        <v>300</v>
      </c>
      <c r="U190" s="12">
        <f t="shared" si="19"/>
        <v>1200</v>
      </c>
      <c r="V190" s="12">
        <f t="shared" ref="V190:V253" si="26">U190*1.12</f>
        <v>1344.0000000000002</v>
      </c>
      <c r="W190" s="72" t="s">
        <v>1710</v>
      </c>
      <c r="X190" s="23">
        <v>2017</v>
      </c>
      <c r="Y190" s="25"/>
      <c r="Z190" s="121" t="s">
        <v>905</v>
      </c>
      <c r="AA190" s="121" t="s">
        <v>749</v>
      </c>
      <c r="AB190" s="121" t="s">
        <v>4790</v>
      </c>
      <c r="AC190" s="121">
        <v>18</v>
      </c>
      <c r="AD190" s="122" t="s">
        <v>7010</v>
      </c>
      <c r="AE190" s="122" t="s">
        <v>6944</v>
      </c>
      <c r="AF190" s="121" t="s">
        <v>7883</v>
      </c>
      <c r="AG190" s="121" t="s">
        <v>9018</v>
      </c>
      <c r="AH190" s="121" t="s">
        <v>6240</v>
      </c>
      <c r="AI190" s="121"/>
      <c r="AJ190" s="123">
        <v>4</v>
      </c>
      <c r="AK190" s="123">
        <v>336</v>
      </c>
      <c r="AL190" s="123">
        <f t="shared" si="24"/>
        <v>1344</v>
      </c>
      <c r="AM190" s="123">
        <f t="shared" si="25"/>
        <v>0</v>
      </c>
      <c r="AN190" s="130"/>
      <c r="AO190" s="21"/>
      <c r="AP190" s="24"/>
      <c r="AQ190" s="21"/>
    </row>
    <row r="191" spans="1:43" s="22" customFormat="1" ht="76.5" outlineLevel="1" x14ac:dyDescent="0.25">
      <c r="A191" s="70"/>
      <c r="B191" s="72" t="s">
        <v>2247</v>
      </c>
      <c r="C191" s="21" t="s">
        <v>79</v>
      </c>
      <c r="D191" s="21" t="s">
        <v>1265</v>
      </c>
      <c r="E191" s="21" t="s">
        <v>1266</v>
      </c>
      <c r="F191" s="21" t="s">
        <v>1267</v>
      </c>
      <c r="G191" s="21" t="s">
        <v>4687</v>
      </c>
      <c r="H191" s="23" t="s">
        <v>3011</v>
      </c>
      <c r="I191" s="24">
        <v>0.5</v>
      </c>
      <c r="J191" s="25">
        <v>710000000</v>
      </c>
      <c r="K191" s="25" t="s">
        <v>82</v>
      </c>
      <c r="L191" s="23" t="s">
        <v>83</v>
      </c>
      <c r="M191" s="21" t="s">
        <v>96</v>
      </c>
      <c r="N191" s="26" t="s">
        <v>84</v>
      </c>
      <c r="O191" s="26" t="s">
        <v>4214</v>
      </c>
      <c r="P191" s="21" t="s">
        <v>91</v>
      </c>
      <c r="Q191" s="27">
        <v>796</v>
      </c>
      <c r="R191" s="26" t="s">
        <v>678</v>
      </c>
      <c r="S191" s="12">
        <v>10</v>
      </c>
      <c r="T191" s="12">
        <v>265</v>
      </c>
      <c r="U191" s="12">
        <f t="shared" si="19"/>
        <v>2650</v>
      </c>
      <c r="V191" s="12">
        <f t="shared" si="26"/>
        <v>2968.0000000000005</v>
      </c>
      <c r="W191" s="72" t="s">
        <v>1710</v>
      </c>
      <c r="X191" s="23">
        <v>2017</v>
      </c>
      <c r="Y191" s="25"/>
      <c r="Z191" s="121" t="s">
        <v>905</v>
      </c>
      <c r="AA191" s="121" t="s">
        <v>751</v>
      </c>
      <c r="AB191" s="121" t="s">
        <v>4790</v>
      </c>
      <c r="AC191" s="121">
        <v>19</v>
      </c>
      <c r="AD191" s="122" t="s">
        <v>7010</v>
      </c>
      <c r="AE191" s="122" t="s">
        <v>6944</v>
      </c>
      <c r="AF191" s="121" t="s">
        <v>7883</v>
      </c>
      <c r="AG191" s="121" t="s">
        <v>9018</v>
      </c>
      <c r="AH191" s="121" t="s">
        <v>6240</v>
      </c>
      <c r="AI191" s="121"/>
      <c r="AJ191" s="123">
        <v>10</v>
      </c>
      <c r="AK191" s="123">
        <v>296.8</v>
      </c>
      <c r="AL191" s="123">
        <f t="shared" si="24"/>
        <v>2968</v>
      </c>
      <c r="AM191" s="123">
        <f t="shared" si="25"/>
        <v>0</v>
      </c>
      <c r="AN191" s="130"/>
      <c r="AO191" s="21"/>
      <c r="AP191" s="24"/>
      <c r="AQ191" s="21"/>
    </row>
    <row r="192" spans="1:43" s="22" customFormat="1" ht="76.5" outlineLevel="1" x14ac:dyDescent="0.25">
      <c r="A192" s="70"/>
      <c r="B192" s="72" t="s">
        <v>2248</v>
      </c>
      <c r="C192" s="21" t="s">
        <v>79</v>
      </c>
      <c r="D192" s="21" t="s">
        <v>1265</v>
      </c>
      <c r="E192" s="21" t="s">
        <v>1266</v>
      </c>
      <c r="F192" s="21" t="s">
        <v>1267</v>
      </c>
      <c r="G192" s="21" t="s">
        <v>1268</v>
      </c>
      <c r="H192" s="23" t="s">
        <v>3011</v>
      </c>
      <c r="I192" s="24">
        <v>0.5</v>
      </c>
      <c r="J192" s="25">
        <v>710000000</v>
      </c>
      <c r="K192" s="25" t="s">
        <v>82</v>
      </c>
      <c r="L192" s="23" t="s">
        <v>83</v>
      </c>
      <c r="M192" s="21" t="s">
        <v>96</v>
      </c>
      <c r="N192" s="26" t="s">
        <v>84</v>
      </c>
      <c r="O192" s="26" t="s">
        <v>4214</v>
      </c>
      <c r="P192" s="21" t="s">
        <v>91</v>
      </c>
      <c r="Q192" s="27">
        <v>796</v>
      </c>
      <c r="R192" s="26" t="s">
        <v>678</v>
      </c>
      <c r="S192" s="12">
        <v>2</v>
      </c>
      <c r="T192" s="12">
        <v>450</v>
      </c>
      <c r="U192" s="12">
        <f t="shared" si="19"/>
        <v>900</v>
      </c>
      <c r="V192" s="12">
        <f t="shared" si="26"/>
        <v>1008.0000000000001</v>
      </c>
      <c r="W192" s="72" t="s">
        <v>1710</v>
      </c>
      <c r="X192" s="23">
        <v>2017</v>
      </c>
      <c r="Y192" s="25"/>
      <c r="Z192" s="121" t="s">
        <v>905</v>
      </c>
      <c r="AA192" s="121" t="s">
        <v>751</v>
      </c>
      <c r="AB192" s="121" t="s">
        <v>4790</v>
      </c>
      <c r="AC192" s="121">
        <v>20</v>
      </c>
      <c r="AD192" s="122" t="s">
        <v>7010</v>
      </c>
      <c r="AE192" s="122" t="s">
        <v>6944</v>
      </c>
      <c r="AF192" s="121" t="s">
        <v>7883</v>
      </c>
      <c r="AG192" s="121" t="s">
        <v>9018</v>
      </c>
      <c r="AH192" s="121" t="s">
        <v>6240</v>
      </c>
      <c r="AI192" s="121"/>
      <c r="AJ192" s="123">
        <v>2</v>
      </c>
      <c r="AK192" s="123">
        <v>504</v>
      </c>
      <c r="AL192" s="123">
        <f t="shared" si="24"/>
        <v>1008</v>
      </c>
      <c r="AM192" s="123">
        <f t="shared" si="25"/>
        <v>0</v>
      </c>
      <c r="AN192" s="130"/>
      <c r="AO192" s="21"/>
      <c r="AP192" s="24"/>
      <c r="AQ192" s="21"/>
    </row>
    <row r="193" spans="1:43" s="22" customFormat="1" ht="76.5" outlineLevel="1" x14ac:dyDescent="0.25">
      <c r="A193" s="70"/>
      <c r="B193" s="72" t="s">
        <v>2249</v>
      </c>
      <c r="C193" s="21" t="s">
        <v>79</v>
      </c>
      <c r="D193" s="21" t="s">
        <v>781</v>
      </c>
      <c r="E193" s="21" t="s">
        <v>782</v>
      </c>
      <c r="F193" s="21" t="s">
        <v>783</v>
      </c>
      <c r="G193" s="21" t="s">
        <v>3177</v>
      </c>
      <c r="H193" s="23" t="s">
        <v>3011</v>
      </c>
      <c r="I193" s="24">
        <v>0.5</v>
      </c>
      <c r="J193" s="25">
        <v>710000000</v>
      </c>
      <c r="K193" s="25" t="s">
        <v>82</v>
      </c>
      <c r="L193" s="23" t="s">
        <v>83</v>
      </c>
      <c r="M193" s="25" t="s">
        <v>986</v>
      </c>
      <c r="N193" s="26" t="s">
        <v>84</v>
      </c>
      <c r="O193" s="26" t="s">
        <v>4214</v>
      </c>
      <c r="P193" s="21" t="s">
        <v>91</v>
      </c>
      <c r="Q193" s="27">
        <v>796</v>
      </c>
      <c r="R193" s="26" t="s">
        <v>678</v>
      </c>
      <c r="S193" s="12">
        <v>35</v>
      </c>
      <c r="T193" s="73">
        <v>75.47</v>
      </c>
      <c r="U193" s="12">
        <f t="shared" si="19"/>
        <v>2641.45</v>
      </c>
      <c r="V193" s="12">
        <f t="shared" si="26"/>
        <v>2958.424</v>
      </c>
      <c r="W193" s="72" t="s">
        <v>1710</v>
      </c>
      <c r="X193" s="23">
        <v>2017</v>
      </c>
      <c r="Y193" s="25"/>
      <c r="Z193" s="121" t="s">
        <v>905</v>
      </c>
      <c r="AA193" s="121" t="s">
        <v>3153</v>
      </c>
      <c r="AB193" s="121" t="s">
        <v>4790</v>
      </c>
      <c r="AC193" s="121">
        <v>21</v>
      </c>
      <c r="AD193" s="122" t="s">
        <v>7010</v>
      </c>
      <c r="AE193" s="122" t="s">
        <v>6944</v>
      </c>
      <c r="AF193" s="121" t="s">
        <v>7883</v>
      </c>
      <c r="AG193" s="121" t="s">
        <v>9018</v>
      </c>
      <c r="AH193" s="121" t="s">
        <v>6240</v>
      </c>
      <c r="AI193" s="121"/>
      <c r="AJ193" s="123">
        <v>35</v>
      </c>
      <c r="AK193" s="123">
        <v>84</v>
      </c>
      <c r="AL193" s="123">
        <f t="shared" si="24"/>
        <v>2940</v>
      </c>
      <c r="AM193" s="123">
        <f t="shared" si="25"/>
        <v>18.423999999999978</v>
      </c>
      <c r="AN193" s="130"/>
      <c r="AO193" s="21"/>
      <c r="AP193" s="24"/>
      <c r="AQ193" s="21"/>
    </row>
    <row r="194" spans="1:43" s="22" customFormat="1" ht="76.5" outlineLevel="1" x14ac:dyDescent="0.25">
      <c r="A194" s="70"/>
      <c r="B194" s="72" t="s">
        <v>2250</v>
      </c>
      <c r="C194" s="21" t="s">
        <v>79</v>
      </c>
      <c r="D194" s="21" t="s">
        <v>781</v>
      </c>
      <c r="E194" s="21" t="s">
        <v>782</v>
      </c>
      <c r="F194" s="21" t="s">
        <v>783</v>
      </c>
      <c r="G194" s="21" t="s">
        <v>4688</v>
      </c>
      <c r="H194" s="23" t="s">
        <v>3011</v>
      </c>
      <c r="I194" s="24">
        <v>0.5</v>
      </c>
      <c r="J194" s="25">
        <v>710000000</v>
      </c>
      <c r="K194" s="25" t="s">
        <v>82</v>
      </c>
      <c r="L194" s="23" t="s">
        <v>83</v>
      </c>
      <c r="M194" s="21" t="s">
        <v>969</v>
      </c>
      <c r="N194" s="26" t="s">
        <v>84</v>
      </c>
      <c r="O194" s="26" t="s">
        <v>4214</v>
      </c>
      <c r="P194" s="21" t="s">
        <v>91</v>
      </c>
      <c r="Q194" s="27">
        <v>796</v>
      </c>
      <c r="R194" s="26" t="s">
        <v>678</v>
      </c>
      <c r="S194" s="12">
        <v>14</v>
      </c>
      <c r="T194" s="73">
        <v>75.47</v>
      </c>
      <c r="U194" s="12">
        <f t="shared" si="19"/>
        <v>1056.58</v>
      </c>
      <c r="V194" s="12">
        <f t="shared" si="26"/>
        <v>1183.3696</v>
      </c>
      <c r="W194" s="72" t="s">
        <v>1710</v>
      </c>
      <c r="X194" s="23">
        <v>2017</v>
      </c>
      <c r="Y194" s="25"/>
      <c r="Z194" s="121" t="s">
        <v>905</v>
      </c>
      <c r="AA194" s="121" t="s">
        <v>728</v>
      </c>
      <c r="AB194" s="121" t="s">
        <v>4790</v>
      </c>
      <c r="AC194" s="121">
        <v>22</v>
      </c>
      <c r="AD194" s="122" t="s">
        <v>7010</v>
      </c>
      <c r="AE194" s="122" t="s">
        <v>6944</v>
      </c>
      <c r="AF194" s="121" t="s">
        <v>7883</v>
      </c>
      <c r="AG194" s="121" t="s">
        <v>9018</v>
      </c>
      <c r="AH194" s="121" t="s">
        <v>6240</v>
      </c>
      <c r="AI194" s="121"/>
      <c r="AJ194" s="123">
        <v>14</v>
      </c>
      <c r="AK194" s="123">
        <v>84</v>
      </c>
      <c r="AL194" s="123">
        <f t="shared" si="24"/>
        <v>1176</v>
      </c>
      <c r="AM194" s="123">
        <f t="shared" si="25"/>
        <v>7.3695999999999913</v>
      </c>
      <c r="AN194" s="130"/>
      <c r="AO194" s="21"/>
      <c r="AP194" s="24"/>
      <c r="AQ194" s="21"/>
    </row>
    <row r="195" spans="1:43" s="22" customFormat="1" ht="76.5" outlineLevel="1" x14ac:dyDescent="0.25">
      <c r="A195" s="70"/>
      <c r="B195" s="72" t="s">
        <v>2251</v>
      </c>
      <c r="C195" s="21" t="s">
        <v>79</v>
      </c>
      <c r="D195" s="21" t="s">
        <v>781</v>
      </c>
      <c r="E195" s="21" t="s">
        <v>782</v>
      </c>
      <c r="F195" s="21" t="s">
        <v>783</v>
      </c>
      <c r="G195" s="21" t="s">
        <v>784</v>
      </c>
      <c r="H195" s="23" t="s">
        <v>3011</v>
      </c>
      <c r="I195" s="24">
        <v>0.5</v>
      </c>
      <c r="J195" s="25">
        <v>710000000</v>
      </c>
      <c r="K195" s="25" t="s">
        <v>82</v>
      </c>
      <c r="L195" s="23" t="s">
        <v>83</v>
      </c>
      <c r="M195" s="21" t="s">
        <v>706</v>
      </c>
      <c r="N195" s="26" t="s">
        <v>84</v>
      </c>
      <c r="O195" s="26" t="s">
        <v>4214</v>
      </c>
      <c r="P195" s="21" t="s">
        <v>91</v>
      </c>
      <c r="Q195" s="27">
        <v>796</v>
      </c>
      <c r="R195" s="26" t="s">
        <v>678</v>
      </c>
      <c r="S195" s="12">
        <v>10</v>
      </c>
      <c r="T195" s="73">
        <v>75.47</v>
      </c>
      <c r="U195" s="12">
        <f t="shared" si="19"/>
        <v>754.7</v>
      </c>
      <c r="V195" s="12">
        <f t="shared" si="26"/>
        <v>845.26400000000012</v>
      </c>
      <c r="W195" s="72" t="s">
        <v>1710</v>
      </c>
      <c r="X195" s="23">
        <v>2017</v>
      </c>
      <c r="Y195" s="25"/>
      <c r="Z195" s="121" t="s">
        <v>905</v>
      </c>
      <c r="AA195" s="121" t="s">
        <v>904</v>
      </c>
      <c r="AB195" s="121" t="s">
        <v>4790</v>
      </c>
      <c r="AC195" s="121">
        <v>23</v>
      </c>
      <c r="AD195" s="122" t="s">
        <v>7010</v>
      </c>
      <c r="AE195" s="122" t="s">
        <v>6944</v>
      </c>
      <c r="AF195" s="121" t="s">
        <v>7883</v>
      </c>
      <c r="AG195" s="121" t="s">
        <v>9018</v>
      </c>
      <c r="AH195" s="121" t="s">
        <v>6240</v>
      </c>
      <c r="AI195" s="121"/>
      <c r="AJ195" s="123">
        <v>10</v>
      </c>
      <c r="AK195" s="123">
        <v>84</v>
      </c>
      <c r="AL195" s="123">
        <f t="shared" si="24"/>
        <v>840</v>
      </c>
      <c r="AM195" s="123">
        <f t="shared" si="25"/>
        <v>5.2640000000001237</v>
      </c>
      <c r="AN195" s="130"/>
      <c r="AO195" s="21"/>
      <c r="AP195" s="24"/>
      <c r="AQ195" s="21"/>
    </row>
    <row r="196" spans="1:43" s="22" customFormat="1" ht="76.5" outlineLevel="1" x14ac:dyDescent="0.25">
      <c r="A196" s="70"/>
      <c r="B196" s="72" t="s">
        <v>2252</v>
      </c>
      <c r="C196" s="21" t="s">
        <v>79</v>
      </c>
      <c r="D196" s="21" t="s">
        <v>781</v>
      </c>
      <c r="E196" s="21" t="s">
        <v>782</v>
      </c>
      <c r="F196" s="21" t="s">
        <v>783</v>
      </c>
      <c r="G196" s="21" t="s">
        <v>4689</v>
      </c>
      <c r="H196" s="23" t="s">
        <v>3011</v>
      </c>
      <c r="I196" s="24">
        <v>0.5</v>
      </c>
      <c r="J196" s="25">
        <v>710000000</v>
      </c>
      <c r="K196" s="25" t="s">
        <v>82</v>
      </c>
      <c r="L196" s="23" t="s">
        <v>83</v>
      </c>
      <c r="M196" s="21" t="s">
        <v>96</v>
      </c>
      <c r="N196" s="26" t="s">
        <v>84</v>
      </c>
      <c r="O196" s="26" t="s">
        <v>4214</v>
      </c>
      <c r="P196" s="21" t="s">
        <v>91</v>
      </c>
      <c r="Q196" s="27">
        <v>796</v>
      </c>
      <c r="R196" s="26" t="s">
        <v>678</v>
      </c>
      <c r="S196" s="12">
        <v>4</v>
      </c>
      <c r="T196" s="73">
        <v>72.5</v>
      </c>
      <c r="U196" s="12">
        <f t="shared" si="19"/>
        <v>290</v>
      </c>
      <c r="V196" s="12">
        <f t="shared" si="26"/>
        <v>324.8</v>
      </c>
      <c r="W196" s="72" t="s">
        <v>1710</v>
      </c>
      <c r="X196" s="23">
        <v>2017</v>
      </c>
      <c r="Y196" s="25"/>
      <c r="Z196" s="121" t="s">
        <v>905</v>
      </c>
      <c r="AA196" s="121" t="s">
        <v>751</v>
      </c>
      <c r="AB196" s="121" t="s">
        <v>4790</v>
      </c>
      <c r="AC196" s="121">
        <v>24</v>
      </c>
      <c r="AD196" s="122" t="s">
        <v>7010</v>
      </c>
      <c r="AE196" s="122" t="s">
        <v>6944</v>
      </c>
      <c r="AF196" s="121" t="s">
        <v>7883</v>
      </c>
      <c r="AG196" s="121" t="s">
        <v>9018</v>
      </c>
      <c r="AH196" s="121" t="s">
        <v>6240</v>
      </c>
      <c r="AI196" s="121"/>
      <c r="AJ196" s="123">
        <v>4</v>
      </c>
      <c r="AK196" s="123">
        <v>81.2</v>
      </c>
      <c r="AL196" s="123">
        <f t="shared" si="24"/>
        <v>324.8</v>
      </c>
      <c r="AM196" s="123">
        <f t="shared" si="25"/>
        <v>0</v>
      </c>
      <c r="AN196" s="130"/>
      <c r="AO196" s="21"/>
      <c r="AP196" s="24"/>
      <c r="AQ196" s="21"/>
    </row>
    <row r="197" spans="1:43" s="22" customFormat="1" ht="76.5" outlineLevel="1" x14ac:dyDescent="0.25">
      <c r="A197" s="70"/>
      <c r="B197" s="72" t="s">
        <v>2253</v>
      </c>
      <c r="C197" s="21" t="s">
        <v>79</v>
      </c>
      <c r="D197" s="21" t="s">
        <v>1254</v>
      </c>
      <c r="E197" s="21" t="s">
        <v>1255</v>
      </c>
      <c r="F197" s="21" t="s">
        <v>1256</v>
      </c>
      <c r="G197" s="21" t="s">
        <v>1257</v>
      </c>
      <c r="H197" s="23" t="s">
        <v>3011</v>
      </c>
      <c r="I197" s="24">
        <v>0.5</v>
      </c>
      <c r="J197" s="25">
        <v>710000000</v>
      </c>
      <c r="K197" s="25" t="s">
        <v>82</v>
      </c>
      <c r="L197" s="23" t="s">
        <v>83</v>
      </c>
      <c r="M197" s="21" t="s">
        <v>1419</v>
      </c>
      <c r="N197" s="26" t="s">
        <v>84</v>
      </c>
      <c r="O197" s="26" t="s">
        <v>4214</v>
      </c>
      <c r="P197" s="21" t="s">
        <v>91</v>
      </c>
      <c r="Q197" s="27">
        <v>796</v>
      </c>
      <c r="R197" s="26" t="s">
        <v>678</v>
      </c>
      <c r="S197" s="12">
        <v>70</v>
      </c>
      <c r="T197" s="73">
        <v>40</v>
      </c>
      <c r="U197" s="12">
        <f t="shared" si="19"/>
        <v>2800</v>
      </c>
      <c r="V197" s="12">
        <f t="shared" si="26"/>
        <v>3136.0000000000005</v>
      </c>
      <c r="W197" s="72" t="s">
        <v>1710</v>
      </c>
      <c r="X197" s="23">
        <v>2017</v>
      </c>
      <c r="Y197" s="25"/>
      <c r="Z197" s="121" t="s">
        <v>905</v>
      </c>
      <c r="AA197" s="121" t="s">
        <v>749</v>
      </c>
      <c r="AB197" s="121" t="s">
        <v>4790</v>
      </c>
      <c r="AC197" s="121">
        <v>25</v>
      </c>
      <c r="AD197" s="122" t="s">
        <v>7010</v>
      </c>
      <c r="AE197" s="122" t="s">
        <v>6944</v>
      </c>
      <c r="AF197" s="121" t="s">
        <v>7883</v>
      </c>
      <c r="AG197" s="121" t="s">
        <v>9018</v>
      </c>
      <c r="AH197" s="121" t="s">
        <v>6240</v>
      </c>
      <c r="AI197" s="121"/>
      <c r="AJ197" s="123">
        <v>70</v>
      </c>
      <c r="AK197" s="123">
        <v>44.8</v>
      </c>
      <c r="AL197" s="123">
        <f t="shared" si="24"/>
        <v>3136</v>
      </c>
      <c r="AM197" s="123">
        <f t="shared" si="25"/>
        <v>0</v>
      </c>
      <c r="AN197" s="130"/>
      <c r="AO197" s="21"/>
      <c r="AP197" s="24"/>
      <c r="AQ197" s="21"/>
    </row>
    <row r="198" spans="1:43" s="22" customFormat="1" ht="76.5" outlineLevel="1" x14ac:dyDescent="0.25">
      <c r="A198" s="70"/>
      <c r="B198" s="72" t="s">
        <v>2254</v>
      </c>
      <c r="C198" s="21" t="s">
        <v>79</v>
      </c>
      <c r="D198" s="21" t="s">
        <v>1254</v>
      </c>
      <c r="E198" s="21" t="s">
        <v>1255</v>
      </c>
      <c r="F198" s="21" t="s">
        <v>1256</v>
      </c>
      <c r="G198" s="21" t="s">
        <v>1257</v>
      </c>
      <c r="H198" s="23" t="s">
        <v>3011</v>
      </c>
      <c r="I198" s="24">
        <v>0.5</v>
      </c>
      <c r="J198" s="25">
        <v>710000000</v>
      </c>
      <c r="K198" s="25" t="s">
        <v>82</v>
      </c>
      <c r="L198" s="23" t="s">
        <v>83</v>
      </c>
      <c r="M198" s="21" t="s">
        <v>96</v>
      </c>
      <c r="N198" s="26" t="s">
        <v>84</v>
      </c>
      <c r="O198" s="26" t="s">
        <v>4214</v>
      </c>
      <c r="P198" s="21" t="s">
        <v>91</v>
      </c>
      <c r="Q198" s="27">
        <v>796</v>
      </c>
      <c r="R198" s="26" t="s">
        <v>678</v>
      </c>
      <c r="S198" s="12">
        <v>10</v>
      </c>
      <c r="T198" s="73">
        <v>40</v>
      </c>
      <c r="U198" s="12">
        <f t="shared" si="19"/>
        <v>400</v>
      </c>
      <c r="V198" s="12">
        <f t="shared" si="26"/>
        <v>448.00000000000006</v>
      </c>
      <c r="W198" s="72" t="s">
        <v>1710</v>
      </c>
      <c r="X198" s="23">
        <v>2017</v>
      </c>
      <c r="Y198" s="25"/>
      <c r="Z198" s="121" t="s">
        <v>905</v>
      </c>
      <c r="AA198" s="121" t="s">
        <v>751</v>
      </c>
      <c r="AB198" s="121" t="s">
        <v>4790</v>
      </c>
      <c r="AC198" s="121">
        <v>26</v>
      </c>
      <c r="AD198" s="122" t="s">
        <v>7010</v>
      </c>
      <c r="AE198" s="122" t="s">
        <v>6944</v>
      </c>
      <c r="AF198" s="121" t="s">
        <v>7883</v>
      </c>
      <c r="AG198" s="121" t="s">
        <v>9018</v>
      </c>
      <c r="AH198" s="121" t="s">
        <v>6240</v>
      </c>
      <c r="AI198" s="121"/>
      <c r="AJ198" s="123">
        <v>10</v>
      </c>
      <c r="AK198" s="123">
        <v>44.8</v>
      </c>
      <c r="AL198" s="123">
        <f t="shared" si="24"/>
        <v>448</v>
      </c>
      <c r="AM198" s="123">
        <f t="shared" si="25"/>
        <v>0</v>
      </c>
      <c r="AN198" s="130"/>
      <c r="AO198" s="21"/>
      <c r="AP198" s="24"/>
      <c r="AQ198" s="21"/>
    </row>
    <row r="199" spans="1:43" s="22" customFormat="1" ht="76.5" outlineLevel="1" x14ac:dyDescent="0.25">
      <c r="A199" s="70"/>
      <c r="B199" s="72" t="s">
        <v>2255</v>
      </c>
      <c r="C199" s="21" t="s">
        <v>79</v>
      </c>
      <c r="D199" s="21" t="s">
        <v>3165</v>
      </c>
      <c r="E199" s="21" t="s">
        <v>3166</v>
      </c>
      <c r="F199" s="21" t="s">
        <v>3167</v>
      </c>
      <c r="G199" s="21" t="s">
        <v>4650</v>
      </c>
      <c r="H199" s="23" t="s">
        <v>3011</v>
      </c>
      <c r="I199" s="24">
        <v>0.5</v>
      </c>
      <c r="J199" s="25">
        <v>710000000</v>
      </c>
      <c r="K199" s="25" t="s">
        <v>82</v>
      </c>
      <c r="L199" s="23" t="s">
        <v>83</v>
      </c>
      <c r="M199" s="25" t="s">
        <v>986</v>
      </c>
      <c r="N199" s="26" t="s">
        <v>84</v>
      </c>
      <c r="O199" s="26" t="s">
        <v>4214</v>
      </c>
      <c r="P199" s="21" t="s">
        <v>91</v>
      </c>
      <c r="Q199" s="27">
        <v>796</v>
      </c>
      <c r="R199" s="26" t="s">
        <v>678</v>
      </c>
      <c r="S199" s="12">
        <v>50</v>
      </c>
      <c r="T199" s="73">
        <v>685</v>
      </c>
      <c r="U199" s="12">
        <f t="shared" si="19"/>
        <v>34250</v>
      </c>
      <c r="V199" s="12">
        <f t="shared" si="26"/>
        <v>38360.000000000007</v>
      </c>
      <c r="W199" s="72" t="s">
        <v>1710</v>
      </c>
      <c r="X199" s="23">
        <v>2017</v>
      </c>
      <c r="Y199" s="25"/>
      <c r="Z199" s="121" t="s">
        <v>905</v>
      </c>
      <c r="AA199" s="121" t="s">
        <v>3153</v>
      </c>
      <c r="AB199" s="121" t="s">
        <v>4790</v>
      </c>
      <c r="AC199" s="121">
        <v>27</v>
      </c>
      <c r="AD199" s="122" t="s">
        <v>7010</v>
      </c>
      <c r="AE199" s="122" t="s">
        <v>6944</v>
      </c>
      <c r="AF199" s="121" t="s">
        <v>7883</v>
      </c>
      <c r="AG199" s="121" t="s">
        <v>9018</v>
      </c>
      <c r="AH199" s="121" t="s">
        <v>6240</v>
      </c>
      <c r="AI199" s="121"/>
      <c r="AJ199" s="123">
        <v>50</v>
      </c>
      <c r="AK199" s="123">
        <v>767.2</v>
      </c>
      <c r="AL199" s="123">
        <f t="shared" si="24"/>
        <v>38360</v>
      </c>
      <c r="AM199" s="123">
        <f t="shared" si="25"/>
        <v>0</v>
      </c>
      <c r="AN199" s="130"/>
      <c r="AO199" s="21"/>
      <c r="AP199" s="24"/>
      <c r="AQ199" s="21"/>
    </row>
    <row r="200" spans="1:43" s="22" customFormat="1" ht="76.5" outlineLevel="1" x14ac:dyDescent="0.25">
      <c r="A200" s="70"/>
      <c r="B200" s="72" t="s">
        <v>2256</v>
      </c>
      <c r="C200" s="21" t="s">
        <v>79</v>
      </c>
      <c r="D200" s="21" t="s">
        <v>793</v>
      </c>
      <c r="E200" s="21" t="s">
        <v>794</v>
      </c>
      <c r="F200" s="21" t="s">
        <v>795</v>
      </c>
      <c r="G200" s="21" t="s">
        <v>4330</v>
      </c>
      <c r="H200" s="23" t="s">
        <v>3011</v>
      </c>
      <c r="I200" s="24">
        <v>0</v>
      </c>
      <c r="J200" s="25">
        <v>710000000</v>
      </c>
      <c r="K200" s="25" t="s">
        <v>82</v>
      </c>
      <c r="L200" s="23" t="s">
        <v>83</v>
      </c>
      <c r="M200" s="25" t="s">
        <v>986</v>
      </c>
      <c r="N200" s="26" t="s">
        <v>84</v>
      </c>
      <c r="O200" s="26" t="s">
        <v>4214</v>
      </c>
      <c r="P200" s="21" t="s">
        <v>91</v>
      </c>
      <c r="Q200" s="27">
        <v>796</v>
      </c>
      <c r="R200" s="26" t="s">
        <v>678</v>
      </c>
      <c r="S200" s="12">
        <v>20</v>
      </c>
      <c r="T200" s="73">
        <v>121.65</v>
      </c>
      <c r="U200" s="12">
        <f t="shared" si="19"/>
        <v>2433</v>
      </c>
      <c r="V200" s="12">
        <f t="shared" si="26"/>
        <v>2724.96</v>
      </c>
      <c r="W200" s="72"/>
      <c r="X200" s="23">
        <v>2017</v>
      </c>
      <c r="Y200" s="25"/>
      <c r="Z200" s="121" t="s">
        <v>905</v>
      </c>
      <c r="AA200" s="121" t="s">
        <v>3153</v>
      </c>
      <c r="AB200" s="121" t="s">
        <v>4790</v>
      </c>
      <c r="AC200" s="121">
        <v>1</v>
      </c>
      <c r="AD200" s="122" t="s">
        <v>4793</v>
      </c>
      <c r="AE200" s="122" t="s">
        <v>4795</v>
      </c>
      <c r="AF200" s="121" t="s">
        <v>6880</v>
      </c>
      <c r="AG200" s="121" t="s">
        <v>9018</v>
      </c>
      <c r="AH200" s="121" t="s">
        <v>6240</v>
      </c>
      <c r="AI200" s="121"/>
      <c r="AJ200" s="123">
        <v>20</v>
      </c>
      <c r="AK200" s="123">
        <v>135.52000000000001</v>
      </c>
      <c r="AL200" s="123">
        <f>AJ200*AK200</f>
        <v>2710.4</v>
      </c>
      <c r="AM200" s="123">
        <f t="shared" si="25"/>
        <v>14.559999999999945</v>
      </c>
      <c r="AN200" s="130"/>
      <c r="AO200" s="21"/>
      <c r="AP200" s="24"/>
      <c r="AQ200" s="21"/>
    </row>
    <row r="201" spans="1:43" s="22" customFormat="1" ht="76.5" outlineLevel="1" x14ac:dyDescent="0.25">
      <c r="A201" s="70"/>
      <c r="B201" s="72" t="s">
        <v>2257</v>
      </c>
      <c r="C201" s="21" t="s">
        <v>79</v>
      </c>
      <c r="D201" s="21" t="s">
        <v>771</v>
      </c>
      <c r="E201" s="74" t="s">
        <v>772</v>
      </c>
      <c r="F201" s="21" t="s">
        <v>773</v>
      </c>
      <c r="G201" s="21" t="s">
        <v>4664</v>
      </c>
      <c r="H201" s="23" t="s">
        <v>3011</v>
      </c>
      <c r="I201" s="24">
        <v>0</v>
      </c>
      <c r="J201" s="25">
        <v>710000000</v>
      </c>
      <c r="K201" s="25" t="s">
        <v>82</v>
      </c>
      <c r="L201" s="23" t="s">
        <v>83</v>
      </c>
      <c r="M201" s="25" t="s">
        <v>986</v>
      </c>
      <c r="N201" s="26" t="s">
        <v>84</v>
      </c>
      <c r="O201" s="26" t="s">
        <v>4214</v>
      </c>
      <c r="P201" s="21" t="s">
        <v>91</v>
      </c>
      <c r="Q201" s="27" t="s">
        <v>896</v>
      </c>
      <c r="R201" s="26" t="s">
        <v>897</v>
      </c>
      <c r="S201" s="12">
        <v>1550</v>
      </c>
      <c r="T201" s="73">
        <v>955.36</v>
      </c>
      <c r="U201" s="12">
        <f t="shared" si="19"/>
        <v>1480808</v>
      </c>
      <c r="V201" s="12">
        <f t="shared" si="26"/>
        <v>1658504.9600000002</v>
      </c>
      <c r="W201" s="72"/>
      <c r="X201" s="23">
        <v>2017</v>
      </c>
      <c r="Y201" s="25"/>
      <c r="Z201" s="121" t="s">
        <v>905</v>
      </c>
      <c r="AA201" s="121" t="s">
        <v>3153</v>
      </c>
      <c r="AB201" s="121" t="s">
        <v>4790</v>
      </c>
      <c r="AC201" s="121">
        <v>2</v>
      </c>
      <c r="AD201" s="122" t="s">
        <v>4793</v>
      </c>
      <c r="AE201" s="122" t="s">
        <v>4795</v>
      </c>
      <c r="AF201" s="121" t="s">
        <v>6880</v>
      </c>
      <c r="AG201" s="121" t="s">
        <v>9018</v>
      </c>
      <c r="AH201" s="121" t="s">
        <v>6240</v>
      </c>
      <c r="AI201" s="121"/>
      <c r="AJ201" s="123">
        <v>1550</v>
      </c>
      <c r="AK201" s="123">
        <v>1069.5999999999999</v>
      </c>
      <c r="AL201" s="123">
        <f t="shared" ref="AL201:AL264" si="27">AJ201*AK201</f>
        <v>1657879.9999999998</v>
      </c>
      <c r="AM201" s="123">
        <f t="shared" si="25"/>
        <v>624.96000000042841</v>
      </c>
      <c r="AN201" s="130"/>
      <c r="AO201" s="21"/>
      <c r="AP201" s="24"/>
      <c r="AQ201" s="21"/>
    </row>
    <row r="202" spans="1:43" s="22" customFormat="1" ht="76.5" outlineLevel="1" x14ac:dyDescent="0.25">
      <c r="A202" s="70"/>
      <c r="B202" s="72" t="s">
        <v>2258</v>
      </c>
      <c r="C202" s="21" t="s">
        <v>79</v>
      </c>
      <c r="D202" s="21" t="s">
        <v>823</v>
      </c>
      <c r="E202" s="21" t="s">
        <v>824</v>
      </c>
      <c r="F202" s="21" t="s">
        <v>787</v>
      </c>
      <c r="G202" s="21" t="s">
        <v>4649</v>
      </c>
      <c r="H202" s="23" t="s">
        <v>3011</v>
      </c>
      <c r="I202" s="24">
        <v>0</v>
      </c>
      <c r="J202" s="25">
        <v>710000000</v>
      </c>
      <c r="K202" s="25" t="s">
        <v>82</v>
      </c>
      <c r="L202" s="23" t="s">
        <v>83</v>
      </c>
      <c r="M202" s="25" t="s">
        <v>986</v>
      </c>
      <c r="N202" s="26" t="s">
        <v>84</v>
      </c>
      <c r="O202" s="26" t="s">
        <v>4214</v>
      </c>
      <c r="P202" s="21" t="s">
        <v>91</v>
      </c>
      <c r="Q202" s="27">
        <v>796</v>
      </c>
      <c r="R202" s="26" t="s">
        <v>678</v>
      </c>
      <c r="S202" s="12">
        <v>25</v>
      </c>
      <c r="T202" s="73">
        <v>1181.1400000000001</v>
      </c>
      <c r="U202" s="12">
        <f t="shared" si="19"/>
        <v>29528.500000000004</v>
      </c>
      <c r="V202" s="12">
        <f t="shared" si="26"/>
        <v>33071.920000000006</v>
      </c>
      <c r="W202" s="72"/>
      <c r="X202" s="23">
        <v>2017</v>
      </c>
      <c r="Y202" s="25"/>
      <c r="Z202" s="121" t="s">
        <v>905</v>
      </c>
      <c r="AA202" s="121" t="s">
        <v>3153</v>
      </c>
      <c r="AB202" s="121" t="s">
        <v>4790</v>
      </c>
      <c r="AC202" s="121">
        <v>3</v>
      </c>
      <c r="AD202" s="122" t="s">
        <v>4793</v>
      </c>
      <c r="AE202" s="122" t="s">
        <v>4795</v>
      </c>
      <c r="AF202" s="121" t="s">
        <v>6880</v>
      </c>
      <c r="AG202" s="121" t="s">
        <v>9018</v>
      </c>
      <c r="AH202" s="121" t="s">
        <v>6240</v>
      </c>
      <c r="AI202" s="121"/>
      <c r="AJ202" s="123">
        <v>25</v>
      </c>
      <c r="AK202" s="123">
        <v>1322.72</v>
      </c>
      <c r="AL202" s="123">
        <f t="shared" si="27"/>
        <v>33068</v>
      </c>
      <c r="AM202" s="123">
        <f t="shared" si="25"/>
        <v>3.9200000000055297</v>
      </c>
      <c r="AN202" s="130"/>
      <c r="AO202" s="21"/>
      <c r="AP202" s="24"/>
      <c r="AQ202" s="21"/>
    </row>
    <row r="203" spans="1:43" s="22" customFormat="1" ht="76.5" outlineLevel="1" x14ac:dyDescent="0.25">
      <c r="A203" s="70"/>
      <c r="B203" s="72" t="s">
        <v>2259</v>
      </c>
      <c r="C203" s="21" t="s">
        <v>79</v>
      </c>
      <c r="D203" s="21" t="s">
        <v>844</v>
      </c>
      <c r="E203" s="21" t="s">
        <v>845</v>
      </c>
      <c r="F203" s="21" t="s">
        <v>846</v>
      </c>
      <c r="G203" s="21" t="s">
        <v>846</v>
      </c>
      <c r="H203" s="23" t="s">
        <v>3011</v>
      </c>
      <c r="I203" s="24">
        <v>0</v>
      </c>
      <c r="J203" s="25">
        <v>710000000</v>
      </c>
      <c r="K203" s="25" t="s">
        <v>82</v>
      </c>
      <c r="L203" s="23" t="s">
        <v>83</v>
      </c>
      <c r="M203" s="25" t="s">
        <v>986</v>
      </c>
      <c r="N203" s="26" t="s">
        <v>84</v>
      </c>
      <c r="O203" s="26" t="s">
        <v>4214</v>
      </c>
      <c r="P203" s="21" t="s">
        <v>91</v>
      </c>
      <c r="Q203" s="27">
        <v>796</v>
      </c>
      <c r="R203" s="26" t="s">
        <v>678</v>
      </c>
      <c r="S203" s="12">
        <v>13</v>
      </c>
      <c r="T203" s="73">
        <v>1972.33</v>
      </c>
      <c r="U203" s="12">
        <f t="shared" si="19"/>
        <v>25640.29</v>
      </c>
      <c r="V203" s="12">
        <f t="shared" si="26"/>
        <v>28717.124800000005</v>
      </c>
      <c r="W203" s="72"/>
      <c r="X203" s="23">
        <v>2017</v>
      </c>
      <c r="Y203" s="25"/>
      <c r="Z203" s="121" t="s">
        <v>905</v>
      </c>
      <c r="AA203" s="121" t="s">
        <v>3153</v>
      </c>
      <c r="AB203" s="121" t="s">
        <v>4790</v>
      </c>
      <c r="AC203" s="121">
        <v>4</v>
      </c>
      <c r="AD203" s="122" t="s">
        <v>4793</v>
      </c>
      <c r="AE203" s="122" t="s">
        <v>4795</v>
      </c>
      <c r="AF203" s="121" t="s">
        <v>6880</v>
      </c>
      <c r="AG203" s="121" t="s">
        <v>9018</v>
      </c>
      <c r="AH203" s="121" t="s">
        <v>6240</v>
      </c>
      <c r="AI203" s="121"/>
      <c r="AJ203" s="123">
        <v>13</v>
      </c>
      <c r="AK203" s="123">
        <v>2208.64</v>
      </c>
      <c r="AL203" s="123">
        <f t="shared" si="27"/>
        <v>28712.32</v>
      </c>
      <c r="AM203" s="123">
        <f t="shared" si="25"/>
        <v>4.8048000000053435</v>
      </c>
      <c r="AN203" s="130"/>
      <c r="AO203" s="21"/>
      <c r="AP203" s="24"/>
      <c r="AQ203" s="21"/>
    </row>
    <row r="204" spans="1:43" s="22" customFormat="1" ht="76.5" outlineLevel="1" x14ac:dyDescent="0.25">
      <c r="A204" s="70"/>
      <c r="B204" s="72" t="s">
        <v>2260</v>
      </c>
      <c r="C204" s="21" t="s">
        <v>79</v>
      </c>
      <c r="D204" s="21" t="s">
        <v>774</v>
      </c>
      <c r="E204" s="21" t="s">
        <v>775</v>
      </c>
      <c r="F204" s="21" t="s">
        <v>776</v>
      </c>
      <c r="G204" s="21" t="s">
        <v>776</v>
      </c>
      <c r="H204" s="23" t="s">
        <v>3011</v>
      </c>
      <c r="I204" s="24">
        <v>0</v>
      </c>
      <c r="J204" s="25">
        <v>710000000</v>
      </c>
      <c r="K204" s="25" t="s">
        <v>82</v>
      </c>
      <c r="L204" s="23" t="s">
        <v>83</v>
      </c>
      <c r="M204" s="25" t="s">
        <v>986</v>
      </c>
      <c r="N204" s="26" t="s">
        <v>84</v>
      </c>
      <c r="O204" s="26" t="s">
        <v>4214</v>
      </c>
      <c r="P204" s="21" t="s">
        <v>91</v>
      </c>
      <c r="Q204" s="27">
        <v>796</v>
      </c>
      <c r="R204" s="26" t="s">
        <v>678</v>
      </c>
      <c r="S204" s="12">
        <v>180</v>
      </c>
      <c r="T204" s="73">
        <v>23</v>
      </c>
      <c r="U204" s="12">
        <f t="shared" si="19"/>
        <v>4140</v>
      </c>
      <c r="V204" s="12">
        <f t="shared" si="26"/>
        <v>4636.8</v>
      </c>
      <c r="W204" s="72"/>
      <c r="X204" s="23">
        <v>2017</v>
      </c>
      <c r="Y204" s="25"/>
      <c r="Z204" s="121" t="s">
        <v>905</v>
      </c>
      <c r="AA204" s="121" t="s">
        <v>3153</v>
      </c>
      <c r="AB204" s="121" t="s">
        <v>4790</v>
      </c>
      <c r="AC204" s="121">
        <v>5</v>
      </c>
      <c r="AD204" s="122" t="s">
        <v>4793</v>
      </c>
      <c r="AE204" s="122" t="s">
        <v>4795</v>
      </c>
      <c r="AF204" s="121" t="s">
        <v>6880</v>
      </c>
      <c r="AG204" s="121" t="s">
        <v>9018</v>
      </c>
      <c r="AH204" s="121" t="s">
        <v>6240</v>
      </c>
      <c r="AI204" s="121"/>
      <c r="AJ204" s="123">
        <v>180</v>
      </c>
      <c r="AK204" s="123">
        <v>25.76</v>
      </c>
      <c r="AL204" s="123">
        <f t="shared" si="27"/>
        <v>4636.8</v>
      </c>
      <c r="AM204" s="123">
        <f t="shared" si="25"/>
        <v>0</v>
      </c>
      <c r="AN204" s="130"/>
      <c r="AO204" s="21"/>
      <c r="AP204" s="24"/>
      <c r="AQ204" s="21"/>
    </row>
    <row r="205" spans="1:43" s="22" customFormat="1" ht="76.5" outlineLevel="1" x14ac:dyDescent="0.25">
      <c r="A205" s="70"/>
      <c r="B205" s="72" t="s">
        <v>2261</v>
      </c>
      <c r="C205" s="21" t="s">
        <v>79</v>
      </c>
      <c r="D205" s="21" t="s">
        <v>1242</v>
      </c>
      <c r="E205" s="21" t="s">
        <v>848</v>
      </c>
      <c r="F205" s="21" t="s">
        <v>1243</v>
      </c>
      <c r="G205" s="21" t="s">
        <v>4691</v>
      </c>
      <c r="H205" s="23" t="s">
        <v>3011</v>
      </c>
      <c r="I205" s="24">
        <v>0</v>
      </c>
      <c r="J205" s="25">
        <v>710000000</v>
      </c>
      <c r="K205" s="25" t="s">
        <v>82</v>
      </c>
      <c r="L205" s="23" t="s">
        <v>83</v>
      </c>
      <c r="M205" s="25" t="s">
        <v>986</v>
      </c>
      <c r="N205" s="26" t="s">
        <v>84</v>
      </c>
      <c r="O205" s="26" t="s">
        <v>4214</v>
      </c>
      <c r="P205" s="21" t="s">
        <v>91</v>
      </c>
      <c r="Q205" s="27">
        <v>796</v>
      </c>
      <c r="R205" s="26" t="s">
        <v>678</v>
      </c>
      <c r="S205" s="12">
        <v>70</v>
      </c>
      <c r="T205" s="73">
        <v>155.72</v>
      </c>
      <c r="U205" s="12">
        <f t="shared" si="19"/>
        <v>10900.4</v>
      </c>
      <c r="V205" s="12">
        <f t="shared" si="26"/>
        <v>12208.448</v>
      </c>
      <c r="W205" s="72"/>
      <c r="X205" s="23">
        <v>2017</v>
      </c>
      <c r="Y205" s="25"/>
      <c r="Z205" s="121" t="s">
        <v>905</v>
      </c>
      <c r="AA205" s="121" t="s">
        <v>3153</v>
      </c>
      <c r="AB205" s="121" t="s">
        <v>4790</v>
      </c>
      <c r="AC205" s="121">
        <v>6</v>
      </c>
      <c r="AD205" s="122" t="s">
        <v>4793</v>
      </c>
      <c r="AE205" s="122" t="s">
        <v>4795</v>
      </c>
      <c r="AF205" s="121" t="s">
        <v>6880</v>
      </c>
      <c r="AG205" s="121" t="s">
        <v>9018</v>
      </c>
      <c r="AH205" s="121" t="s">
        <v>6240</v>
      </c>
      <c r="AI205" s="121"/>
      <c r="AJ205" s="123">
        <v>70</v>
      </c>
      <c r="AK205" s="123">
        <v>173.6</v>
      </c>
      <c r="AL205" s="123">
        <f t="shared" si="27"/>
        <v>12152</v>
      </c>
      <c r="AM205" s="123">
        <f t="shared" si="25"/>
        <v>56.44800000000032</v>
      </c>
      <c r="AN205" s="130"/>
      <c r="AO205" s="21"/>
      <c r="AP205" s="24"/>
      <c r="AQ205" s="21"/>
    </row>
    <row r="206" spans="1:43" s="22" customFormat="1" ht="76.5" outlineLevel="1" x14ac:dyDescent="0.25">
      <c r="A206" s="70"/>
      <c r="B206" s="72" t="s">
        <v>2262</v>
      </c>
      <c r="C206" s="21" t="s">
        <v>79</v>
      </c>
      <c r="D206" s="21" t="s">
        <v>3168</v>
      </c>
      <c r="E206" s="21" t="s">
        <v>3169</v>
      </c>
      <c r="F206" s="21" t="s">
        <v>3170</v>
      </c>
      <c r="G206" s="21" t="s">
        <v>4690</v>
      </c>
      <c r="H206" s="23" t="s">
        <v>3011</v>
      </c>
      <c r="I206" s="24">
        <v>0</v>
      </c>
      <c r="J206" s="25">
        <v>710000000</v>
      </c>
      <c r="K206" s="25" t="s">
        <v>82</v>
      </c>
      <c r="L206" s="23" t="s">
        <v>83</v>
      </c>
      <c r="M206" s="25" t="s">
        <v>986</v>
      </c>
      <c r="N206" s="26" t="s">
        <v>84</v>
      </c>
      <c r="O206" s="26" t="s">
        <v>4214</v>
      </c>
      <c r="P206" s="21" t="s">
        <v>91</v>
      </c>
      <c r="Q206" s="27">
        <v>796</v>
      </c>
      <c r="R206" s="26" t="s">
        <v>678</v>
      </c>
      <c r="S206" s="12">
        <v>13</v>
      </c>
      <c r="T206" s="73">
        <v>69</v>
      </c>
      <c r="U206" s="12">
        <f t="shared" si="19"/>
        <v>897</v>
      </c>
      <c r="V206" s="12">
        <f t="shared" si="26"/>
        <v>1004.6400000000001</v>
      </c>
      <c r="W206" s="72"/>
      <c r="X206" s="23">
        <v>2017</v>
      </c>
      <c r="Y206" s="25"/>
      <c r="Z206" s="121" t="s">
        <v>905</v>
      </c>
      <c r="AA206" s="121" t="s">
        <v>3153</v>
      </c>
      <c r="AB206" s="121" t="s">
        <v>4790</v>
      </c>
      <c r="AC206" s="121">
        <v>7</v>
      </c>
      <c r="AD206" s="122" t="s">
        <v>4793</v>
      </c>
      <c r="AE206" s="122" t="s">
        <v>4795</v>
      </c>
      <c r="AF206" s="121" t="s">
        <v>6880</v>
      </c>
      <c r="AG206" s="121" t="s">
        <v>9018</v>
      </c>
      <c r="AH206" s="121" t="s">
        <v>6240</v>
      </c>
      <c r="AI206" s="121"/>
      <c r="AJ206" s="123">
        <v>13</v>
      </c>
      <c r="AK206" s="123">
        <v>77.28</v>
      </c>
      <c r="AL206" s="123">
        <f t="shared" si="27"/>
        <v>1004.64</v>
      </c>
      <c r="AM206" s="123">
        <f t="shared" si="25"/>
        <v>0</v>
      </c>
      <c r="AN206" s="130"/>
      <c r="AO206" s="21"/>
      <c r="AP206" s="24"/>
      <c r="AQ206" s="21"/>
    </row>
    <row r="207" spans="1:43" s="22" customFormat="1" ht="76.5" outlineLevel="1" x14ac:dyDescent="0.25">
      <c r="A207" s="70"/>
      <c r="B207" s="72" t="s">
        <v>2263</v>
      </c>
      <c r="C207" s="21" t="s">
        <v>79</v>
      </c>
      <c r="D207" s="21" t="s">
        <v>826</v>
      </c>
      <c r="E207" s="21" t="s">
        <v>827</v>
      </c>
      <c r="F207" s="21" t="s">
        <v>828</v>
      </c>
      <c r="G207" s="21" t="s">
        <v>3171</v>
      </c>
      <c r="H207" s="23" t="s">
        <v>3011</v>
      </c>
      <c r="I207" s="24">
        <v>0</v>
      </c>
      <c r="J207" s="25">
        <v>710000000</v>
      </c>
      <c r="K207" s="25" t="s">
        <v>82</v>
      </c>
      <c r="L207" s="23" t="s">
        <v>83</v>
      </c>
      <c r="M207" s="25" t="s">
        <v>986</v>
      </c>
      <c r="N207" s="26" t="s">
        <v>84</v>
      </c>
      <c r="O207" s="26" t="s">
        <v>4214</v>
      </c>
      <c r="P207" s="21" t="s">
        <v>91</v>
      </c>
      <c r="Q207" s="27">
        <v>796</v>
      </c>
      <c r="R207" s="26" t="s">
        <v>678</v>
      </c>
      <c r="S207" s="12">
        <v>40</v>
      </c>
      <c r="T207" s="73">
        <v>28.66</v>
      </c>
      <c r="U207" s="12">
        <f t="shared" si="19"/>
        <v>1146.4000000000001</v>
      </c>
      <c r="V207" s="12">
        <f t="shared" si="26"/>
        <v>1283.9680000000003</v>
      </c>
      <c r="W207" s="72"/>
      <c r="X207" s="23">
        <v>2017</v>
      </c>
      <c r="Y207" s="25"/>
      <c r="Z207" s="121" t="s">
        <v>905</v>
      </c>
      <c r="AA207" s="121" t="s">
        <v>3153</v>
      </c>
      <c r="AB207" s="121" t="s">
        <v>4790</v>
      </c>
      <c r="AC207" s="121">
        <v>8</v>
      </c>
      <c r="AD207" s="122" t="s">
        <v>4793</v>
      </c>
      <c r="AE207" s="122" t="s">
        <v>4795</v>
      </c>
      <c r="AF207" s="121" t="s">
        <v>6880</v>
      </c>
      <c r="AG207" s="121" t="s">
        <v>9018</v>
      </c>
      <c r="AH207" s="121" t="s">
        <v>6240</v>
      </c>
      <c r="AI207" s="121"/>
      <c r="AJ207" s="123">
        <v>40</v>
      </c>
      <c r="AK207" s="123">
        <v>31.36</v>
      </c>
      <c r="AL207" s="123">
        <f t="shared" si="27"/>
        <v>1254.4000000000001</v>
      </c>
      <c r="AM207" s="123">
        <f t="shared" si="25"/>
        <v>29.568000000000211</v>
      </c>
      <c r="AN207" s="130"/>
      <c r="AO207" s="21"/>
      <c r="AP207" s="24"/>
      <c r="AQ207" s="21"/>
    </row>
    <row r="208" spans="1:43" s="22" customFormat="1" ht="76.5" outlineLevel="1" x14ac:dyDescent="0.25">
      <c r="A208" s="70"/>
      <c r="B208" s="72" t="s">
        <v>2264</v>
      </c>
      <c r="C208" s="21" t="s">
        <v>79</v>
      </c>
      <c r="D208" s="21" t="s">
        <v>778</v>
      </c>
      <c r="E208" s="21" t="s">
        <v>779</v>
      </c>
      <c r="F208" s="21" t="s">
        <v>780</v>
      </c>
      <c r="G208" s="21" t="s">
        <v>4324</v>
      </c>
      <c r="H208" s="23" t="s">
        <v>3011</v>
      </c>
      <c r="I208" s="24">
        <v>0</v>
      </c>
      <c r="J208" s="25">
        <v>710000000</v>
      </c>
      <c r="K208" s="25" t="s">
        <v>82</v>
      </c>
      <c r="L208" s="23" t="s">
        <v>83</v>
      </c>
      <c r="M208" s="25" t="s">
        <v>986</v>
      </c>
      <c r="N208" s="26" t="s">
        <v>84</v>
      </c>
      <c r="O208" s="26" t="s">
        <v>4214</v>
      </c>
      <c r="P208" s="21" t="s">
        <v>91</v>
      </c>
      <c r="Q208" s="27">
        <v>796</v>
      </c>
      <c r="R208" s="26" t="s">
        <v>678</v>
      </c>
      <c r="S208" s="12">
        <v>25</v>
      </c>
      <c r="T208" s="73">
        <v>98.4</v>
      </c>
      <c r="U208" s="12">
        <f t="shared" si="19"/>
        <v>2460</v>
      </c>
      <c r="V208" s="12">
        <f t="shared" si="26"/>
        <v>2755.2000000000003</v>
      </c>
      <c r="W208" s="72"/>
      <c r="X208" s="23">
        <v>2017</v>
      </c>
      <c r="Y208" s="25"/>
      <c r="Z208" s="121" t="s">
        <v>905</v>
      </c>
      <c r="AA208" s="121" t="s">
        <v>3153</v>
      </c>
      <c r="AB208" s="121" t="s">
        <v>4790</v>
      </c>
      <c r="AC208" s="121">
        <v>9</v>
      </c>
      <c r="AD208" s="122" t="s">
        <v>4793</v>
      </c>
      <c r="AE208" s="122" t="s">
        <v>4795</v>
      </c>
      <c r="AF208" s="121" t="s">
        <v>6880</v>
      </c>
      <c r="AG208" s="121" t="s">
        <v>9018</v>
      </c>
      <c r="AH208" s="121" t="s">
        <v>6240</v>
      </c>
      <c r="AI208" s="121"/>
      <c r="AJ208" s="123">
        <v>25</v>
      </c>
      <c r="AK208" s="123">
        <v>109.76</v>
      </c>
      <c r="AL208" s="123">
        <f t="shared" si="27"/>
        <v>2744</v>
      </c>
      <c r="AM208" s="123">
        <f t="shared" si="25"/>
        <v>11.200000000000273</v>
      </c>
      <c r="AN208" s="130"/>
      <c r="AO208" s="21"/>
      <c r="AP208" s="24"/>
      <c r="AQ208" s="21"/>
    </row>
    <row r="209" spans="1:43" s="22" customFormat="1" ht="76.5" outlineLevel="1" x14ac:dyDescent="0.25">
      <c r="A209" s="70"/>
      <c r="B209" s="72" t="s">
        <v>2265</v>
      </c>
      <c r="C209" s="21" t="s">
        <v>79</v>
      </c>
      <c r="D209" s="21" t="s">
        <v>820</v>
      </c>
      <c r="E209" s="21" t="s">
        <v>821</v>
      </c>
      <c r="F209" s="21" t="s">
        <v>822</v>
      </c>
      <c r="G209" s="21" t="s">
        <v>4666</v>
      </c>
      <c r="H209" s="23" t="s">
        <v>3011</v>
      </c>
      <c r="I209" s="24">
        <v>0</v>
      </c>
      <c r="J209" s="25">
        <v>710000000</v>
      </c>
      <c r="K209" s="25" t="s">
        <v>82</v>
      </c>
      <c r="L209" s="23" t="s">
        <v>83</v>
      </c>
      <c r="M209" s="25" t="s">
        <v>986</v>
      </c>
      <c r="N209" s="26" t="s">
        <v>84</v>
      </c>
      <c r="O209" s="26" t="s">
        <v>4214</v>
      </c>
      <c r="P209" s="21" t="s">
        <v>91</v>
      </c>
      <c r="Q209" s="27" t="s">
        <v>900</v>
      </c>
      <c r="R209" s="26" t="s">
        <v>901</v>
      </c>
      <c r="S209" s="12">
        <v>80</v>
      </c>
      <c r="T209" s="73">
        <v>426.41</v>
      </c>
      <c r="U209" s="12">
        <f t="shared" si="19"/>
        <v>34112.800000000003</v>
      </c>
      <c r="V209" s="12">
        <f t="shared" si="26"/>
        <v>38206.33600000001</v>
      </c>
      <c r="W209" s="72"/>
      <c r="X209" s="23">
        <v>2017</v>
      </c>
      <c r="Y209" s="25"/>
      <c r="Z209" s="121" t="s">
        <v>905</v>
      </c>
      <c r="AA209" s="121" t="s">
        <v>3153</v>
      </c>
      <c r="AB209" s="121" t="s">
        <v>4790</v>
      </c>
      <c r="AC209" s="121">
        <v>10</v>
      </c>
      <c r="AD209" s="122" t="s">
        <v>4793</v>
      </c>
      <c r="AE209" s="122" t="s">
        <v>4795</v>
      </c>
      <c r="AF209" s="121" t="s">
        <v>6880</v>
      </c>
      <c r="AG209" s="121" t="s">
        <v>9018</v>
      </c>
      <c r="AH209" s="121" t="s">
        <v>6240</v>
      </c>
      <c r="AI209" s="121"/>
      <c r="AJ209" s="123">
        <v>80</v>
      </c>
      <c r="AK209" s="123">
        <v>477.12</v>
      </c>
      <c r="AL209" s="123">
        <f t="shared" si="27"/>
        <v>38169.599999999999</v>
      </c>
      <c r="AM209" s="123">
        <f t="shared" si="25"/>
        <v>36.7360000000117</v>
      </c>
      <c r="AN209" s="130"/>
      <c r="AO209" s="21"/>
      <c r="AP209" s="24"/>
      <c r="AQ209" s="21"/>
    </row>
    <row r="210" spans="1:43" s="22" customFormat="1" ht="76.5" outlineLevel="1" x14ac:dyDescent="0.25">
      <c r="A210" s="70"/>
      <c r="B210" s="72" t="s">
        <v>2266</v>
      </c>
      <c r="C210" s="21" t="s">
        <v>79</v>
      </c>
      <c r="D210" s="21" t="s">
        <v>832</v>
      </c>
      <c r="E210" s="21" t="s">
        <v>765</v>
      </c>
      <c r="F210" s="21" t="s">
        <v>833</v>
      </c>
      <c r="G210" s="21" t="s">
        <v>833</v>
      </c>
      <c r="H210" s="23" t="s">
        <v>3011</v>
      </c>
      <c r="I210" s="24">
        <v>0</v>
      </c>
      <c r="J210" s="25">
        <v>710000000</v>
      </c>
      <c r="K210" s="25" t="s">
        <v>82</v>
      </c>
      <c r="L210" s="23" t="s">
        <v>83</v>
      </c>
      <c r="M210" s="25" t="s">
        <v>986</v>
      </c>
      <c r="N210" s="26" t="s">
        <v>84</v>
      </c>
      <c r="O210" s="26" t="s">
        <v>4214</v>
      </c>
      <c r="P210" s="21" t="s">
        <v>91</v>
      </c>
      <c r="Q210" s="27">
        <v>796</v>
      </c>
      <c r="R210" s="26" t="s">
        <v>678</v>
      </c>
      <c r="S210" s="12">
        <v>100</v>
      </c>
      <c r="T210" s="12">
        <v>417.97</v>
      </c>
      <c r="U210" s="12">
        <f t="shared" si="19"/>
        <v>41797</v>
      </c>
      <c r="V210" s="12">
        <f t="shared" si="26"/>
        <v>46812.640000000007</v>
      </c>
      <c r="W210" s="72"/>
      <c r="X210" s="23">
        <v>2017</v>
      </c>
      <c r="Y210" s="25"/>
      <c r="Z210" s="121" t="s">
        <v>905</v>
      </c>
      <c r="AA210" s="121" t="s">
        <v>3153</v>
      </c>
      <c r="AB210" s="121" t="s">
        <v>4790</v>
      </c>
      <c r="AC210" s="121">
        <v>11</v>
      </c>
      <c r="AD210" s="122" t="s">
        <v>4793</v>
      </c>
      <c r="AE210" s="122" t="s">
        <v>4795</v>
      </c>
      <c r="AF210" s="121" t="s">
        <v>6880</v>
      </c>
      <c r="AG210" s="121" t="s">
        <v>9018</v>
      </c>
      <c r="AH210" s="121" t="s">
        <v>6240</v>
      </c>
      <c r="AI210" s="121"/>
      <c r="AJ210" s="123">
        <v>100</v>
      </c>
      <c r="AK210" s="123">
        <v>467.04</v>
      </c>
      <c r="AL210" s="123">
        <f t="shared" si="27"/>
        <v>46704</v>
      </c>
      <c r="AM210" s="123">
        <f t="shared" si="25"/>
        <v>108.64000000000669</v>
      </c>
      <c r="AN210" s="130"/>
      <c r="AO210" s="21"/>
      <c r="AP210" s="24"/>
      <c r="AQ210" s="21"/>
    </row>
    <row r="211" spans="1:43" s="22" customFormat="1" ht="76.5" outlineLevel="1" x14ac:dyDescent="0.25">
      <c r="A211" s="70"/>
      <c r="B211" s="72" t="s">
        <v>2267</v>
      </c>
      <c r="C211" s="21" t="s">
        <v>79</v>
      </c>
      <c r="D211" s="21" t="s">
        <v>764</v>
      </c>
      <c r="E211" s="21" t="s">
        <v>765</v>
      </c>
      <c r="F211" s="74" t="s">
        <v>766</v>
      </c>
      <c r="G211" s="21" t="s">
        <v>4651</v>
      </c>
      <c r="H211" s="23" t="s">
        <v>3011</v>
      </c>
      <c r="I211" s="24">
        <v>0</v>
      </c>
      <c r="J211" s="25">
        <v>710000000</v>
      </c>
      <c r="K211" s="25" t="s">
        <v>82</v>
      </c>
      <c r="L211" s="23" t="s">
        <v>83</v>
      </c>
      <c r="M211" s="25" t="s">
        <v>986</v>
      </c>
      <c r="N211" s="26" t="s">
        <v>84</v>
      </c>
      <c r="O211" s="26" t="s">
        <v>4214</v>
      </c>
      <c r="P211" s="21" t="s">
        <v>91</v>
      </c>
      <c r="Q211" s="27">
        <v>796</v>
      </c>
      <c r="R211" s="26" t="s">
        <v>678</v>
      </c>
      <c r="S211" s="12">
        <v>200</v>
      </c>
      <c r="T211" s="73">
        <v>536.91</v>
      </c>
      <c r="U211" s="12">
        <f t="shared" si="19"/>
        <v>107382</v>
      </c>
      <c r="V211" s="12">
        <f t="shared" si="26"/>
        <v>120267.84000000001</v>
      </c>
      <c r="W211" s="23"/>
      <c r="X211" s="23">
        <v>2017</v>
      </c>
      <c r="Y211" s="25"/>
      <c r="Z211" s="121" t="s">
        <v>905</v>
      </c>
      <c r="AA211" s="121" t="s">
        <v>3153</v>
      </c>
      <c r="AB211" s="121" t="s">
        <v>4790</v>
      </c>
      <c r="AC211" s="121">
        <v>12</v>
      </c>
      <c r="AD211" s="122" t="s">
        <v>4793</v>
      </c>
      <c r="AE211" s="122" t="s">
        <v>4795</v>
      </c>
      <c r="AF211" s="121" t="s">
        <v>6880</v>
      </c>
      <c r="AG211" s="121" t="s">
        <v>9018</v>
      </c>
      <c r="AH211" s="121" t="s">
        <v>6240</v>
      </c>
      <c r="AI211" s="121"/>
      <c r="AJ211" s="123">
        <v>200</v>
      </c>
      <c r="AK211" s="123">
        <v>600.32000000000005</v>
      </c>
      <c r="AL211" s="123">
        <f t="shared" si="27"/>
        <v>120064.00000000001</v>
      </c>
      <c r="AM211" s="123">
        <f t="shared" si="25"/>
        <v>203.83999999999651</v>
      </c>
      <c r="AN211" s="130"/>
      <c r="AO211" s="21"/>
      <c r="AP211" s="24"/>
      <c r="AQ211" s="21"/>
    </row>
    <row r="212" spans="1:43" s="22" customFormat="1" ht="76.5" outlineLevel="1" x14ac:dyDescent="0.25">
      <c r="A212" s="70"/>
      <c r="B212" s="72" t="s">
        <v>2268</v>
      </c>
      <c r="C212" s="21" t="s">
        <v>79</v>
      </c>
      <c r="D212" s="21" t="s">
        <v>4215</v>
      </c>
      <c r="E212" s="21" t="s">
        <v>1745</v>
      </c>
      <c r="F212" s="21" t="s">
        <v>3174</v>
      </c>
      <c r="G212" s="21" t="s">
        <v>4667</v>
      </c>
      <c r="H212" s="23" t="s">
        <v>3011</v>
      </c>
      <c r="I212" s="24">
        <v>0</v>
      </c>
      <c r="J212" s="25">
        <v>710000000</v>
      </c>
      <c r="K212" s="25" t="s">
        <v>82</v>
      </c>
      <c r="L212" s="23" t="s">
        <v>83</v>
      </c>
      <c r="M212" s="25" t="s">
        <v>986</v>
      </c>
      <c r="N212" s="26" t="s">
        <v>84</v>
      </c>
      <c r="O212" s="26" t="s">
        <v>4214</v>
      </c>
      <c r="P212" s="21" t="s">
        <v>91</v>
      </c>
      <c r="Q212" s="27" t="s">
        <v>896</v>
      </c>
      <c r="R212" s="26" t="s">
        <v>897</v>
      </c>
      <c r="S212" s="12">
        <v>2</v>
      </c>
      <c r="T212" s="73">
        <v>1719.64</v>
      </c>
      <c r="U212" s="12">
        <f t="shared" si="19"/>
        <v>3439.28</v>
      </c>
      <c r="V212" s="12">
        <f t="shared" si="26"/>
        <v>3851.9936000000007</v>
      </c>
      <c r="W212" s="23"/>
      <c r="X212" s="23">
        <v>2017</v>
      </c>
      <c r="Y212" s="25"/>
      <c r="Z212" s="121" t="s">
        <v>905</v>
      </c>
      <c r="AA212" s="121" t="s">
        <v>3153</v>
      </c>
      <c r="AB212" s="121" t="s">
        <v>4790</v>
      </c>
      <c r="AC212" s="121">
        <v>13</v>
      </c>
      <c r="AD212" s="122" t="s">
        <v>4793</v>
      </c>
      <c r="AE212" s="122" t="s">
        <v>4795</v>
      </c>
      <c r="AF212" s="121" t="s">
        <v>6880</v>
      </c>
      <c r="AG212" s="121" t="s">
        <v>9018</v>
      </c>
      <c r="AH212" s="121" t="s">
        <v>6240</v>
      </c>
      <c r="AI212" s="121"/>
      <c r="AJ212" s="123">
        <v>2</v>
      </c>
      <c r="AK212" s="123">
        <v>1925.28</v>
      </c>
      <c r="AL212" s="123">
        <f t="shared" si="27"/>
        <v>3850.56</v>
      </c>
      <c r="AM212" s="123">
        <f t="shared" si="25"/>
        <v>1.4336000000007516</v>
      </c>
      <c r="AN212" s="130"/>
      <c r="AO212" s="21"/>
      <c r="AP212" s="24"/>
      <c r="AQ212" s="21"/>
    </row>
    <row r="213" spans="1:43" s="22" customFormat="1" ht="76.5" outlineLevel="1" x14ac:dyDescent="0.25">
      <c r="A213" s="70"/>
      <c r="B213" s="72" t="s">
        <v>2269</v>
      </c>
      <c r="C213" s="21" t="s">
        <v>79</v>
      </c>
      <c r="D213" s="21" t="s">
        <v>4216</v>
      </c>
      <c r="E213" s="21" t="s">
        <v>1745</v>
      </c>
      <c r="F213" s="21" t="s">
        <v>3175</v>
      </c>
      <c r="G213" s="21" t="s">
        <v>4667</v>
      </c>
      <c r="H213" s="23" t="s">
        <v>3011</v>
      </c>
      <c r="I213" s="24">
        <v>0</v>
      </c>
      <c r="J213" s="25">
        <v>710000000</v>
      </c>
      <c r="K213" s="25" t="s">
        <v>82</v>
      </c>
      <c r="L213" s="23" t="s">
        <v>83</v>
      </c>
      <c r="M213" s="25" t="s">
        <v>986</v>
      </c>
      <c r="N213" s="26" t="s">
        <v>84</v>
      </c>
      <c r="O213" s="26" t="s">
        <v>4214</v>
      </c>
      <c r="P213" s="21" t="s">
        <v>91</v>
      </c>
      <c r="Q213" s="27" t="s">
        <v>896</v>
      </c>
      <c r="R213" s="26" t="s">
        <v>897</v>
      </c>
      <c r="S213" s="12">
        <v>3</v>
      </c>
      <c r="T213" s="73">
        <v>1530.16</v>
      </c>
      <c r="U213" s="12">
        <f t="shared" si="19"/>
        <v>4590.4800000000005</v>
      </c>
      <c r="V213" s="12">
        <f t="shared" si="26"/>
        <v>5141.3376000000007</v>
      </c>
      <c r="W213" s="23"/>
      <c r="X213" s="23">
        <v>2017</v>
      </c>
      <c r="Y213" s="25"/>
      <c r="Z213" s="121" t="s">
        <v>905</v>
      </c>
      <c r="AA213" s="121" t="s">
        <v>3153</v>
      </c>
      <c r="AB213" s="121" t="s">
        <v>4790</v>
      </c>
      <c r="AC213" s="121">
        <v>14</v>
      </c>
      <c r="AD213" s="122" t="s">
        <v>4793</v>
      </c>
      <c r="AE213" s="122" t="s">
        <v>4795</v>
      </c>
      <c r="AF213" s="121" t="s">
        <v>6880</v>
      </c>
      <c r="AG213" s="121" t="s">
        <v>9018</v>
      </c>
      <c r="AH213" s="121" t="s">
        <v>6240</v>
      </c>
      <c r="AI213" s="121"/>
      <c r="AJ213" s="123">
        <v>3</v>
      </c>
      <c r="AK213" s="123">
        <v>1713.6</v>
      </c>
      <c r="AL213" s="123">
        <f t="shared" si="27"/>
        <v>5140.7999999999993</v>
      </c>
      <c r="AM213" s="123">
        <f t="shared" si="25"/>
        <v>0.53760000000147556</v>
      </c>
      <c r="AN213" s="130"/>
      <c r="AO213" s="21"/>
      <c r="AP213" s="24"/>
      <c r="AQ213" s="21"/>
    </row>
    <row r="214" spans="1:43" s="22" customFormat="1" ht="76.5" outlineLevel="1" x14ac:dyDescent="0.25">
      <c r="A214" s="70"/>
      <c r="B214" s="72" t="s">
        <v>2270</v>
      </c>
      <c r="C214" s="21" t="s">
        <v>79</v>
      </c>
      <c r="D214" s="21" t="s">
        <v>852</v>
      </c>
      <c r="E214" s="21" t="s">
        <v>853</v>
      </c>
      <c r="F214" s="21" t="s">
        <v>854</v>
      </c>
      <c r="G214" s="21" t="s">
        <v>4696</v>
      </c>
      <c r="H214" s="23" t="s">
        <v>3011</v>
      </c>
      <c r="I214" s="24">
        <v>0</v>
      </c>
      <c r="J214" s="25">
        <v>710000000</v>
      </c>
      <c r="K214" s="25" t="s">
        <v>82</v>
      </c>
      <c r="L214" s="23" t="s">
        <v>83</v>
      </c>
      <c r="M214" s="25" t="s">
        <v>986</v>
      </c>
      <c r="N214" s="26" t="s">
        <v>84</v>
      </c>
      <c r="O214" s="26" t="s">
        <v>4214</v>
      </c>
      <c r="P214" s="21" t="s">
        <v>91</v>
      </c>
      <c r="Q214" s="27">
        <v>796</v>
      </c>
      <c r="R214" s="26" t="s">
        <v>678</v>
      </c>
      <c r="S214" s="12">
        <v>600</v>
      </c>
      <c r="T214" s="73">
        <v>130.88</v>
      </c>
      <c r="U214" s="12">
        <f t="shared" si="19"/>
        <v>78528</v>
      </c>
      <c r="V214" s="12">
        <f t="shared" si="26"/>
        <v>87951.360000000015</v>
      </c>
      <c r="W214" s="23"/>
      <c r="X214" s="23">
        <v>2017</v>
      </c>
      <c r="Y214" s="25"/>
      <c r="Z214" s="121" t="s">
        <v>905</v>
      </c>
      <c r="AA214" s="121" t="s">
        <v>3153</v>
      </c>
      <c r="AB214" s="121" t="s">
        <v>4790</v>
      </c>
      <c r="AC214" s="121">
        <v>15</v>
      </c>
      <c r="AD214" s="122" t="s">
        <v>4793</v>
      </c>
      <c r="AE214" s="122" t="s">
        <v>4795</v>
      </c>
      <c r="AF214" s="121" t="s">
        <v>6880</v>
      </c>
      <c r="AG214" s="121" t="s">
        <v>9018</v>
      </c>
      <c r="AH214" s="121" t="s">
        <v>6240</v>
      </c>
      <c r="AI214" s="121"/>
      <c r="AJ214" s="123">
        <v>600</v>
      </c>
      <c r="AK214" s="123">
        <v>145.6</v>
      </c>
      <c r="AL214" s="123">
        <f t="shared" si="27"/>
        <v>87360</v>
      </c>
      <c r="AM214" s="123">
        <f t="shared" si="25"/>
        <v>591.36000000001513</v>
      </c>
      <c r="AN214" s="130"/>
      <c r="AO214" s="21"/>
      <c r="AP214" s="24"/>
      <c r="AQ214" s="21"/>
    </row>
    <row r="215" spans="1:43" s="22" customFormat="1" ht="76.5" outlineLevel="1" x14ac:dyDescent="0.25">
      <c r="A215" s="70"/>
      <c r="B215" s="72" t="s">
        <v>2271</v>
      </c>
      <c r="C215" s="21" t="s">
        <v>79</v>
      </c>
      <c r="D215" s="21" t="s">
        <v>1118</v>
      </c>
      <c r="E215" s="21" t="s">
        <v>853</v>
      </c>
      <c r="F215" s="21" t="s">
        <v>1119</v>
      </c>
      <c r="G215" s="21" t="s">
        <v>4696</v>
      </c>
      <c r="H215" s="23" t="s">
        <v>3011</v>
      </c>
      <c r="I215" s="24">
        <v>0</v>
      </c>
      <c r="J215" s="25">
        <v>710000000</v>
      </c>
      <c r="K215" s="25" t="s">
        <v>82</v>
      </c>
      <c r="L215" s="23" t="s">
        <v>83</v>
      </c>
      <c r="M215" s="25" t="s">
        <v>986</v>
      </c>
      <c r="N215" s="26" t="s">
        <v>84</v>
      </c>
      <c r="O215" s="26" t="s">
        <v>4214</v>
      </c>
      <c r="P215" s="21" t="s">
        <v>91</v>
      </c>
      <c r="Q215" s="27">
        <v>796</v>
      </c>
      <c r="R215" s="26" t="s">
        <v>678</v>
      </c>
      <c r="S215" s="12">
        <v>300</v>
      </c>
      <c r="T215" s="73">
        <v>115.6</v>
      </c>
      <c r="U215" s="12">
        <f t="shared" si="19"/>
        <v>34680</v>
      </c>
      <c r="V215" s="12">
        <f t="shared" si="26"/>
        <v>38841.600000000006</v>
      </c>
      <c r="W215" s="23"/>
      <c r="X215" s="23">
        <v>2017</v>
      </c>
      <c r="Y215" s="25"/>
      <c r="Z215" s="121" t="s">
        <v>905</v>
      </c>
      <c r="AA215" s="121" t="s">
        <v>3153</v>
      </c>
      <c r="AB215" s="121" t="s">
        <v>4790</v>
      </c>
      <c r="AC215" s="121">
        <v>16</v>
      </c>
      <c r="AD215" s="122" t="s">
        <v>4793</v>
      </c>
      <c r="AE215" s="122" t="s">
        <v>4795</v>
      </c>
      <c r="AF215" s="121" t="s">
        <v>6880</v>
      </c>
      <c r="AG215" s="121" t="s">
        <v>9018</v>
      </c>
      <c r="AH215" s="121" t="s">
        <v>6240</v>
      </c>
      <c r="AI215" s="121"/>
      <c r="AJ215" s="123">
        <v>300</v>
      </c>
      <c r="AK215" s="123">
        <v>128.80000000000001</v>
      </c>
      <c r="AL215" s="123">
        <f t="shared" si="27"/>
        <v>38640</v>
      </c>
      <c r="AM215" s="123">
        <f t="shared" si="25"/>
        <v>201.60000000000582</v>
      </c>
      <c r="AN215" s="130"/>
      <c r="AO215" s="21"/>
      <c r="AP215" s="24"/>
      <c r="AQ215" s="21"/>
    </row>
    <row r="216" spans="1:43" s="22" customFormat="1" ht="76.5" outlineLevel="1" x14ac:dyDescent="0.25">
      <c r="A216" s="70"/>
      <c r="B216" s="72" t="s">
        <v>2272</v>
      </c>
      <c r="C216" s="21" t="s">
        <v>79</v>
      </c>
      <c r="D216" s="21" t="s">
        <v>790</v>
      </c>
      <c r="E216" s="21" t="s">
        <v>791</v>
      </c>
      <c r="F216" s="21" t="s">
        <v>792</v>
      </c>
      <c r="G216" s="21" t="s">
        <v>4668</v>
      </c>
      <c r="H216" s="23" t="s">
        <v>3011</v>
      </c>
      <c r="I216" s="24">
        <v>0</v>
      </c>
      <c r="J216" s="25">
        <v>710000000</v>
      </c>
      <c r="K216" s="25" t="s">
        <v>82</v>
      </c>
      <c r="L216" s="23" t="s">
        <v>83</v>
      </c>
      <c r="M216" s="25" t="s">
        <v>986</v>
      </c>
      <c r="N216" s="26" t="s">
        <v>84</v>
      </c>
      <c r="O216" s="26" t="s">
        <v>4214</v>
      </c>
      <c r="P216" s="21" t="s">
        <v>91</v>
      </c>
      <c r="Q216" s="27" t="s">
        <v>898</v>
      </c>
      <c r="R216" s="26" t="s">
        <v>899</v>
      </c>
      <c r="S216" s="12">
        <v>150</v>
      </c>
      <c r="T216" s="73">
        <v>73.56</v>
      </c>
      <c r="U216" s="12">
        <f t="shared" si="19"/>
        <v>11034</v>
      </c>
      <c r="V216" s="12">
        <f t="shared" si="26"/>
        <v>12358.080000000002</v>
      </c>
      <c r="W216" s="23"/>
      <c r="X216" s="23">
        <v>2017</v>
      </c>
      <c r="Y216" s="25"/>
      <c r="Z216" s="121" t="s">
        <v>905</v>
      </c>
      <c r="AA216" s="121" t="s">
        <v>3153</v>
      </c>
      <c r="AB216" s="121" t="s">
        <v>4790</v>
      </c>
      <c r="AC216" s="121">
        <v>17</v>
      </c>
      <c r="AD216" s="122" t="s">
        <v>4793</v>
      </c>
      <c r="AE216" s="122" t="s">
        <v>4795</v>
      </c>
      <c r="AF216" s="121" t="s">
        <v>6880</v>
      </c>
      <c r="AG216" s="121" t="s">
        <v>9018</v>
      </c>
      <c r="AH216" s="121" t="s">
        <v>6240</v>
      </c>
      <c r="AI216" s="121"/>
      <c r="AJ216" s="123">
        <v>150</v>
      </c>
      <c r="AK216" s="123">
        <v>81.760000000000005</v>
      </c>
      <c r="AL216" s="123">
        <f t="shared" si="27"/>
        <v>12264</v>
      </c>
      <c r="AM216" s="123">
        <f t="shared" si="25"/>
        <v>94.080000000001746</v>
      </c>
      <c r="AN216" s="130"/>
      <c r="AO216" s="21"/>
      <c r="AP216" s="24"/>
      <c r="AQ216" s="21"/>
    </row>
    <row r="217" spans="1:43" s="22" customFormat="1" ht="76.5" outlineLevel="1" x14ac:dyDescent="0.25">
      <c r="A217" s="70"/>
      <c r="B217" s="72" t="s">
        <v>2273</v>
      </c>
      <c r="C217" s="21" t="s">
        <v>79</v>
      </c>
      <c r="D217" s="21" t="s">
        <v>790</v>
      </c>
      <c r="E217" s="21" t="s">
        <v>791</v>
      </c>
      <c r="F217" s="21" t="s">
        <v>792</v>
      </c>
      <c r="G217" s="21" t="s">
        <v>4669</v>
      </c>
      <c r="H217" s="23" t="s">
        <v>3011</v>
      </c>
      <c r="I217" s="24">
        <v>0</v>
      </c>
      <c r="J217" s="25">
        <v>710000000</v>
      </c>
      <c r="K217" s="25" t="s">
        <v>82</v>
      </c>
      <c r="L217" s="23" t="s">
        <v>83</v>
      </c>
      <c r="M217" s="25" t="s">
        <v>986</v>
      </c>
      <c r="N217" s="26" t="s">
        <v>84</v>
      </c>
      <c r="O217" s="26" t="s">
        <v>4214</v>
      </c>
      <c r="P217" s="21" t="s">
        <v>91</v>
      </c>
      <c r="Q217" s="27" t="s">
        <v>898</v>
      </c>
      <c r="R217" s="26" t="s">
        <v>899</v>
      </c>
      <c r="S217" s="12">
        <v>150</v>
      </c>
      <c r="T217" s="73">
        <v>49.68</v>
      </c>
      <c r="U217" s="12">
        <f t="shared" si="19"/>
        <v>7452</v>
      </c>
      <c r="V217" s="12">
        <f t="shared" si="26"/>
        <v>8346.2400000000016</v>
      </c>
      <c r="W217" s="23"/>
      <c r="X217" s="23">
        <v>2017</v>
      </c>
      <c r="Y217" s="25"/>
      <c r="Z217" s="121" t="s">
        <v>905</v>
      </c>
      <c r="AA217" s="121" t="s">
        <v>3153</v>
      </c>
      <c r="AB217" s="121" t="s">
        <v>4790</v>
      </c>
      <c r="AC217" s="121">
        <v>18</v>
      </c>
      <c r="AD217" s="122" t="s">
        <v>4793</v>
      </c>
      <c r="AE217" s="122" t="s">
        <v>4795</v>
      </c>
      <c r="AF217" s="121" t="s">
        <v>6880</v>
      </c>
      <c r="AG217" s="121" t="s">
        <v>9018</v>
      </c>
      <c r="AH217" s="121" t="s">
        <v>6240</v>
      </c>
      <c r="AI217" s="121"/>
      <c r="AJ217" s="123">
        <v>150</v>
      </c>
      <c r="AK217" s="123">
        <v>54.88</v>
      </c>
      <c r="AL217" s="123">
        <f t="shared" si="27"/>
        <v>8232</v>
      </c>
      <c r="AM217" s="123">
        <f t="shared" si="25"/>
        <v>114.2400000000016</v>
      </c>
      <c r="AN217" s="130"/>
      <c r="AO217" s="21"/>
      <c r="AP217" s="24"/>
      <c r="AQ217" s="21"/>
    </row>
    <row r="218" spans="1:43" s="22" customFormat="1" ht="76.5" outlineLevel="1" x14ac:dyDescent="0.25">
      <c r="A218" s="70"/>
      <c r="B218" s="72" t="s">
        <v>2274</v>
      </c>
      <c r="C218" s="21" t="s">
        <v>79</v>
      </c>
      <c r="D218" s="21" t="s">
        <v>4185</v>
      </c>
      <c r="E218" s="21" t="s">
        <v>811</v>
      </c>
      <c r="F218" s="21" t="s">
        <v>4186</v>
      </c>
      <c r="G218" s="21" t="s">
        <v>4652</v>
      </c>
      <c r="H218" s="23" t="s">
        <v>3011</v>
      </c>
      <c r="I218" s="24">
        <v>0</v>
      </c>
      <c r="J218" s="25">
        <v>710000000</v>
      </c>
      <c r="K218" s="25" t="s">
        <v>82</v>
      </c>
      <c r="L218" s="23" t="s">
        <v>83</v>
      </c>
      <c r="M218" s="25" t="s">
        <v>986</v>
      </c>
      <c r="N218" s="26" t="s">
        <v>84</v>
      </c>
      <c r="O218" s="26" t="s">
        <v>4214</v>
      </c>
      <c r="P218" s="21" t="s">
        <v>91</v>
      </c>
      <c r="Q218" s="27" t="s">
        <v>902</v>
      </c>
      <c r="R218" s="26" t="s">
        <v>678</v>
      </c>
      <c r="S218" s="12">
        <v>90</v>
      </c>
      <c r="T218" s="73">
        <v>223</v>
      </c>
      <c r="U218" s="12">
        <f t="shared" ref="U218:U281" si="28">S218*T218</f>
        <v>20070</v>
      </c>
      <c r="V218" s="12">
        <f t="shared" si="26"/>
        <v>22478.400000000001</v>
      </c>
      <c r="W218" s="23"/>
      <c r="X218" s="23">
        <v>2017</v>
      </c>
      <c r="Y218" s="25"/>
      <c r="Z218" s="121" t="s">
        <v>905</v>
      </c>
      <c r="AA218" s="121" t="s">
        <v>3153</v>
      </c>
      <c r="AB218" s="121" t="s">
        <v>4790</v>
      </c>
      <c r="AC218" s="121">
        <v>19</v>
      </c>
      <c r="AD218" s="122" t="s">
        <v>4793</v>
      </c>
      <c r="AE218" s="122" t="s">
        <v>4795</v>
      </c>
      <c r="AF218" s="121" t="s">
        <v>6880</v>
      </c>
      <c r="AG218" s="121" t="s">
        <v>9018</v>
      </c>
      <c r="AH218" s="121" t="s">
        <v>6240</v>
      </c>
      <c r="AI218" s="121"/>
      <c r="AJ218" s="123">
        <v>90</v>
      </c>
      <c r="AK218" s="123">
        <v>249.76</v>
      </c>
      <c r="AL218" s="123">
        <f t="shared" si="27"/>
        <v>22478.399999999998</v>
      </c>
      <c r="AM218" s="123">
        <f t="shared" si="25"/>
        <v>0</v>
      </c>
      <c r="AN218" s="130"/>
      <c r="AO218" s="21"/>
      <c r="AP218" s="24"/>
      <c r="AQ218" s="21"/>
    </row>
    <row r="219" spans="1:43" s="22" customFormat="1" ht="76.5" outlineLevel="1" x14ac:dyDescent="0.25">
      <c r="A219" s="70"/>
      <c r="B219" s="72" t="s">
        <v>2275</v>
      </c>
      <c r="C219" s="21" t="s">
        <v>79</v>
      </c>
      <c r="D219" s="21" t="s">
        <v>1260</v>
      </c>
      <c r="E219" s="21" t="s">
        <v>811</v>
      </c>
      <c r="F219" s="21" t="s">
        <v>1261</v>
      </c>
      <c r="G219" s="21" t="s">
        <v>4653</v>
      </c>
      <c r="H219" s="23" t="s">
        <v>3011</v>
      </c>
      <c r="I219" s="24">
        <v>0</v>
      </c>
      <c r="J219" s="25">
        <v>710000000</v>
      </c>
      <c r="K219" s="25" t="s">
        <v>82</v>
      </c>
      <c r="L219" s="23" t="s">
        <v>83</v>
      </c>
      <c r="M219" s="25" t="s">
        <v>986</v>
      </c>
      <c r="N219" s="26" t="s">
        <v>84</v>
      </c>
      <c r="O219" s="26" t="s">
        <v>4214</v>
      </c>
      <c r="P219" s="21" t="s">
        <v>91</v>
      </c>
      <c r="Q219" s="27" t="s">
        <v>902</v>
      </c>
      <c r="R219" s="26" t="s">
        <v>678</v>
      </c>
      <c r="S219" s="12">
        <v>22</v>
      </c>
      <c r="T219" s="73">
        <v>54.93</v>
      </c>
      <c r="U219" s="12">
        <f t="shared" si="28"/>
        <v>1208.46</v>
      </c>
      <c r="V219" s="12">
        <f t="shared" si="26"/>
        <v>1353.4752000000001</v>
      </c>
      <c r="W219" s="23"/>
      <c r="X219" s="23">
        <v>2017</v>
      </c>
      <c r="Y219" s="25"/>
      <c r="Z219" s="121" t="s">
        <v>905</v>
      </c>
      <c r="AA219" s="121" t="s">
        <v>3153</v>
      </c>
      <c r="AB219" s="121" t="s">
        <v>4790</v>
      </c>
      <c r="AC219" s="121">
        <v>20</v>
      </c>
      <c r="AD219" s="122" t="s">
        <v>4793</v>
      </c>
      <c r="AE219" s="122" t="s">
        <v>4795</v>
      </c>
      <c r="AF219" s="121" t="s">
        <v>6880</v>
      </c>
      <c r="AG219" s="121" t="s">
        <v>9018</v>
      </c>
      <c r="AH219" s="121" t="s">
        <v>6240</v>
      </c>
      <c r="AI219" s="121"/>
      <c r="AJ219" s="123">
        <v>22</v>
      </c>
      <c r="AK219" s="123">
        <v>60.48</v>
      </c>
      <c r="AL219" s="123">
        <f t="shared" si="27"/>
        <v>1330.56</v>
      </c>
      <c r="AM219" s="123">
        <f t="shared" si="25"/>
        <v>22.915200000000141</v>
      </c>
      <c r="AN219" s="130"/>
      <c r="AO219" s="21"/>
      <c r="AP219" s="24"/>
      <c r="AQ219" s="21"/>
    </row>
    <row r="220" spans="1:43" s="22" customFormat="1" ht="76.5" outlineLevel="1" x14ac:dyDescent="0.25">
      <c r="A220" s="70"/>
      <c r="B220" s="72" t="s">
        <v>2276</v>
      </c>
      <c r="C220" s="21" t="s">
        <v>79</v>
      </c>
      <c r="D220" s="21" t="s">
        <v>813</v>
      </c>
      <c r="E220" s="21" t="s">
        <v>814</v>
      </c>
      <c r="F220" s="21" t="s">
        <v>815</v>
      </c>
      <c r="G220" s="21" t="s">
        <v>4670</v>
      </c>
      <c r="H220" s="23" t="s">
        <v>3011</v>
      </c>
      <c r="I220" s="24">
        <v>0</v>
      </c>
      <c r="J220" s="25">
        <v>710000000</v>
      </c>
      <c r="K220" s="25" t="s">
        <v>82</v>
      </c>
      <c r="L220" s="23" t="s">
        <v>83</v>
      </c>
      <c r="M220" s="25" t="s">
        <v>986</v>
      </c>
      <c r="N220" s="26" t="s">
        <v>84</v>
      </c>
      <c r="O220" s="26" t="s">
        <v>4214</v>
      </c>
      <c r="P220" s="21" t="s">
        <v>91</v>
      </c>
      <c r="Q220" s="27" t="s">
        <v>898</v>
      </c>
      <c r="R220" s="26" t="s">
        <v>899</v>
      </c>
      <c r="S220" s="12">
        <v>90</v>
      </c>
      <c r="T220" s="73">
        <v>66.56</v>
      </c>
      <c r="U220" s="12">
        <f t="shared" si="28"/>
        <v>5990.4000000000005</v>
      </c>
      <c r="V220" s="12">
        <f t="shared" si="26"/>
        <v>6709.2480000000014</v>
      </c>
      <c r="W220" s="23"/>
      <c r="X220" s="23">
        <v>2017</v>
      </c>
      <c r="Y220" s="25"/>
      <c r="Z220" s="121" t="s">
        <v>905</v>
      </c>
      <c r="AA220" s="121" t="s">
        <v>3153</v>
      </c>
      <c r="AB220" s="121" t="s">
        <v>4790</v>
      </c>
      <c r="AC220" s="121">
        <v>21</v>
      </c>
      <c r="AD220" s="122" t="s">
        <v>4793</v>
      </c>
      <c r="AE220" s="122" t="s">
        <v>4795</v>
      </c>
      <c r="AF220" s="121" t="s">
        <v>6880</v>
      </c>
      <c r="AG220" s="121" t="s">
        <v>9018</v>
      </c>
      <c r="AH220" s="121" t="s">
        <v>6240</v>
      </c>
      <c r="AI220" s="121"/>
      <c r="AJ220" s="123">
        <v>90</v>
      </c>
      <c r="AK220" s="123">
        <v>73.92</v>
      </c>
      <c r="AL220" s="123">
        <f t="shared" si="27"/>
        <v>6652.8</v>
      </c>
      <c r="AM220" s="123">
        <f t="shared" si="25"/>
        <v>56.44800000000123</v>
      </c>
      <c r="AN220" s="130"/>
      <c r="AO220" s="21"/>
      <c r="AP220" s="24"/>
      <c r="AQ220" s="21"/>
    </row>
    <row r="221" spans="1:43" s="22" customFormat="1" ht="76.5" outlineLevel="1" x14ac:dyDescent="0.25">
      <c r="A221" s="70"/>
      <c r="B221" s="72" t="s">
        <v>2277</v>
      </c>
      <c r="C221" s="21" t="s">
        <v>79</v>
      </c>
      <c r="D221" s="21" t="s">
        <v>785</v>
      </c>
      <c r="E221" s="21" t="s">
        <v>786</v>
      </c>
      <c r="F221" s="21" t="s">
        <v>787</v>
      </c>
      <c r="G221" s="21" t="s">
        <v>4671</v>
      </c>
      <c r="H221" s="23" t="s">
        <v>3011</v>
      </c>
      <c r="I221" s="24">
        <v>0</v>
      </c>
      <c r="J221" s="25">
        <v>710000000</v>
      </c>
      <c r="K221" s="25" t="s">
        <v>82</v>
      </c>
      <c r="L221" s="23" t="s">
        <v>83</v>
      </c>
      <c r="M221" s="25" t="s">
        <v>986</v>
      </c>
      <c r="N221" s="26" t="s">
        <v>84</v>
      </c>
      <c r="O221" s="26" t="s">
        <v>4214</v>
      </c>
      <c r="P221" s="21" t="s">
        <v>91</v>
      </c>
      <c r="Q221" s="27">
        <v>796</v>
      </c>
      <c r="R221" s="26" t="s">
        <v>678</v>
      </c>
      <c r="S221" s="12">
        <v>20</v>
      </c>
      <c r="T221" s="73">
        <v>575.6</v>
      </c>
      <c r="U221" s="12">
        <f t="shared" si="28"/>
        <v>11512</v>
      </c>
      <c r="V221" s="12">
        <f t="shared" si="26"/>
        <v>12893.44</v>
      </c>
      <c r="W221" s="23"/>
      <c r="X221" s="23">
        <v>2017</v>
      </c>
      <c r="Y221" s="25"/>
      <c r="Z221" s="121" t="s">
        <v>905</v>
      </c>
      <c r="AA221" s="121" t="s">
        <v>3153</v>
      </c>
      <c r="AB221" s="121" t="s">
        <v>4790</v>
      </c>
      <c r="AC221" s="121">
        <v>22</v>
      </c>
      <c r="AD221" s="122" t="s">
        <v>4793</v>
      </c>
      <c r="AE221" s="122" t="s">
        <v>4795</v>
      </c>
      <c r="AF221" s="121" t="s">
        <v>6880</v>
      </c>
      <c r="AG221" s="121" t="s">
        <v>9018</v>
      </c>
      <c r="AH221" s="121" t="s">
        <v>6240</v>
      </c>
      <c r="AI221" s="121"/>
      <c r="AJ221" s="123">
        <v>20</v>
      </c>
      <c r="AK221" s="123">
        <v>644</v>
      </c>
      <c r="AL221" s="123">
        <f t="shared" si="27"/>
        <v>12880</v>
      </c>
      <c r="AM221" s="123">
        <f t="shared" si="25"/>
        <v>13.440000000000509</v>
      </c>
      <c r="AN221" s="130"/>
      <c r="AO221" s="21"/>
      <c r="AP221" s="24"/>
      <c r="AQ221" s="21"/>
    </row>
    <row r="222" spans="1:43" s="22" customFormat="1" ht="76.5" outlineLevel="1" x14ac:dyDescent="0.25">
      <c r="A222" s="70"/>
      <c r="B222" s="72" t="s">
        <v>2278</v>
      </c>
      <c r="C222" s="21" t="s">
        <v>79</v>
      </c>
      <c r="D222" s="21" t="s">
        <v>796</v>
      </c>
      <c r="E222" s="21" t="s">
        <v>797</v>
      </c>
      <c r="F222" s="21" t="s">
        <v>798</v>
      </c>
      <c r="G222" s="21" t="s">
        <v>4672</v>
      </c>
      <c r="H222" s="23" t="s">
        <v>3011</v>
      </c>
      <c r="I222" s="24">
        <v>0</v>
      </c>
      <c r="J222" s="25">
        <v>710000000</v>
      </c>
      <c r="K222" s="25" t="s">
        <v>82</v>
      </c>
      <c r="L222" s="23" t="s">
        <v>83</v>
      </c>
      <c r="M222" s="25" t="s">
        <v>986</v>
      </c>
      <c r="N222" s="26" t="s">
        <v>84</v>
      </c>
      <c r="O222" s="26" t="s">
        <v>4214</v>
      </c>
      <c r="P222" s="21" t="s">
        <v>91</v>
      </c>
      <c r="Q222" s="27">
        <v>796</v>
      </c>
      <c r="R222" s="26" t="s">
        <v>678</v>
      </c>
      <c r="S222" s="12">
        <v>240</v>
      </c>
      <c r="T222" s="73">
        <v>214.96</v>
      </c>
      <c r="U222" s="12">
        <f t="shared" si="28"/>
        <v>51590.400000000001</v>
      </c>
      <c r="V222" s="12">
        <f t="shared" si="26"/>
        <v>57781.248000000007</v>
      </c>
      <c r="W222" s="23"/>
      <c r="X222" s="23">
        <v>2017</v>
      </c>
      <c r="Y222" s="25"/>
      <c r="Z222" s="121" t="s">
        <v>905</v>
      </c>
      <c r="AA222" s="121" t="s">
        <v>3153</v>
      </c>
      <c r="AB222" s="121" t="s">
        <v>4790</v>
      </c>
      <c r="AC222" s="121">
        <v>23</v>
      </c>
      <c r="AD222" s="122" t="s">
        <v>4793</v>
      </c>
      <c r="AE222" s="122" t="s">
        <v>4795</v>
      </c>
      <c r="AF222" s="121" t="s">
        <v>6880</v>
      </c>
      <c r="AG222" s="121" t="s">
        <v>9018</v>
      </c>
      <c r="AH222" s="121" t="s">
        <v>6240</v>
      </c>
      <c r="AI222" s="121"/>
      <c r="AJ222" s="123">
        <v>240</v>
      </c>
      <c r="AK222" s="123">
        <v>239.68</v>
      </c>
      <c r="AL222" s="123">
        <f t="shared" si="27"/>
        <v>57523.200000000004</v>
      </c>
      <c r="AM222" s="123">
        <f t="shared" si="25"/>
        <v>258.0480000000025</v>
      </c>
      <c r="AN222" s="130"/>
      <c r="AO222" s="21"/>
      <c r="AP222" s="24"/>
      <c r="AQ222" s="21"/>
    </row>
    <row r="223" spans="1:43" s="22" customFormat="1" ht="76.5" outlineLevel="1" x14ac:dyDescent="0.25">
      <c r="A223" s="70"/>
      <c r="B223" s="72" t="s">
        <v>2279</v>
      </c>
      <c r="C223" s="21" t="s">
        <v>79</v>
      </c>
      <c r="D223" s="21" t="s">
        <v>829</v>
      </c>
      <c r="E223" s="74" t="s">
        <v>830</v>
      </c>
      <c r="F223" s="21" t="s">
        <v>831</v>
      </c>
      <c r="G223" s="21" t="s">
        <v>831</v>
      </c>
      <c r="H223" s="23" t="s">
        <v>3011</v>
      </c>
      <c r="I223" s="24">
        <v>0</v>
      </c>
      <c r="J223" s="25">
        <v>710000000</v>
      </c>
      <c r="K223" s="25" t="s">
        <v>82</v>
      </c>
      <c r="L223" s="23" t="s">
        <v>83</v>
      </c>
      <c r="M223" s="25" t="s">
        <v>986</v>
      </c>
      <c r="N223" s="26" t="s">
        <v>84</v>
      </c>
      <c r="O223" s="26" t="s">
        <v>4214</v>
      </c>
      <c r="P223" s="21" t="s">
        <v>91</v>
      </c>
      <c r="Q223" s="27">
        <v>796</v>
      </c>
      <c r="R223" s="26" t="s">
        <v>678</v>
      </c>
      <c r="S223" s="12">
        <v>35</v>
      </c>
      <c r="T223" s="73">
        <v>80</v>
      </c>
      <c r="U223" s="12">
        <f t="shared" si="28"/>
        <v>2800</v>
      </c>
      <c r="V223" s="12">
        <f t="shared" si="26"/>
        <v>3136.0000000000005</v>
      </c>
      <c r="W223" s="23"/>
      <c r="X223" s="23">
        <v>2017</v>
      </c>
      <c r="Y223" s="25"/>
      <c r="Z223" s="121" t="s">
        <v>905</v>
      </c>
      <c r="AA223" s="121" t="s">
        <v>3153</v>
      </c>
      <c r="AB223" s="121" t="s">
        <v>4790</v>
      </c>
      <c r="AC223" s="121">
        <v>24</v>
      </c>
      <c r="AD223" s="122" t="s">
        <v>4793</v>
      </c>
      <c r="AE223" s="122" t="s">
        <v>4795</v>
      </c>
      <c r="AF223" s="121" t="s">
        <v>6880</v>
      </c>
      <c r="AG223" s="121" t="s">
        <v>9018</v>
      </c>
      <c r="AH223" s="121" t="s">
        <v>6240</v>
      </c>
      <c r="AI223" s="121"/>
      <c r="AJ223" s="123">
        <v>35</v>
      </c>
      <c r="AK223" s="123">
        <v>89.6</v>
      </c>
      <c r="AL223" s="123">
        <f t="shared" si="27"/>
        <v>3136</v>
      </c>
      <c r="AM223" s="123">
        <f t="shared" si="25"/>
        <v>0</v>
      </c>
      <c r="AN223" s="130"/>
      <c r="AO223" s="21"/>
      <c r="AP223" s="24"/>
      <c r="AQ223" s="21"/>
    </row>
    <row r="224" spans="1:43" s="22" customFormat="1" ht="76.5" outlineLevel="1" x14ac:dyDescent="0.25">
      <c r="A224" s="70"/>
      <c r="B224" s="72" t="s">
        <v>2280</v>
      </c>
      <c r="C224" s="21" t="s">
        <v>79</v>
      </c>
      <c r="D224" s="21" t="s">
        <v>768</v>
      </c>
      <c r="E224" s="21" t="s">
        <v>769</v>
      </c>
      <c r="F224" s="21" t="s">
        <v>770</v>
      </c>
      <c r="G224" s="21" t="s">
        <v>1117</v>
      </c>
      <c r="H224" s="23" t="s">
        <v>3011</v>
      </c>
      <c r="I224" s="24">
        <v>0</v>
      </c>
      <c r="J224" s="25">
        <v>710000000</v>
      </c>
      <c r="K224" s="25" t="s">
        <v>82</v>
      </c>
      <c r="L224" s="23" t="s">
        <v>83</v>
      </c>
      <c r="M224" s="25" t="s">
        <v>986</v>
      </c>
      <c r="N224" s="26" t="s">
        <v>84</v>
      </c>
      <c r="O224" s="26" t="s">
        <v>4214</v>
      </c>
      <c r="P224" s="21" t="s">
        <v>91</v>
      </c>
      <c r="Q224" s="27">
        <v>796</v>
      </c>
      <c r="R224" s="26" t="s">
        <v>678</v>
      </c>
      <c r="S224" s="12">
        <v>600</v>
      </c>
      <c r="T224" s="73">
        <v>9.5500000000000007</v>
      </c>
      <c r="U224" s="12">
        <f t="shared" si="28"/>
        <v>5730</v>
      </c>
      <c r="V224" s="12">
        <f t="shared" si="26"/>
        <v>6417.6</v>
      </c>
      <c r="W224" s="23"/>
      <c r="X224" s="23">
        <v>2017</v>
      </c>
      <c r="Y224" s="25"/>
      <c r="Z224" s="121" t="s">
        <v>905</v>
      </c>
      <c r="AA224" s="121" t="s">
        <v>3153</v>
      </c>
      <c r="AB224" s="121" t="s">
        <v>4790</v>
      </c>
      <c r="AC224" s="121">
        <v>25</v>
      </c>
      <c r="AD224" s="122" t="s">
        <v>4793</v>
      </c>
      <c r="AE224" s="122" t="s">
        <v>4795</v>
      </c>
      <c r="AF224" s="121" t="s">
        <v>6880</v>
      </c>
      <c r="AG224" s="121" t="s">
        <v>9018</v>
      </c>
      <c r="AH224" s="121" t="s">
        <v>6240</v>
      </c>
      <c r="AI224" s="121"/>
      <c r="AJ224" s="123">
        <v>600</v>
      </c>
      <c r="AK224" s="123">
        <v>10.64</v>
      </c>
      <c r="AL224" s="123">
        <f t="shared" si="27"/>
        <v>6384</v>
      </c>
      <c r="AM224" s="123">
        <f t="shared" si="25"/>
        <v>33.600000000000364</v>
      </c>
      <c r="AN224" s="130"/>
      <c r="AO224" s="21"/>
      <c r="AP224" s="24"/>
      <c r="AQ224" s="21"/>
    </row>
    <row r="225" spans="1:43" s="22" customFormat="1" ht="76.5" outlineLevel="1" x14ac:dyDescent="0.25">
      <c r="A225" s="70"/>
      <c r="B225" s="72" t="s">
        <v>2281</v>
      </c>
      <c r="C225" s="21" t="s">
        <v>79</v>
      </c>
      <c r="D225" s="21" t="s">
        <v>793</v>
      </c>
      <c r="E225" s="21" t="s">
        <v>794</v>
      </c>
      <c r="F225" s="21" t="s">
        <v>795</v>
      </c>
      <c r="G225" s="21" t="s">
        <v>3201</v>
      </c>
      <c r="H225" s="23" t="s">
        <v>3011</v>
      </c>
      <c r="I225" s="24">
        <v>0</v>
      </c>
      <c r="J225" s="25">
        <v>710000000</v>
      </c>
      <c r="K225" s="25" t="s">
        <v>82</v>
      </c>
      <c r="L225" s="23" t="s">
        <v>83</v>
      </c>
      <c r="M225" s="21" t="s">
        <v>969</v>
      </c>
      <c r="N225" s="26" t="s">
        <v>84</v>
      </c>
      <c r="O225" s="26" t="s">
        <v>4214</v>
      </c>
      <c r="P225" s="21" t="s">
        <v>91</v>
      </c>
      <c r="Q225" s="27">
        <v>796</v>
      </c>
      <c r="R225" s="26" t="s">
        <v>678</v>
      </c>
      <c r="S225" s="12">
        <v>5</v>
      </c>
      <c r="T225" s="73">
        <v>121.65</v>
      </c>
      <c r="U225" s="12">
        <f t="shared" si="28"/>
        <v>608.25</v>
      </c>
      <c r="V225" s="12">
        <f t="shared" si="26"/>
        <v>681.24</v>
      </c>
      <c r="W225" s="23"/>
      <c r="X225" s="23">
        <v>2017</v>
      </c>
      <c r="Y225" s="25"/>
      <c r="Z225" s="121" t="s">
        <v>905</v>
      </c>
      <c r="AA225" s="121" t="s">
        <v>728</v>
      </c>
      <c r="AB225" s="121" t="s">
        <v>4790</v>
      </c>
      <c r="AC225" s="121">
        <v>26</v>
      </c>
      <c r="AD225" s="122" t="s">
        <v>4793</v>
      </c>
      <c r="AE225" s="122" t="s">
        <v>4795</v>
      </c>
      <c r="AF225" s="121" t="s">
        <v>6880</v>
      </c>
      <c r="AG225" s="121" t="s">
        <v>9018</v>
      </c>
      <c r="AH225" s="121" t="s">
        <v>6240</v>
      </c>
      <c r="AI225" s="121"/>
      <c r="AJ225" s="123">
        <v>5</v>
      </c>
      <c r="AK225" s="123">
        <v>135.52000000000001</v>
      </c>
      <c r="AL225" s="123">
        <f t="shared" si="27"/>
        <v>677.6</v>
      </c>
      <c r="AM225" s="123">
        <f t="shared" si="25"/>
        <v>3.6399999999999864</v>
      </c>
      <c r="AN225" s="130"/>
      <c r="AO225" s="21"/>
      <c r="AP225" s="24"/>
      <c r="AQ225" s="21"/>
    </row>
    <row r="226" spans="1:43" s="22" customFormat="1" ht="76.5" outlineLevel="1" x14ac:dyDescent="0.25">
      <c r="A226" s="70"/>
      <c r="B226" s="72" t="s">
        <v>2282</v>
      </c>
      <c r="C226" s="21" t="s">
        <v>79</v>
      </c>
      <c r="D226" s="21" t="s">
        <v>771</v>
      </c>
      <c r="E226" s="74" t="s">
        <v>772</v>
      </c>
      <c r="F226" s="21" t="s">
        <v>773</v>
      </c>
      <c r="G226" s="21" t="s">
        <v>4664</v>
      </c>
      <c r="H226" s="23" t="s">
        <v>3011</v>
      </c>
      <c r="I226" s="24">
        <v>0</v>
      </c>
      <c r="J226" s="25">
        <v>710000000</v>
      </c>
      <c r="K226" s="25" t="s">
        <v>82</v>
      </c>
      <c r="L226" s="23" t="s">
        <v>83</v>
      </c>
      <c r="M226" s="21" t="s">
        <v>969</v>
      </c>
      <c r="N226" s="26" t="s">
        <v>84</v>
      </c>
      <c r="O226" s="26" t="s">
        <v>4214</v>
      </c>
      <c r="P226" s="21" t="s">
        <v>91</v>
      </c>
      <c r="Q226" s="27">
        <v>5111</v>
      </c>
      <c r="R226" s="26" t="s">
        <v>3202</v>
      </c>
      <c r="S226" s="12">
        <v>45</v>
      </c>
      <c r="T226" s="73">
        <v>955.36</v>
      </c>
      <c r="U226" s="12">
        <f t="shared" si="28"/>
        <v>42991.199999999997</v>
      </c>
      <c r="V226" s="12">
        <f t="shared" si="26"/>
        <v>48150.144</v>
      </c>
      <c r="W226" s="23"/>
      <c r="X226" s="23">
        <v>2017</v>
      </c>
      <c r="Y226" s="25"/>
      <c r="Z226" s="121" t="s">
        <v>905</v>
      </c>
      <c r="AA226" s="121" t="s">
        <v>728</v>
      </c>
      <c r="AB226" s="121" t="s">
        <v>4790</v>
      </c>
      <c r="AC226" s="121">
        <v>27</v>
      </c>
      <c r="AD226" s="122" t="s">
        <v>4793</v>
      </c>
      <c r="AE226" s="122" t="s">
        <v>4795</v>
      </c>
      <c r="AF226" s="121" t="s">
        <v>6880</v>
      </c>
      <c r="AG226" s="121" t="s">
        <v>9018</v>
      </c>
      <c r="AH226" s="121" t="s">
        <v>6240</v>
      </c>
      <c r="AI226" s="121"/>
      <c r="AJ226" s="123">
        <v>45</v>
      </c>
      <c r="AK226" s="123">
        <v>1069.5999999999999</v>
      </c>
      <c r="AL226" s="123">
        <f t="shared" si="27"/>
        <v>48131.999999999993</v>
      </c>
      <c r="AM226" s="123">
        <f t="shared" si="25"/>
        <v>18.144000000007509</v>
      </c>
      <c r="AN226" s="130"/>
      <c r="AO226" s="21"/>
      <c r="AP226" s="24"/>
      <c r="AQ226" s="21"/>
    </row>
    <row r="227" spans="1:43" s="22" customFormat="1" ht="76.5" outlineLevel="1" x14ac:dyDescent="0.25">
      <c r="A227" s="70"/>
      <c r="B227" s="72" t="s">
        <v>2283</v>
      </c>
      <c r="C227" s="21" t="s">
        <v>79</v>
      </c>
      <c r="D227" s="21" t="s">
        <v>1238</v>
      </c>
      <c r="E227" s="21" t="s">
        <v>809</v>
      </c>
      <c r="F227" s="21" t="s">
        <v>1239</v>
      </c>
      <c r="G227" s="21" t="s">
        <v>4654</v>
      </c>
      <c r="H227" s="23" t="s">
        <v>3011</v>
      </c>
      <c r="I227" s="24">
        <v>0</v>
      </c>
      <c r="J227" s="25">
        <v>710000000</v>
      </c>
      <c r="K227" s="25" t="s">
        <v>82</v>
      </c>
      <c r="L227" s="23" t="s">
        <v>83</v>
      </c>
      <c r="M227" s="21" t="s">
        <v>969</v>
      </c>
      <c r="N227" s="26" t="s">
        <v>84</v>
      </c>
      <c r="O227" s="26" t="s">
        <v>4214</v>
      </c>
      <c r="P227" s="21" t="s">
        <v>91</v>
      </c>
      <c r="Q227" s="27">
        <v>778</v>
      </c>
      <c r="R227" s="26" t="s">
        <v>899</v>
      </c>
      <c r="S227" s="12">
        <v>5</v>
      </c>
      <c r="T227" s="73">
        <v>225</v>
      </c>
      <c r="U227" s="12">
        <f t="shared" si="28"/>
        <v>1125</v>
      </c>
      <c r="V227" s="12">
        <f t="shared" si="26"/>
        <v>1260.0000000000002</v>
      </c>
      <c r="W227" s="23"/>
      <c r="X227" s="23">
        <v>2017</v>
      </c>
      <c r="Y227" s="25"/>
      <c r="Z227" s="121" t="s">
        <v>905</v>
      </c>
      <c r="AA227" s="121" t="s">
        <v>728</v>
      </c>
      <c r="AB227" s="121" t="s">
        <v>4790</v>
      </c>
      <c r="AC227" s="121">
        <v>28</v>
      </c>
      <c r="AD227" s="122" t="s">
        <v>4793</v>
      </c>
      <c r="AE227" s="122" t="s">
        <v>4795</v>
      </c>
      <c r="AF227" s="121" t="s">
        <v>6880</v>
      </c>
      <c r="AG227" s="121" t="s">
        <v>9018</v>
      </c>
      <c r="AH227" s="121" t="s">
        <v>6240</v>
      </c>
      <c r="AI227" s="121"/>
      <c r="AJ227" s="123">
        <v>5</v>
      </c>
      <c r="AK227" s="123">
        <v>252</v>
      </c>
      <c r="AL227" s="123">
        <f t="shared" si="27"/>
        <v>1260</v>
      </c>
      <c r="AM227" s="123">
        <f t="shared" si="25"/>
        <v>0</v>
      </c>
      <c r="AN227" s="130"/>
      <c r="AO227" s="21"/>
      <c r="AP227" s="24"/>
      <c r="AQ227" s="21"/>
    </row>
    <row r="228" spans="1:43" s="22" customFormat="1" ht="76.5" outlineLevel="1" x14ac:dyDescent="0.25">
      <c r="A228" s="70"/>
      <c r="B228" s="72" t="s">
        <v>2284</v>
      </c>
      <c r="C228" s="21" t="s">
        <v>79</v>
      </c>
      <c r="D228" s="21" t="s">
        <v>844</v>
      </c>
      <c r="E228" s="21" t="s">
        <v>845</v>
      </c>
      <c r="F228" s="21" t="s">
        <v>846</v>
      </c>
      <c r="G228" s="21" t="s">
        <v>846</v>
      </c>
      <c r="H228" s="23" t="s">
        <v>3011</v>
      </c>
      <c r="I228" s="24">
        <v>0</v>
      </c>
      <c r="J228" s="25">
        <v>710000000</v>
      </c>
      <c r="K228" s="25" t="s">
        <v>82</v>
      </c>
      <c r="L228" s="23" t="s">
        <v>83</v>
      </c>
      <c r="M228" s="21" t="s">
        <v>969</v>
      </c>
      <c r="N228" s="26" t="s">
        <v>84</v>
      </c>
      <c r="O228" s="26" t="s">
        <v>4214</v>
      </c>
      <c r="P228" s="21" t="s">
        <v>91</v>
      </c>
      <c r="Q228" s="27">
        <v>796</v>
      </c>
      <c r="R228" s="26" t="s">
        <v>678</v>
      </c>
      <c r="S228" s="12">
        <v>2</v>
      </c>
      <c r="T228" s="73">
        <v>1972.33</v>
      </c>
      <c r="U228" s="12">
        <f t="shared" si="28"/>
        <v>3944.66</v>
      </c>
      <c r="V228" s="12">
        <f t="shared" si="26"/>
        <v>4418.0192000000006</v>
      </c>
      <c r="W228" s="23"/>
      <c r="X228" s="23">
        <v>2017</v>
      </c>
      <c r="Y228" s="25"/>
      <c r="Z228" s="121" t="s">
        <v>905</v>
      </c>
      <c r="AA228" s="121" t="s">
        <v>728</v>
      </c>
      <c r="AB228" s="121" t="s">
        <v>4790</v>
      </c>
      <c r="AC228" s="121">
        <v>29</v>
      </c>
      <c r="AD228" s="122" t="s">
        <v>4793</v>
      </c>
      <c r="AE228" s="122" t="s">
        <v>4795</v>
      </c>
      <c r="AF228" s="121" t="s">
        <v>6880</v>
      </c>
      <c r="AG228" s="121" t="s">
        <v>9018</v>
      </c>
      <c r="AH228" s="121" t="s">
        <v>6240</v>
      </c>
      <c r="AI228" s="121"/>
      <c r="AJ228" s="123">
        <v>2</v>
      </c>
      <c r="AK228" s="123">
        <v>2208.64</v>
      </c>
      <c r="AL228" s="123">
        <f t="shared" si="27"/>
        <v>4417.28</v>
      </c>
      <c r="AM228" s="123">
        <f t="shared" si="25"/>
        <v>0.73920000000089203</v>
      </c>
      <c r="AN228" s="130"/>
      <c r="AO228" s="21"/>
      <c r="AP228" s="24"/>
      <c r="AQ228" s="21"/>
    </row>
    <row r="229" spans="1:43" s="22" customFormat="1" ht="76.5" outlineLevel="1" x14ac:dyDescent="0.25">
      <c r="A229" s="70"/>
      <c r="B229" s="72" t="s">
        <v>2285</v>
      </c>
      <c r="C229" s="21" t="s">
        <v>79</v>
      </c>
      <c r="D229" s="21" t="s">
        <v>774</v>
      </c>
      <c r="E229" s="21" t="s">
        <v>775</v>
      </c>
      <c r="F229" s="21" t="s">
        <v>776</v>
      </c>
      <c r="G229" s="21" t="s">
        <v>4320</v>
      </c>
      <c r="H229" s="23" t="s">
        <v>3011</v>
      </c>
      <c r="I229" s="24">
        <v>0</v>
      </c>
      <c r="J229" s="25">
        <v>710000000</v>
      </c>
      <c r="K229" s="25" t="s">
        <v>82</v>
      </c>
      <c r="L229" s="23" t="s">
        <v>83</v>
      </c>
      <c r="M229" s="21" t="s">
        <v>969</v>
      </c>
      <c r="N229" s="26" t="s">
        <v>84</v>
      </c>
      <c r="O229" s="26" t="s">
        <v>4214</v>
      </c>
      <c r="P229" s="21" t="s">
        <v>91</v>
      </c>
      <c r="Q229" s="27">
        <v>796</v>
      </c>
      <c r="R229" s="26" t="s">
        <v>678</v>
      </c>
      <c r="S229" s="12">
        <v>14</v>
      </c>
      <c r="T229" s="73">
        <v>27.71</v>
      </c>
      <c r="U229" s="12">
        <f t="shared" si="28"/>
        <v>387.94</v>
      </c>
      <c r="V229" s="12">
        <f t="shared" si="26"/>
        <v>434.49280000000005</v>
      </c>
      <c r="W229" s="23"/>
      <c r="X229" s="23">
        <v>2017</v>
      </c>
      <c r="Y229" s="25"/>
      <c r="Z229" s="121" t="s">
        <v>905</v>
      </c>
      <c r="AA229" s="121" t="s">
        <v>728</v>
      </c>
      <c r="AB229" s="121" t="s">
        <v>4790</v>
      </c>
      <c r="AC229" s="121">
        <v>30</v>
      </c>
      <c r="AD229" s="122" t="s">
        <v>4793</v>
      </c>
      <c r="AE229" s="122" t="s">
        <v>4795</v>
      </c>
      <c r="AF229" s="121" t="s">
        <v>6880</v>
      </c>
      <c r="AG229" s="121" t="s">
        <v>9018</v>
      </c>
      <c r="AH229" s="121" t="s">
        <v>6240</v>
      </c>
      <c r="AI229" s="121"/>
      <c r="AJ229" s="123">
        <v>14</v>
      </c>
      <c r="AK229" s="123">
        <v>30.24</v>
      </c>
      <c r="AL229" s="123">
        <f t="shared" si="27"/>
        <v>423.35999999999996</v>
      </c>
      <c r="AM229" s="123">
        <f t="shared" si="25"/>
        <v>11.132800000000088</v>
      </c>
      <c r="AN229" s="130"/>
      <c r="AO229" s="21"/>
      <c r="AP229" s="24"/>
      <c r="AQ229" s="21"/>
    </row>
    <row r="230" spans="1:43" s="22" customFormat="1" ht="76.5" outlineLevel="1" x14ac:dyDescent="0.25">
      <c r="A230" s="70"/>
      <c r="B230" s="72" t="s">
        <v>2286</v>
      </c>
      <c r="C230" s="21" t="s">
        <v>79</v>
      </c>
      <c r="D230" s="21" t="s">
        <v>1242</v>
      </c>
      <c r="E230" s="21" t="s">
        <v>848</v>
      </c>
      <c r="F230" s="21" t="s">
        <v>1243</v>
      </c>
      <c r="G230" s="21" t="s">
        <v>4691</v>
      </c>
      <c r="H230" s="23" t="s">
        <v>3011</v>
      </c>
      <c r="I230" s="24">
        <v>0</v>
      </c>
      <c r="J230" s="25">
        <v>710000000</v>
      </c>
      <c r="K230" s="25" t="s">
        <v>82</v>
      </c>
      <c r="L230" s="23" t="s">
        <v>83</v>
      </c>
      <c r="M230" s="21" t="s">
        <v>969</v>
      </c>
      <c r="N230" s="26" t="s">
        <v>84</v>
      </c>
      <c r="O230" s="26" t="s">
        <v>4214</v>
      </c>
      <c r="P230" s="21" t="s">
        <v>91</v>
      </c>
      <c r="Q230" s="27">
        <v>796</v>
      </c>
      <c r="R230" s="26" t="s">
        <v>678</v>
      </c>
      <c r="S230" s="12">
        <v>12</v>
      </c>
      <c r="T230" s="73">
        <v>155.72</v>
      </c>
      <c r="U230" s="12">
        <f t="shared" si="28"/>
        <v>1868.6399999999999</v>
      </c>
      <c r="V230" s="12">
        <f t="shared" si="26"/>
        <v>2092.8768</v>
      </c>
      <c r="W230" s="23"/>
      <c r="X230" s="23">
        <v>2017</v>
      </c>
      <c r="Y230" s="25"/>
      <c r="Z230" s="121" t="s">
        <v>905</v>
      </c>
      <c r="AA230" s="121" t="s">
        <v>728</v>
      </c>
      <c r="AB230" s="121" t="s">
        <v>4790</v>
      </c>
      <c r="AC230" s="121">
        <v>31</v>
      </c>
      <c r="AD230" s="122" t="s">
        <v>4793</v>
      </c>
      <c r="AE230" s="122" t="s">
        <v>4795</v>
      </c>
      <c r="AF230" s="121" t="s">
        <v>6880</v>
      </c>
      <c r="AG230" s="121" t="s">
        <v>9018</v>
      </c>
      <c r="AH230" s="121" t="s">
        <v>6240</v>
      </c>
      <c r="AI230" s="121"/>
      <c r="AJ230" s="123">
        <v>12</v>
      </c>
      <c r="AK230" s="123">
        <v>173.6</v>
      </c>
      <c r="AL230" s="123">
        <f t="shared" si="27"/>
        <v>2083.1999999999998</v>
      </c>
      <c r="AM230" s="123">
        <f t="shared" si="25"/>
        <v>9.6768000000001848</v>
      </c>
      <c r="AN230" s="130"/>
      <c r="AO230" s="21"/>
      <c r="AP230" s="24"/>
      <c r="AQ230" s="21"/>
    </row>
    <row r="231" spans="1:43" s="22" customFormat="1" ht="76.5" outlineLevel="1" x14ac:dyDescent="0.25">
      <c r="A231" s="70"/>
      <c r="B231" s="72" t="s">
        <v>2287</v>
      </c>
      <c r="C231" s="21" t="s">
        <v>79</v>
      </c>
      <c r="D231" s="21" t="s">
        <v>826</v>
      </c>
      <c r="E231" s="21" t="s">
        <v>827</v>
      </c>
      <c r="F231" s="21" t="s">
        <v>828</v>
      </c>
      <c r="G231" s="21" t="s">
        <v>3171</v>
      </c>
      <c r="H231" s="23" t="s">
        <v>3011</v>
      </c>
      <c r="I231" s="24">
        <v>0</v>
      </c>
      <c r="J231" s="25">
        <v>710000000</v>
      </c>
      <c r="K231" s="25" t="s">
        <v>82</v>
      </c>
      <c r="L231" s="23" t="s">
        <v>83</v>
      </c>
      <c r="M231" s="21" t="s">
        <v>969</v>
      </c>
      <c r="N231" s="26" t="s">
        <v>84</v>
      </c>
      <c r="O231" s="26" t="s">
        <v>4214</v>
      </c>
      <c r="P231" s="21" t="s">
        <v>91</v>
      </c>
      <c r="Q231" s="27">
        <v>796</v>
      </c>
      <c r="R231" s="26" t="s">
        <v>678</v>
      </c>
      <c r="S231" s="12">
        <v>2</v>
      </c>
      <c r="T231" s="73">
        <v>28.66</v>
      </c>
      <c r="U231" s="12">
        <f t="shared" si="28"/>
        <v>57.32</v>
      </c>
      <c r="V231" s="12">
        <f t="shared" si="26"/>
        <v>64.198400000000007</v>
      </c>
      <c r="W231" s="23"/>
      <c r="X231" s="23">
        <v>2017</v>
      </c>
      <c r="Y231" s="25"/>
      <c r="Z231" s="121" t="s">
        <v>905</v>
      </c>
      <c r="AA231" s="121" t="s">
        <v>728</v>
      </c>
      <c r="AB231" s="121" t="s">
        <v>4790</v>
      </c>
      <c r="AC231" s="121">
        <v>32</v>
      </c>
      <c r="AD231" s="122" t="s">
        <v>4793</v>
      </c>
      <c r="AE231" s="122" t="s">
        <v>4795</v>
      </c>
      <c r="AF231" s="121" t="s">
        <v>6880</v>
      </c>
      <c r="AG231" s="121" t="s">
        <v>9018</v>
      </c>
      <c r="AH231" s="121" t="s">
        <v>6240</v>
      </c>
      <c r="AI231" s="121"/>
      <c r="AJ231" s="123">
        <v>2</v>
      </c>
      <c r="AK231" s="123">
        <v>31.36</v>
      </c>
      <c r="AL231" s="123">
        <f t="shared" si="27"/>
        <v>62.72</v>
      </c>
      <c r="AM231" s="123">
        <f t="shared" si="25"/>
        <v>1.4784000000000077</v>
      </c>
      <c r="AN231" s="130"/>
      <c r="AO231" s="21"/>
      <c r="AP231" s="24"/>
      <c r="AQ231" s="21"/>
    </row>
    <row r="232" spans="1:43" s="22" customFormat="1" ht="76.5" outlineLevel="1" x14ac:dyDescent="0.25">
      <c r="A232" s="70"/>
      <c r="B232" s="72" t="s">
        <v>2288</v>
      </c>
      <c r="C232" s="21" t="s">
        <v>79</v>
      </c>
      <c r="D232" s="21" t="s">
        <v>778</v>
      </c>
      <c r="E232" s="21" t="s">
        <v>779</v>
      </c>
      <c r="F232" s="21" t="s">
        <v>780</v>
      </c>
      <c r="G232" s="21" t="s">
        <v>4324</v>
      </c>
      <c r="H232" s="23" t="s">
        <v>3011</v>
      </c>
      <c r="I232" s="24">
        <v>0</v>
      </c>
      <c r="J232" s="25">
        <v>710000000</v>
      </c>
      <c r="K232" s="25" t="s">
        <v>82</v>
      </c>
      <c r="L232" s="23" t="s">
        <v>83</v>
      </c>
      <c r="M232" s="21" t="s">
        <v>969</v>
      </c>
      <c r="N232" s="26" t="s">
        <v>84</v>
      </c>
      <c r="O232" s="26" t="s">
        <v>4214</v>
      </c>
      <c r="P232" s="21" t="s">
        <v>91</v>
      </c>
      <c r="Q232" s="27">
        <v>796</v>
      </c>
      <c r="R232" s="26" t="s">
        <v>678</v>
      </c>
      <c r="S232" s="12">
        <v>3</v>
      </c>
      <c r="T232" s="73">
        <v>98.4</v>
      </c>
      <c r="U232" s="12">
        <f t="shared" si="28"/>
        <v>295.20000000000005</v>
      </c>
      <c r="V232" s="12">
        <f t="shared" si="26"/>
        <v>330.62400000000008</v>
      </c>
      <c r="W232" s="23"/>
      <c r="X232" s="23">
        <v>2017</v>
      </c>
      <c r="Y232" s="25"/>
      <c r="Z232" s="121" t="s">
        <v>905</v>
      </c>
      <c r="AA232" s="121" t="s">
        <v>728</v>
      </c>
      <c r="AB232" s="121" t="s">
        <v>4790</v>
      </c>
      <c r="AC232" s="121">
        <v>33</v>
      </c>
      <c r="AD232" s="122" t="s">
        <v>4793</v>
      </c>
      <c r="AE232" s="122" t="s">
        <v>4795</v>
      </c>
      <c r="AF232" s="121" t="s">
        <v>6880</v>
      </c>
      <c r="AG232" s="121" t="s">
        <v>9018</v>
      </c>
      <c r="AH232" s="121" t="s">
        <v>6240</v>
      </c>
      <c r="AI232" s="121"/>
      <c r="AJ232" s="123">
        <v>3</v>
      </c>
      <c r="AK232" s="123">
        <v>109.76</v>
      </c>
      <c r="AL232" s="123">
        <f t="shared" si="27"/>
        <v>329.28000000000003</v>
      </c>
      <c r="AM232" s="123">
        <f t="shared" si="25"/>
        <v>1.3440000000000509</v>
      </c>
      <c r="AN232" s="130"/>
      <c r="AO232" s="21"/>
      <c r="AP232" s="24"/>
      <c r="AQ232" s="21"/>
    </row>
    <row r="233" spans="1:43" s="22" customFormat="1" ht="76.5" outlineLevel="1" x14ac:dyDescent="0.25">
      <c r="A233" s="70"/>
      <c r="B233" s="72" t="s">
        <v>2289</v>
      </c>
      <c r="C233" s="21" t="s">
        <v>79</v>
      </c>
      <c r="D233" s="21" t="s">
        <v>855</v>
      </c>
      <c r="E233" s="21" t="s">
        <v>856</v>
      </c>
      <c r="F233" s="21" t="s">
        <v>857</v>
      </c>
      <c r="G233" s="21" t="s">
        <v>4401</v>
      </c>
      <c r="H233" s="23" t="s">
        <v>3011</v>
      </c>
      <c r="I233" s="24">
        <v>0</v>
      </c>
      <c r="J233" s="25">
        <v>710000000</v>
      </c>
      <c r="K233" s="25" t="s">
        <v>82</v>
      </c>
      <c r="L233" s="23" t="s">
        <v>83</v>
      </c>
      <c r="M233" s="21" t="s">
        <v>969</v>
      </c>
      <c r="N233" s="26" t="s">
        <v>84</v>
      </c>
      <c r="O233" s="26" t="s">
        <v>4214</v>
      </c>
      <c r="P233" s="21" t="s">
        <v>91</v>
      </c>
      <c r="Q233" s="27">
        <v>796</v>
      </c>
      <c r="R233" s="26" t="s">
        <v>678</v>
      </c>
      <c r="S233" s="12">
        <v>20</v>
      </c>
      <c r="T233" s="73">
        <v>132.47999999999999</v>
      </c>
      <c r="U233" s="12">
        <f t="shared" si="28"/>
        <v>2649.6</v>
      </c>
      <c r="V233" s="12">
        <f t="shared" si="26"/>
        <v>2967.5520000000001</v>
      </c>
      <c r="W233" s="23"/>
      <c r="X233" s="23">
        <v>2017</v>
      </c>
      <c r="Y233" s="25"/>
      <c r="Z233" s="121" t="s">
        <v>905</v>
      </c>
      <c r="AA233" s="121" t="s">
        <v>728</v>
      </c>
      <c r="AB233" s="121" t="s">
        <v>4790</v>
      </c>
      <c r="AC233" s="121">
        <v>34</v>
      </c>
      <c r="AD233" s="122" t="s">
        <v>4793</v>
      </c>
      <c r="AE233" s="122" t="s">
        <v>4795</v>
      </c>
      <c r="AF233" s="121" t="s">
        <v>6880</v>
      </c>
      <c r="AG233" s="121" t="s">
        <v>9018</v>
      </c>
      <c r="AH233" s="121" t="s">
        <v>6240</v>
      </c>
      <c r="AI233" s="121"/>
      <c r="AJ233" s="123">
        <v>20</v>
      </c>
      <c r="AK233" s="123">
        <v>147.84</v>
      </c>
      <c r="AL233" s="123">
        <f t="shared" si="27"/>
        <v>2956.8</v>
      </c>
      <c r="AM233" s="123">
        <f t="shared" si="25"/>
        <v>10.751999999999953</v>
      </c>
      <c r="AN233" s="130"/>
      <c r="AO233" s="21"/>
      <c r="AP233" s="24"/>
      <c r="AQ233" s="21"/>
    </row>
    <row r="234" spans="1:43" s="22" customFormat="1" ht="76.5" outlineLevel="1" x14ac:dyDescent="0.25">
      <c r="A234" s="70"/>
      <c r="B234" s="72" t="s">
        <v>2290</v>
      </c>
      <c r="C234" s="21" t="s">
        <v>79</v>
      </c>
      <c r="D234" s="21" t="s">
        <v>841</v>
      </c>
      <c r="E234" s="21" t="s">
        <v>842</v>
      </c>
      <c r="F234" s="21" t="s">
        <v>843</v>
      </c>
      <c r="G234" s="21" t="s">
        <v>4327</v>
      </c>
      <c r="H234" s="23" t="s">
        <v>3011</v>
      </c>
      <c r="I234" s="24">
        <v>0</v>
      </c>
      <c r="J234" s="25">
        <v>710000000</v>
      </c>
      <c r="K234" s="25" t="s">
        <v>82</v>
      </c>
      <c r="L234" s="23" t="s">
        <v>83</v>
      </c>
      <c r="M234" s="21" t="s">
        <v>969</v>
      </c>
      <c r="N234" s="26" t="s">
        <v>84</v>
      </c>
      <c r="O234" s="26" t="s">
        <v>4214</v>
      </c>
      <c r="P234" s="21" t="s">
        <v>91</v>
      </c>
      <c r="Q234" s="27">
        <v>796</v>
      </c>
      <c r="R234" s="26" t="s">
        <v>678</v>
      </c>
      <c r="S234" s="12">
        <v>4</v>
      </c>
      <c r="T234" s="73">
        <v>494.56</v>
      </c>
      <c r="U234" s="12">
        <f t="shared" si="28"/>
        <v>1978.24</v>
      </c>
      <c r="V234" s="12">
        <f t="shared" si="26"/>
        <v>2215.6288000000004</v>
      </c>
      <c r="W234" s="23"/>
      <c r="X234" s="23">
        <v>2017</v>
      </c>
      <c r="Y234" s="25"/>
      <c r="Z234" s="121" t="s">
        <v>905</v>
      </c>
      <c r="AA234" s="121" t="s">
        <v>728</v>
      </c>
      <c r="AB234" s="121" t="s">
        <v>4790</v>
      </c>
      <c r="AC234" s="121">
        <v>35</v>
      </c>
      <c r="AD234" s="122" t="s">
        <v>4793</v>
      </c>
      <c r="AE234" s="122" t="s">
        <v>4795</v>
      </c>
      <c r="AF234" s="121" t="s">
        <v>6880</v>
      </c>
      <c r="AG234" s="121" t="s">
        <v>9018</v>
      </c>
      <c r="AH234" s="121" t="s">
        <v>6240</v>
      </c>
      <c r="AI234" s="121"/>
      <c r="AJ234" s="123">
        <v>4</v>
      </c>
      <c r="AK234" s="123">
        <v>553.28</v>
      </c>
      <c r="AL234" s="123">
        <f t="shared" si="27"/>
        <v>2213.12</v>
      </c>
      <c r="AM234" s="123">
        <f t="shared" si="25"/>
        <v>2.5088000000005195</v>
      </c>
      <c r="AN234" s="130"/>
      <c r="AO234" s="21"/>
      <c r="AP234" s="24"/>
      <c r="AQ234" s="21"/>
    </row>
    <row r="235" spans="1:43" s="22" customFormat="1" ht="76.5" outlineLevel="1" x14ac:dyDescent="0.25">
      <c r="A235" s="70"/>
      <c r="B235" s="72" t="s">
        <v>2291</v>
      </c>
      <c r="C235" s="21" t="s">
        <v>79</v>
      </c>
      <c r="D235" s="21" t="s">
        <v>1118</v>
      </c>
      <c r="E235" s="21" t="s">
        <v>853</v>
      </c>
      <c r="F235" s="21" t="s">
        <v>1119</v>
      </c>
      <c r="G235" s="21" t="s">
        <v>4696</v>
      </c>
      <c r="H235" s="23" t="s">
        <v>3011</v>
      </c>
      <c r="I235" s="24">
        <v>0</v>
      </c>
      <c r="J235" s="25">
        <v>710000000</v>
      </c>
      <c r="K235" s="25" t="s">
        <v>82</v>
      </c>
      <c r="L235" s="23" t="s">
        <v>83</v>
      </c>
      <c r="M235" s="21" t="s">
        <v>969</v>
      </c>
      <c r="N235" s="26" t="s">
        <v>84</v>
      </c>
      <c r="O235" s="26" t="s">
        <v>4214</v>
      </c>
      <c r="P235" s="21" t="s">
        <v>91</v>
      </c>
      <c r="Q235" s="27">
        <v>796</v>
      </c>
      <c r="R235" s="26" t="s">
        <v>678</v>
      </c>
      <c r="S235" s="12">
        <v>12</v>
      </c>
      <c r="T235" s="73">
        <v>115.6</v>
      </c>
      <c r="U235" s="12">
        <f t="shared" si="28"/>
        <v>1387.1999999999998</v>
      </c>
      <c r="V235" s="12">
        <f t="shared" si="26"/>
        <v>1553.664</v>
      </c>
      <c r="W235" s="23"/>
      <c r="X235" s="23">
        <v>2017</v>
      </c>
      <c r="Y235" s="25"/>
      <c r="Z235" s="121" t="s">
        <v>905</v>
      </c>
      <c r="AA235" s="121" t="s">
        <v>728</v>
      </c>
      <c r="AB235" s="121" t="s">
        <v>4790</v>
      </c>
      <c r="AC235" s="121">
        <v>36</v>
      </c>
      <c r="AD235" s="122" t="s">
        <v>4793</v>
      </c>
      <c r="AE235" s="122" t="s">
        <v>4795</v>
      </c>
      <c r="AF235" s="121" t="s">
        <v>6880</v>
      </c>
      <c r="AG235" s="121" t="s">
        <v>9018</v>
      </c>
      <c r="AH235" s="121" t="s">
        <v>6240</v>
      </c>
      <c r="AI235" s="121"/>
      <c r="AJ235" s="123">
        <v>12</v>
      </c>
      <c r="AK235" s="123">
        <v>128.80000000000001</v>
      </c>
      <c r="AL235" s="123">
        <f t="shared" si="27"/>
        <v>1545.6000000000001</v>
      </c>
      <c r="AM235" s="123">
        <f t="shared" si="25"/>
        <v>8.0639999999998508</v>
      </c>
      <c r="AN235" s="130"/>
      <c r="AO235" s="21"/>
      <c r="AP235" s="24"/>
      <c r="AQ235" s="21"/>
    </row>
    <row r="236" spans="1:43" s="22" customFormat="1" ht="76.5" outlineLevel="1" x14ac:dyDescent="0.25">
      <c r="A236" s="70"/>
      <c r="B236" s="72" t="s">
        <v>2292</v>
      </c>
      <c r="C236" s="21" t="s">
        <v>79</v>
      </c>
      <c r="D236" s="21" t="s">
        <v>852</v>
      </c>
      <c r="E236" s="21" t="s">
        <v>853</v>
      </c>
      <c r="F236" s="21" t="s">
        <v>854</v>
      </c>
      <c r="G236" s="21" t="s">
        <v>4696</v>
      </c>
      <c r="H236" s="23" t="s">
        <v>3011</v>
      </c>
      <c r="I236" s="24">
        <v>0</v>
      </c>
      <c r="J236" s="25">
        <v>710000000</v>
      </c>
      <c r="K236" s="25" t="s">
        <v>82</v>
      </c>
      <c r="L236" s="23" t="s">
        <v>83</v>
      </c>
      <c r="M236" s="21" t="s">
        <v>969</v>
      </c>
      <c r="N236" s="26" t="s">
        <v>84</v>
      </c>
      <c r="O236" s="26" t="s">
        <v>4214</v>
      </c>
      <c r="P236" s="21" t="s">
        <v>91</v>
      </c>
      <c r="Q236" s="27">
        <v>796</v>
      </c>
      <c r="R236" s="26" t="s">
        <v>678</v>
      </c>
      <c r="S236" s="12">
        <v>130</v>
      </c>
      <c r="T236" s="73">
        <v>130.88</v>
      </c>
      <c r="U236" s="12">
        <f t="shared" si="28"/>
        <v>17014.399999999998</v>
      </c>
      <c r="V236" s="12">
        <f t="shared" si="26"/>
        <v>19056.128000000001</v>
      </c>
      <c r="W236" s="23"/>
      <c r="X236" s="23">
        <v>2017</v>
      </c>
      <c r="Y236" s="25"/>
      <c r="Z236" s="121" t="s">
        <v>905</v>
      </c>
      <c r="AA236" s="121" t="s">
        <v>728</v>
      </c>
      <c r="AB236" s="121" t="s">
        <v>4790</v>
      </c>
      <c r="AC236" s="121">
        <v>37</v>
      </c>
      <c r="AD236" s="122" t="s">
        <v>4793</v>
      </c>
      <c r="AE236" s="122" t="s">
        <v>4795</v>
      </c>
      <c r="AF236" s="121" t="s">
        <v>6880</v>
      </c>
      <c r="AG236" s="121" t="s">
        <v>9018</v>
      </c>
      <c r="AH236" s="121" t="s">
        <v>6240</v>
      </c>
      <c r="AI236" s="121"/>
      <c r="AJ236" s="123">
        <v>130</v>
      </c>
      <c r="AK236" s="123">
        <v>145.6</v>
      </c>
      <c r="AL236" s="123">
        <f t="shared" si="27"/>
        <v>18928</v>
      </c>
      <c r="AM236" s="123">
        <f t="shared" si="25"/>
        <v>128.12800000000061</v>
      </c>
      <c r="AN236" s="130"/>
      <c r="AO236" s="21"/>
      <c r="AP236" s="24"/>
      <c r="AQ236" s="21"/>
    </row>
    <row r="237" spans="1:43" s="22" customFormat="1" ht="76.5" outlineLevel="1" x14ac:dyDescent="0.25">
      <c r="A237" s="70"/>
      <c r="B237" s="72" t="s">
        <v>2293</v>
      </c>
      <c r="C237" s="21" t="s">
        <v>79</v>
      </c>
      <c r="D237" s="21" t="s">
        <v>852</v>
      </c>
      <c r="E237" s="21" t="s">
        <v>853</v>
      </c>
      <c r="F237" s="21" t="s">
        <v>854</v>
      </c>
      <c r="G237" s="21" t="s">
        <v>4697</v>
      </c>
      <c r="H237" s="23" t="s">
        <v>3011</v>
      </c>
      <c r="I237" s="24">
        <v>0</v>
      </c>
      <c r="J237" s="25">
        <v>710000000</v>
      </c>
      <c r="K237" s="25" t="s">
        <v>82</v>
      </c>
      <c r="L237" s="23" t="s">
        <v>83</v>
      </c>
      <c r="M237" s="21" t="s">
        <v>969</v>
      </c>
      <c r="N237" s="26" t="s">
        <v>84</v>
      </c>
      <c r="O237" s="26" t="s">
        <v>4214</v>
      </c>
      <c r="P237" s="21" t="s">
        <v>91</v>
      </c>
      <c r="Q237" s="27">
        <v>796</v>
      </c>
      <c r="R237" s="26" t="s">
        <v>678</v>
      </c>
      <c r="S237" s="12">
        <v>5</v>
      </c>
      <c r="T237" s="73">
        <v>130.88</v>
      </c>
      <c r="U237" s="12">
        <f t="shared" si="28"/>
        <v>654.4</v>
      </c>
      <c r="V237" s="12">
        <f t="shared" si="26"/>
        <v>732.928</v>
      </c>
      <c r="W237" s="23"/>
      <c r="X237" s="23">
        <v>2017</v>
      </c>
      <c r="Y237" s="25"/>
      <c r="Z237" s="121" t="s">
        <v>905</v>
      </c>
      <c r="AA237" s="121" t="s">
        <v>728</v>
      </c>
      <c r="AB237" s="121" t="s">
        <v>4790</v>
      </c>
      <c r="AC237" s="121">
        <v>38</v>
      </c>
      <c r="AD237" s="122" t="s">
        <v>4793</v>
      </c>
      <c r="AE237" s="122" t="s">
        <v>4795</v>
      </c>
      <c r="AF237" s="121" t="s">
        <v>6880</v>
      </c>
      <c r="AG237" s="121" t="s">
        <v>9018</v>
      </c>
      <c r="AH237" s="121" t="s">
        <v>6240</v>
      </c>
      <c r="AI237" s="121"/>
      <c r="AJ237" s="123">
        <v>5</v>
      </c>
      <c r="AK237" s="123">
        <v>145.6</v>
      </c>
      <c r="AL237" s="123">
        <f t="shared" si="27"/>
        <v>728</v>
      </c>
      <c r="AM237" s="123">
        <f t="shared" ref="AM237:AM273" si="29">V237-AL237</f>
        <v>4.9279999999999973</v>
      </c>
      <c r="AN237" s="130"/>
      <c r="AO237" s="21"/>
      <c r="AP237" s="24"/>
      <c r="AQ237" s="21"/>
    </row>
    <row r="238" spans="1:43" s="22" customFormat="1" ht="76.5" outlineLevel="1" x14ac:dyDescent="0.25">
      <c r="A238" s="70"/>
      <c r="B238" s="72" t="s">
        <v>2294</v>
      </c>
      <c r="C238" s="21" t="s">
        <v>79</v>
      </c>
      <c r="D238" s="21" t="s">
        <v>1410</v>
      </c>
      <c r="E238" s="21" t="s">
        <v>791</v>
      </c>
      <c r="F238" s="21" t="s">
        <v>792</v>
      </c>
      <c r="G238" s="21" t="s">
        <v>4673</v>
      </c>
      <c r="H238" s="23" t="s">
        <v>3011</v>
      </c>
      <c r="I238" s="24">
        <v>0</v>
      </c>
      <c r="J238" s="25">
        <v>710000000</v>
      </c>
      <c r="K238" s="25" t="s">
        <v>82</v>
      </c>
      <c r="L238" s="23" t="s">
        <v>83</v>
      </c>
      <c r="M238" s="21" t="s">
        <v>969</v>
      </c>
      <c r="N238" s="26" t="s">
        <v>84</v>
      </c>
      <c r="O238" s="26" t="s">
        <v>4214</v>
      </c>
      <c r="P238" s="21" t="s">
        <v>91</v>
      </c>
      <c r="Q238" s="27">
        <v>5111</v>
      </c>
      <c r="R238" s="26" t="s">
        <v>897</v>
      </c>
      <c r="S238" s="12">
        <v>12</v>
      </c>
      <c r="T238" s="73">
        <v>73.56</v>
      </c>
      <c r="U238" s="12">
        <f t="shared" si="28"/>
        <v>882.72</v>
      </c>
      <c r="V238" s="12">
        <f t="shared" si="26"/>
        <v>988.64640000000009</v>
      </c>
      <c r="W238" s="23"/>
      <c r="X238" s="23">
        <v>2017</v>
      </c>
      <c r="Y238" s="25"/>
      <c r="Z238" s="121" t="s">
        <v>905</v>
      </c>
      <c r="AA238" s="121" t="s">
        <v>728</v>
      </c>
      <c r="AB238" s="121" t="s">
        <v>4790</v>
      </c>
      <c r="AC238" s="121">
        <v>39</v>
      </c>
      <c r="AD238" s="122" t="s">
        <v>4793</v>
      </c>
      <c r="AE238" s="122" t="s">
        <v>4795</v>
      </c>
      <c r="AF238" s="121" t="s">
        <v>6880</v>
      </c>
      <c r="AG238" s="121" t="s">
        <v>9018</v>
      </c>
      <c r="AH238" s="121" t="s">
        <v>6240</v>
      </c>
      <c r="AI238" s="121"/>
      <c r="AJ238" s="123">
        <v>12</v>
      </c>
      <c r="AK238" s="123">
        <v>81.760000000000005</v>
      </c>
      <c r="AL238" s="123">
        <f t="shared" si="27"/>
        <v>981.12000000000012</v>
      </c>
      <c r="AM238" s="123">
        <f t="shared" si="29"/>
        <v>7.5263999999999669</v>
      </c>
      <c r="AN238" s="130"/>
      <c r="AO238" s="21"/>
      <c r="AP238" s="24"/>
      <c r="AQ238" s="21"/>
    </row>
    <row r="239" spans="1:43" s="22" customFormat="1" ht="76.5" outlineLevel="1" x14ac:dyDescent="0.25">
      <c r="A239" s="70"/>
      <c r="B239" s="72" t="s">
        <v>2295</v>
      </c>
      <c r="C239" s="21" t="s">
        <v>79</v>
      </c>
      <c r="D239" s="21" t="s">
        <v>813</v>
      </c>
      <c r="E239" s="21" t="s">
        <v>814</v>
      </c>
      <c r="F239" s="21" t="s">
        <v>815</v>
      </c>
      <c r="G239" s="21" t="s">
        <v>4670</v>
      </c>
      <c r="H239" s="23" t="s">
        <v>3011</v>
      </c>
      <c r="I239" s="24">
        <v>0</v>
      </c>
      <c r="J239" s="25">
        <v>710000000</v>
      </c>
      <c r="K239" s="25" t="s">
        <v>82</v>
      </c>
      <c r="L239" s="23" t="s">
        <v>83</v>
      </c>
      <c r="M239" s="21" t="s">
        <v>969</v>
      </c>
      <c r="N239" s="26" t="s">
        <v>84</v>
      </c>
      <c r="O239" s="26" t="s">
        <v>4214</v>
      </c>
      <c r="P239" s="21" t="s">
        <v>91</v>
      </c>
      <c r="Q239" s="27">
        <v>778</v>
      </c>
      <c r="R239" s="26" t="s">
        <v>3203</v>
      </c>
      <c r="S239" s="12">
        <v>5</v>
      </c>
      <c r="T239" s="73">
        <v>66.56</v>
      </c>
      <c r="U239" s="12">
        <f t="shared" si="28"/>
        <v>332.8</v>
      </c>
      <c r="V239" s="12">
        <f t="shared" si="26"/>
        <v>372.73600000000005</v>
      </c>
      <c r="W239" s="23"/>
      <c r="X239" s="23">
        <v>2017</v>
      </c>
      <c r="Y239" s="25"/>
      <c r="Z239" s="121" t="s">
        <v>905</v>
      </c>
      <c r="AA239" s="121" t="s">
        <v>728</v>
      </c>
      <c r="AB239" s="121" t="s">
        <v>4790</v>
      </c>
      <c r="AC239" s="121">
        <v>40</v>
      </c>
      <c r="AD239" s="122" t="s">
        <v>4793</v>
      </c>
      <c r="AE239" s="122" t="s">
        <v>4795</v>
      </c>
      <c r="AF239" s="121" t="s">
        <v>6880</v>
      </c>
      <c r="AG239" s="121" t="s">
        <v>9018</v>
      </c>
      <c r="AH239" s="121" t="s">
        <v>6240</v>
      </c>
      <c r="AI239" s="121"/>
      <c r="AJ239" s="123">
        <v>5</v>
      </c>
      <c r="AK239" s="123">
        <v>73.92</v>
      </c>
      <c r="AL239" s="123">
        <f t="shared" si="27"/>
        <v>369.6</v>
      </c>
      <c r="AM239" s="123">
        <f t="shared" si="29"/>
        <v>3.1360000000000241</v>
      </c>
      <c r="AN239" s="130"/>
      <c r="AO239" s="21"/>
      <c r="AP239" s="24"/>
      <c r="AQ239" s="21"/>
    </row>
    <row r="240" spans="1:43" s="22" customFormat="1" ht="76.5" outlineLevel="1" x14ac:dyDescent="0.25">
      <c r="A240" s="70"/>
      <c r="B240" s="72" t="s">
        <v>2296</v>
      </c>
      <c r="C240" s="21" t="s">
        <v>79</v>
      </c>
      <c r="D240" s="21" t="s">
        <v>785</v>
      </c>
      <c r="E240" s="21" t="s">
        <v>786</v>
      </c>
      <c r="F240" s="21" t="s">
        <v>787</v>
      </c>
      <c r="G240" s="21" t="s">
        <v>3176</v>
      </c>
      <c r="H240" s="23" t="s">
        <v>3011</v>
      </c>
      <c r="I240" s="24">
        <v>0</v>
      </c>
      <c r="J240" s="25">
        <v>710000000</v>
      </c>
      <c r="K240" s="25" t="s">
        <v>82</v>
      </c>
      <c r="L240" s="23" t="s">
        <v>83</v>
      </c>
      <c r="M240" s="21" t="s">
        <v>969</v>
      </c>
      <c r="N240" s="26" t="s">
        <v>84</v>
      </c>
      <c r="O240" s="26" t="s">
        <v>4214</v>
      </c>
      <c r="P240" s="21" t="s">
        <v>91</v>
      </c>
      <c r="Q240" s="27">
        <v>796</v>
      </c>
      <c r="R240" s="26" t="s">
        <v>678</v>
      </c>
      <c r="S240" s="12">
        <v>6</v>
      </c>
      <c r="T240" s="73">
        <v>575.6</v>
      </c>
      <c r="U240" s="12">
        <f t="shared" si="28"/>
        <v>3453.6000000000004</v>
      </c>
      <c r="V240" s="12">
        <f t="shared" si="26"/>
        <v>3868.0320000000006</v>
      </c>
      <c r="W240" s="23"/>
      <c r="X240" s="23">
        <v>2017</v>
      </c>
      <c r="Y240" s="25"/>
      <c r="Z240" s="121" t="s">
        <v>905</v>
      </c>
      <c r="AA240" s="121" t="s">
        <v>728</v>
      </c>
      <c r="AB240" s="121" t="s">
        <v>4790</v>
      </c>
      <c r="AC240" s="121">
        <v>41</v>
      </c>
      <c r="AD240" s="122" t="s">
        <v>4793</v>
      </c>
      <c r="AE240" s="122" t="s">
        <v>4795</v>
      </c>
      <c r="AF240" s="121" t="s">
        <v>6880</v>
      </c>
      <c r="AG240" s="121" t="s">
        <v>9018</v>
      </c>
      <c r="AH240" s="121" t="s">
        <v>6240</v>
      </c>
      <c r="AI240" s="121"/>
      <c r="AJ240" s="123">
        <v>6</v>
      </c>
      <c r="AK240" s="123">
        <v>644</v>
      </c>
      <c r="AL240" s="123">
        <f t="shared" si="27"/>
        <v>3864</v>
      </c>
      <c r="AM240" s="123">
        <f t="shared" si="29"/>
        <v>4.0320000000006075</v>
      </c>
      <c r="AN240" s="130"/>
      <c r="AO240" s="21"/>
      <c r="AP240" s="24"/>
      <c r="AQ240" s="21"/>
    </row>
    <row r="241" spans="1:43" s="22" customFormat="1" ht="76.5" outlineLevel="1" x14ac:dyDescent="0.25">
      <c r="A241" s="70"/>
      <c r="B241" s="72" t="s">
        <v>2297</v>
      </c>
      <c r="C241" s="21" t="s">
        <v>79</v>
      </c>
      <c r="D241" s="21" t="s">
        <v>796</v>
      </c>
      <c r="E241" s="21" t="s">
        <v>797</v>
      </c>
      <c r="F241" s="21" t="s">
        <v>798</v>
      </c>
      <c r="G241" s="21" t="s">
        <v>4672</v>
      </c>
      <c r="H241" s="23" t="s">
        <v>3011</v>
      </c>
      <c r="I241" s="24">
        <v>0</v>
      </c>
      <c r="J241" s="25">
        <v>710000000</v>
      </c>
      <c r="K241" s="25" t="s">
        <v>82</v>
      </c>
      <c r="L241" s="23" t="s">
        <v>83</v>
      </c>
      <c r="M241" s="21" t="s">
        <v>969</v>
      </c>
      <c r="N241" s="26" t="s">
        <v>84</v>
      </c>
      <c r="O241" s="26" t="s">
        <v>4214</v>
      </c>
      <c r="P241" s="21" t="s">
        <v>91</v>
      </c>
      <c r="Q241" s="27">
        <v>796</v>
      </c>
      <c r="R241" s="26" t="s">
        <v>678</v>
      </c>
      <c r="S241" s="12">
        <v>21</v>
      </c>
      <c r="T241" s="73">
        <v>214.96</v>
      </c>
      <c r="U241" s="12">
        <f t="shared" si="28"/>
        <v>4514.16</v>
      </c>
      <c r="V241" s="12">
        <f t="shared" si="26"/>
        <v>5055.8591999999999</v>
      </c>
      <c r="W241" s="23"/>
      <c r="X241" s="23">
        <v>2017</v>
      </c>
      <c r="Y241" s="25"/>
      <c r="Z241" s="121" t="s">
        <v>905</v>
      </c>
      <c r="AA241" s="121" t="s">
        <v>728</v>
      </c>
      <c r="AB241" s="121" t="s">
        <v>4790</v>
      </c>
      <c r="AC241" s="121">
        <v>42</v>
      </c>
      <c r="AD241" s="122" t="s">
        <v>4793</v>
      </c>
      <c r="AE241" s="122" t="s">
        <v>4795</v>
      </c>
      <c r="AF241" s="121" t="s">
        <v>6880</v>
      </c>
      <c r="AG241" s="121" t="s">
        <v>9018</v>
      </c>
      <c r="AH241" s="121" t="s">
        <v>6240</v>
      </c>
      <c r="AI241" s="121"/>
      <c r="AJ241" s="123">
        <v>21</v>
      </c>
      <c r="AK241" s="123">
        <v>239.68</v>
      </c>
      <c r="AL241" s="123">
        <f t="shared" si="27"/>
        <v>5033.28</v>
      </c>
      <c r="AM241" s="123">
        <f t="shared" si="29"/>
        <v>22.579200000000128</v>
      </c>
      <c r="AN241" s="130"/>
      <c r="AO241" s="21"/>
      <c r="AP241" s="24"/>
      <c r="AQ241" s="21"/>
    </row>
    <row r="242" spans="1:43" s="22" customFormat="1" ht="76.5" outlineLevel="1" x14ac:dyDescent="0.25">
      <c r="A242" s="70"/>
      <c r="B242" s="72" t="s">
        <v>2298</v>
      </c>
      <c r="C242" s="21" t="s">
        <v>79</v>
      </c>
      <c r="D242" s="21" t="s">
        <v>829</v>
      </c>
      <c r="E242" s="74" t="s">
        <v>830</v>
      </c>
      <c r="F242" s="21" t="s">
        <v>831</v>
      </c>
      <c r="G242" s="21" t="s">
        <v>4343</v>
      </c>
      <c r="H242" s="23" t="s">
        <v>3011</v>
      </c>
      <c r="I242" s="24">
        <v>0</v>
      </c>
      <c r="J242" s="25">
        <v>710000000</v>
      </c>
      <c r="K242" s="25" t="s">
        <v>82</v>
      </c>
      <c r="L242" s="23" t="s">
        <v>83</v>
      </c>
      <c r="M242" s="21" t="s">
        <v>969</v>
      </c>
      <c r="N242" s="26" t="s">
        <v>84</v>
      </c>
      <c r="O242" s="26" t="s">
        <v>4214</v>
      </c>
      <c r="P242" s="21" t="s">
        <v>91</v>
      </c>
      <c r="Q242" s="27">
        <v>796</v>
      </c>
      <c r="R242" s="26" t="s">
        <v>678</v>
      </c>
      <c r="S242" s="12">
        <v>5</v>
      </c>
      <c r="T242" s="73">
        <v>126.58</v>
      </c>
      <c r="U242" s="12">
        <f t="shared" si="28"/>
        <v>632.9</v>
      </c>
      <c r="V242" s="12">
        <f t="shared" si="26"/>
        <v>708.84800000000007</v>
      </c>
      <c r="W242" s="23"/>
      <c r="X242" s="23">
        <v>2017</v>
      </c>
      <c r="Y242" s="25"/>
      <c r="Z242" s="121" t="s">
        <v>905</v>
      </c>
      <c r="AA242" s="121" t="s">
        <v>728</v>
      </c>
      <c r="AB242" s="121" t="s">
        <v>4790</v>
      </c>
      <c r="AC242" s="121">
        <v>43</v>
      </c>
      <c r="AD242" s="122" t="s">
        <v>4793</v>
      </c>
      <c r="AE242" s="122" t="s">
        <v>4795</v>
      </c>
      <c r="AF242" s="121" t="s">
        <v>6880</v>
      </c>
      <c r="AG242" s="121" t="s">
        <v>9018</v>
      </c>
      <c r="AH242" s="121" t="s">
        <v>6240</v>
      </c>
      <c r="AI242" s="121"/>
      <c r="AJ242" s="123">
        <v>5</v>
      </c>
      <c r="AK242" s="123">
        <v>141.12</v>
      </c>
      <c r="AL242" s="123">
        <f t="shared" si="27"/>
        <v>705.6</v>
      </c>
      <c r="AM242" s="123">
        <f t="shared" si="29"/>
        <v>3.2480000000000473</v>
      </c>
      <c r="AN242" s="130"/>
      <c r="AO242" s="21"/>
      <c r="AP242" s="24"/>
      <c r="AQ242" s="21"/>
    </row>
    <row r="243" spans="1:43" s="22" customFormat="1" ht="76.5" outlineLevel="1" x14ac:dyDescent="0.25">
      <c r="A243" s="70"/>
      <c r="B243" s="72" t="s">
        <v>2299</v>
      </c>
      <c r="C243" s="21" t="s">
        <v>79</v>
      </c>
      <c r="D243" s="21" t="s">
        <v>768</v>
      </c>
      <c r="E243" s="21" t="s">
        <v>769</v>
      </c>
      <c r="F243" s="21" t="s">
        <v>770</v>
      </c>
      <c r="G243" s="21" t="s">
        <v>1117</v>
      </c>
      <c r="H243" s="23" t="s">
        <v>3011</v>
      </c>
      <c r="I243" s="24">
        <v>0</v>
      </c>
      <c r="J243" s="25">
        <v>710000000</v>
      </c>
      <c r="K243" s="25" t="s">
        <v>82</v>
      </c>
      <c r="L243" s="23" t="s">
        <v>83</v>
      </c>
      <c r="M243" s="21" t="s">
        <v>969</v>
      </c>
      <c r="N243" s="26" t="s">
        <v>84</v>
      </c>
      <c r="O243" s="26" t="s">
        <v>4214</v>
      </c>
      <c r="P243" s="21" t="s">
        <v>91</v>
      </c>
      <c r="Q243" s="27">
        <v>796</v>
      </c>
      <c r="R243" s="26" t="s">
        <v>678</v>
      </c>
      <c r="S243" s="12">
        <v>1100</v>
      </c>
      <c r="T243" s="73">
        <v>9.5500000000000007</v>
      </c>
      <c r="U243" s="12">
        <f t="shared" si="28"/>
        <v>10505</v>
      </c>
      <c r="V243" s="12">
        <f t="shared" si="26"/>
        <v>11765.6</v>
      </c>
      <c r="W243" s="23"/>
      <c r="X243" s="23">
        <v>2017</v>
      </c>
      <c r="Y243" s="25"/>
      <c r="Z243" s="121" t="s">
        <v>905</v>
      </c>
      <c r="AA243" s="121" t="s">
        <v>728</v>
      </c>
      <c r="AB243" s="121" t="s">
        <v>4790</v>
      </c>
      <c r="AC243" s="121">
        <v>44</v>
      </c>
      <c r="AD243" s="122" t="s">
        <v>4793</v>
      </c>
      <c r="AE243" s="122" t="s">
        <v>4795</v>
      </c>
      <c r="AF243" s="121" t="s">
        <v>6880</v>
      </c>
      <c r="AG243" s="121" t="s">
        <v>9018</v>
      </c>
      <c r="AH243" s="121" t="s">
        <v>6240</v>
      </c>
      <c r="AI243" s="121"/>
      <c r="AJ243" s="123">
        <v>1100</v>
      </c>
      <c r="AK243" s="123">
        <v>10.64</v>
      </c>
      <c r="AL243" s="123">
        <f t="shared" si="27"/>
        <v>11704</v>
      </c>
      <c r="AM243" s="123">
        <f t="shared" si="29"/>
        <v>61.600000000000364</v>
      </c>
      <c r="AN243" s="130"/>
      <c r="AO243" s="21"/>
      <c r="AP243" s="24"/>
      <c r="AQ243" s="21"/>
    </row>
    <row r="244" spans="1:43" s="22" customFormat="1" ht="76.5" outlineLevel="1" x14ac:dyDescent="0.25">
      <c r="A244" s="70"/>
      <c r="B244" s="72" t="s">
        <v>2300</v>
      </c>
      <c r="C244" s="21" t="s">
        <v>79</v>
      </c>
      <c r="D244" s="21" t="s">
        <v>1269</v>
      </c>
      <c r="E244" s="21" t="s">
        <v>1270</v>
      </c>
      <c r="F244" s="21" t="s">
        <v>857</v>
      </c>
      <c r="G244" s="21" t="s">
        <v>4321</v>
      </c>
      <c r="H244" s="23" t="s">
        <v>3011</v>
      </c>
      <c r="I244" s="24">
        <v>0</v>
      </c>
      <c r="J244" s="25">
        <v>710000000</v>
      </c>
      <c r="K244" s="25" t="s">
        <v>82</v>
      </c>
      <c r="L244" s="23" t="s">
        <v>83</v>
      </c>
      <c r="M244" s="21" t="s">
        <v>969</v>
      </c>
      <c r="N244" s="26" t="s">
        <v>84</v>
      </c>
      <c r="O244" s="26" t="s">
        <v>4214</v>
      </c>
      <c r="P244" s="21" t="s">
        <v>91</v>
      </c>
      <c r="Q244" s="27">
        <v>796</v>
      </c>
      <c r="R244" s="26" t="s">
        <v>678</v>
      </c>
      <c r="S244" s="12">
        <v>6</v>
      </c>
      <c r="T244" s="73">
        <v>124.2</v>
      </c>
      <c r="U244" s="12">
        <f t="shared" si="28"/>
        <v>745.2</v>
      </c>
      <c r="V244" s="12">
        <f t="shared" si="26"/>
        <v>834.62400000000014</v>
      </c>
      <c r="W244" s="23"/>
      <c r="X244" s="23">
        <v>2017</v>
      </c>
      <c r="Y244" s="25"/>
      <c r="Z244" s="121" t="s">
        <v>905</v>
      </c>
      <c r="AA244" s="121" t="s">
        <v>728</v>
      </c>
      <c r="AB244" s="121" t="s">
        <v>4790</v>
      </c>
      <c r="AC244" s="121">
        <v>45</v>
      </c>
      <c r="AD244" s="122" t="s">
        <v>4793</v>
      </c>
      <c r="AE244" s="122" t="s">
        <v>4795</v>
      </c>
      <c r="AF244" s="121" t="s">
        <v>6880</v>
      </c>
      <c r="AG244" s="121" t="s">
        <v>9018</v>
      </c>
      <c r="AH244" s="121" t="s">
        <v>6240</v>
      </c>
      <c r="AI244" s="121"/>
      <c r="AJ244" s="123">
        <v>6</v>
      </c>
      <c r="AK244" s="123">
        <v>138.88</v>
      </c>
      <c r="AL244" s="123">
        <f t="shared" si="27"/>
        <v>833.28</v>
      </c>
      <c r="AM244" s="123">
        <f t="shared" si="29"/>
        <v>1.3440000000001646</v>
      </c>
      <c r="AN244" s="130"/>
      <c r="AO244" s="21"/>
      <c r="AP244" s="24"/>
      <c r="AQ244" s="21"/>
    </row>
    <row r="245" spans="1:43" s="22" customFormat="1" ht="76.5" outlineLevel="1" x14ac:dyDescent="0.25">
      <c r="A245" s="70"/>
      <c r="B245" s="72" t="s">
        <v>2301</v>
      </c>
      <c r="C245" s="21" t="s">
        <v>79</v>
      </c>
      <c r="D245" s="21" t="s">
        <v>771</v>
      </c>
      <c r="E245" s="74" t="s">
        <v>772</v>
      </c>
      <c r="F245" s="21" t="s">
        <v>773</v>
      </c>
      <c r="G245" s="21" t="s">
        <v>4664</v>
      </c>
      <c r="H245" s="23" t="s">
        <v>3011</v>
      </c>
      <c r="I245" s="24">
        <v>0</v>
      </c>
      <c r="J245" s="25">
        <v>710000000</v>
      </c>
      <c r="K245" s="25" t="s">
        <v>82</v>
      </c>
      <c r="L245" s="23" t="s">
        <v>83</v>
      </c>
      <c r="M245" s="21" t="s">
        <v>706</v>
      </c>
      <c r="N245" s="26" t="s">
        <v>84</v>
      </c>
      <c r="O245" s="26" t="s">
        <v>4214</v>
      </c>
      <c r="P245" s="21" t="s">
        <v>91</v>
      </c>
      <c r="Q245" s="27" t="s">
        <v>896</v>
      </c>
      <c r="R245" s="26" t="s">
        <v>897</v>
      </c>
      <c r="S245" s="12">
        <v>150</v>
      </c>
      <c r="T245" s="73">
        <v>955.36</v>
      </c>
      <c r="U245" s="12">
        <f t="shared" si="28"/>
        <v>143304</v>
      </c>
      <c r="V245" s="12">
        <f t="shared" si="26"/>
        <v>160500.48000000001</v>
      </c>
      <c r="W245" s="23"/>
      <c r="X245" s="23">
        <v>2017</v>
      </c>
      <c r="Y245" s="25"/>
      <c r="Z245" s="121" t="s">
        <v>905</v>
      </c>
      <c r="AA245" s="121" t="s">
        <v>904</v>
      </c>
      <c r="AB245" s="121" t="s">
        <v>4790</v>
      </c>
      <c r="AC245" s="121">
        <v>46</v>
      </c>
      <c r="AD245" s="122" t="s">
        <v>4793</v>
      </c>
      <c r="AE245" s="122" t="s">
        <v>4795</v>
      </c>
      <c r="AF245" s="121" t="s">
        <v>6880</v>
      </c>
      <c r="AG245" s="121" t="s">
        <v>9018</v>
      </c>
      <c r="AH245" s="121" t="s">
        <v>6240</v>
      </c>
      <c r="AI245" s="121"/>
      <c r="AJ245" s="123">
        <v>150</v>
      </c>
      <c r="AK245" s="123">
        <v>1069.5999999999999</v>
      </c>
      <c r="AL245" s="123">
        <f t="shared" si="27"/>
        <v>160440</v>
      </c>
      <c r="AM245" s="123">
        <f t="shared" si="29"/>
        <v>60.480000000010477</v>
      </c>
      <c r="AN245" s="130"/>
      <c r="AO245" s="21"/>
      <c r="AP245" s="24"/>
      <c r="AQ245" s="21"/>
    </row>
    <row r="246" spans="1:43" s="22" customFormat="1" ht="76.5" outlineLevel="1" x14ac:dyDescent="0.25">
      <c r="A246" s="70"/>
      <c r="B246" s="72" t="s">
        <v>2302</v>
      </c>
      <c r="C246" s="21" t="s">
        <v>79</v>
      </c>
      <c r="D246" s="21" t="s">
        <v>793</v>
      </c>
      <c r="E246" s="21" t="s">
        <v>794</v>
      </c>
      <c r="F246" s="21" t="s">
        <v>795</v>
      </c>
      <c r="G246" s="21" t="s">
        <v>4330</v>
      </c>
      <c r="H246" s="23" t="s">
        <v>3011</v>
      </c>
      <c r="I246" s="24">
        <v>0</v>
      </c>
      <c r="J246" s="25">
        <v>710000000</v>
      </c>
      <c r="K246" s="25" t="s">
        <v>82</v>
      </c>
      <c r="L246" s="23" t="s">
        <v>83</v>
      </c>
      <c r="M246" s="21" t="s">
        <v>706</v>
      </c>
      <c r="N246" s="26" t="s">
        <v>84</v>
      </c>
      <c r="O246" s="26" t="s">
        <v>4214</v>
      </c>
      <c r="P246" s="21" t="s">
        <v>91</v>
      </c>
      <c r="Q246" s="27">
        <v>796</v>
      </c>
      <c r="R246" s="26" t="s">
        <v>678</v>
      </c>
      <c r="S246" s="12">
        <v>5</v>
      </c>
      <c r="T246" s="73">
        <v>121.65</v>
      </c>
      <c r="U246" s="12">
        <f t="shared" si="28"/>
        <v>608.25</v>
      </c>
      <c r="V246" s="12">
        <f t="shared" si="26"/>
        <v>681.24</v>
      </c>
      <c r="W246" s="23"/>
      <c r="X246" s="23">
        <v>2017</v>
      </c>
      <c r="Y246" s="25"/>
      <c r="Z246" s="121" t="s">
        <v>905</v>
      </c>
      <c r="AA246" s="121" t="s">
        <v>904</v>
      </c>
      <c r="AB246" s="121" t="s">
        <v>4790</v>
      </c>
      <c r="AC246" s="121">
        <v>47</v>
      </c>
      <c r="AD246" s="122" t="s">
        <v>4793</v>
      </c>
      <c r="AE246" s="122" t="s">
        <v>4795</v>
      </c>
      <c r="AF246" s="121" t="s">
        <v>6880</v>
      </c>
      <c r="AG246" s="121" t="s">
        <v>9018</v>
      </c>
      <c r="AH246" s="121" t="s">
        <v>6240</v>
      </c>
      <c r="AI246" s="121"/>
      <c r="AJ246" s="123">
        <v>5</v>
      </c>
      <c r="AK246" s="123">
        <v>135.52000000000001</v>
      </c>
      <c r="AL246" s="123">
        <f t="shared" si="27"/>
        <v>677.6</v>
      </c>
      <c r="AM246" s="123">
        <f t="shared" si="29"/>
        <v>3.6399999999999864</v>
      </c>
      <c r="AN246" s="130"/>
      <c r="AO246" s="21"/>
      <c r="AP246" s="24"/>
      <c r="AQ246" s="21"/>
    </row>
    <row r="247" spans="1:43" s="22" customFormat="1" ht="76.5" outlineLevel="1" x14ac:dyDescent="0.25">
      <c r="A247" s="70"/>
      <c r="B247" s="72" t="s">
        <v>2303</v>
      </c>
      <c r="C247" s="21" t="s">
        <v>79</v>
      </c>
      <c r="D247" s="21" t="s">
        <v>823</v>
      </c>
      <c r="E247" s="21" t="s">
        <v>824</v>
      </c>
      <c r="F247" s="21" t="s">
        <v>787</v>
      </c>
      <c r="G247" s="21" t="s">
        <v>825</v>
      </c>
      <c r="H247" s="23" t="s">
        <v>3011</v>
      </c>
      <c r="I247" s="24">
        <v>0</v>
      </c>
      <c r="J247" s="25">
        <v>710000000</v>
      </c>
      <c r="K247" s="25" t="s">
        <v>82</v>
      </c>
      <c r="L247" s="23" t="s">
        <v>83</v>
      </c>
      <c r="M247" s="21" t="s">
        <v>706</v>
      </c>
      <c r="N247" s="26" t="s">
        <v>84</v>
      </c>
      <c r="O247" s="26" t="s">
        <v>4214</v>
      </c>
      <c r="P247" s="21" t="s">
        <v>91</v>
      </c>
      <c r="Q247" s="27">
        <v>796</v>
      </c>
      <c r="R247" s="26" t="s">
        <v>678</v>
      </c>
      <c r="S247" s="12">
        <v>5</v>
      </c>
      <c r="T247" s="12">
        <v>1181.1400000000001</v>
      </c>
      <c r="U247" s="12">
        <f t="shared" si="28"/>
        <v>5905.7000000000007</v>
      </c>
      <c r="V247" s="12">
        <f t="shared" si="26"/>
        <v>6614.3840000000018</v>
      </c>
      <c r="W247" s="23"/>
      <c r="X247" s="23">
        <v>2017</v>
      </c>
      <c r="Y247" s="25"/>
      <c r="Z247" s="121" t="s">
        <v>905</v>
      </c>
      <c r="AA247" s="121" t="s">
        <v>904</v>
      </c>
      <c r="AB247" s="121" t="s">
        <v>4790</v>
      </c>
      <c r="AC247" s="121">
        <v>48</v>
      </c>
      <c r="AD247" s="122" t="s">
        <v>4793</v>
      </c>
      <c r="AE247" s="122" t="s">
        <v>4795</v>
      </c>
      <c r="AF247" s="121" t="s">
        <v>6880</v>
      </c>
      <c r="AG247" s="121" t="s">
        <v>9018</v>
      </c>
      <c r="AH247" s="121" t="s">
        <v>6240</v>
      </c>
      <c r="AI247" s="121"/>
      <c r="AJ247" s="123">
        <v>5</v>
      </c>
      <c r="AK247" s="123">
        <v>1322.72</v>
      </c>
      <c r="AL247" s="123">
        <f t="shared" si="27"/>
        <v>6613.6</v>
      </c>
      <c r="AM247" s="123">
        <f t="shared" si="29"/>
        <v>0.78400000000146974</v>
      </c>
      <c r="AN247" s="130"/>
      <c r="AO247" s="21"/>
      <c r="AP247" s="24"/>
      <c r="AQ247" s="21"/>
    </row>
    <row r="248" spans="1:43" s="22" customFormat="1" ht="76.5" outlineLevel="1" x14ac:dyDescent="0.25">
      <c r="A248" s="70"/>
      <c r="B248" s="72" t="s">
        <v>2304</v>
      </c>
      <c r="C248" s="21" t="s">
        <v>79</v>
      </c>
      <c r="D248" s="21" t="s">
        <v>1240</v>
      </c>
      <c r="E248" s="21" t="s">
        <v>809</v>
      </c>
      <c r="F248" s="21" t="s">
        <v>1241</v>
      </c>
      <c r="G248" s="21" t="s">
        <v>1237</v>
      </c>
      <c r="H248" s="23" t="s">
        <v>3011</v>
      </c>
      <c r="I248" s="24">
        <v>0</v>
      </c>
      <c r="J248" s="25">
        <v>710000000</v>
      </c>
      <c r="K248" s="25" t="s">
        <v>82</v>
      </c>
      <c r="L248" s="23" t="s">
        <v>83</v>
      </c>
      <c r="M248" s="21" t="s">
        <v>706</v>
      </c>
      <c r="N248" s="26" t="s">
        <v>84</v>
      </c>
      <c r="O248" s="26" t="s">
        <v>4214</v>
      </c>
      <c r="P248" s="21" t="s">
        <v>91</v>
      </c>
      <c r="Q248" s="27" t="s">
        <v>898</v>
      </c>
      <c r="R248" s="26" t="s">
        <v>899</v>
      </c>
      <c r="S248" s="12">
        <v>10</v>
      </c>
      <c r="T248" s="73">
        <v>225</v>
      </c>
      <c r="U248" s="12">
        <f t="shared" si="28"/>
        <v>2250</v>
      </c>
      <c r="V248" s="12">
        <f t="shared" si="26"/>
        <v>2520.0000000000005</v>
      </c>
      <c r="W248" s="23"/>
      <c r="X248" s="23">
        <v>2017</v>
      </c>
      <c r="Y248" s="25"/>
      <c r="Z248" s="121" t="s">
        <v>905</v>
      </c>
      <c r="AA248" s="121" t="s">
        <v>904</v>
      </c>
      <c r="AB248" s="121" t="s">
        <v>4790</v>
      </c>
      <c r="AC248" s="121">
        <v>49</v>
      </c>
      <c r="AD248" s="122" t="s">
        <v>4793</v>
      </c>
      <c r="AE248" s="122" t="s">
        <v>4795</v>
      </c>
      <c r="AF248" s="121" t="s">
        <v>6880</v>
      </c>
      <c r="AG248" s="121" t="s">
        <v>9018</v>
      </c>
      <c r="AH248" s="121" t="s">
        <v>6240</v>
      </c>
      <c r="AI248" s="121"/>
      <c r="AJ248" s="123">
        <v>10</v>
      </c>
      <c r="AK248" s="123">
        <v>252</v>
      </c>
      <c r="AL248" s="123">
        <f t="shared" si="27"/>
        <v>2520</v>
      </c>
      <c r="AM248" s="123">
        <f t="shared" si="29"/>
        <v>0</v>
      </c>
      <c r="AN248" s="130"/>
      <c r="AO248" s="21"/>
      <c r="AP248" s="24"/>
      <c r="AQ248" s="21"/>
    </row>
    <row r="249" spans="1:43" s="22" customFormat="1" ht="76.5" outlineLevel="1" x14ac:dyDescent="0.25">
      <c r="A249" s="70"/>
      <c r="B249" s="72" t="s">
        <v>2305</v>
      </c>
      <c r="C249" s="21" t="s">
        <v>79</v>
      </c>
      <c r="D249" s="21" t="s">
        <v>844</v>
      </c>
      <c r="E249" s="21" t="s">
        <v>845</v>
      </c>
      <c r="F249" s="21" t="s">
        <v>846</v>
      </c>
      <c r="G249" s="21" t="s">
        <v>846</v>
      </c>
      <c r="H249" s="23" t="s">
        <v>3011</v>
      </c>
      <c r="I249" s="24">
        <v>0</v>
      </c>
      <c r="J249" s="25">
        <v>710000000</v>
      </c>
      <c r="K249" s="25" t="s">
        <v>82</v>
      </c>
      <c r="L249" s="23" t="s">
        <v>83</v>
      </c>
      <c r="M249" s="21" t="s">
        <v>706</v>
      </c>
      <c r="N249" s="26" t="s">
        <v>84</v>
      </c>
      <c r="O249" s="26" t="s">
        <v>4214</v>
      </c>
      <c r="P249" s="21" t="s">
        <v>91</v>
      </c>
      <c r="Q249" s="27">
        <v>796</v>
      </c>
      <c r="R249" s="26" t="s">
        <v>678</v>
      </c>
      <c r="S249" s="12">
        <v>2</v>
      </c>
      <c r="T249" s="12">
        <v>1972.33</v>
      </c>
      <c r="U249" s="12">
        <f t="shared" si="28"/>
        <v>3944.66</v>
      </c>
      <c r="V249" s="12">
        <f t="shared" si="26"/>
        <v>4418.0192000000006</v>
      </c>
      <c r="W249" s="23"/>
      <c r="X249" s="23">
        <v>2017</v>
      </c>
      <c r="Y249" s="25"/>
      <c r="Z249" s="121" t="s">
        <v>905</v>
      </c>
      <c r="AA249" s="121" t="s">
        <v>904</v>
      </c>
      <c r="AB249" s="121" t="s">
        <v>4790</v>
      </c>
      <c r="AC249" s="121">
        <v>50</v>
      </c>
      <c r="AD249" s="122" t="s">
        <v>4793</v>
      </c>
      <c r="AE249" s="122" t="s">
        <v>4795</v>
      </c>
      <c r="AF249" s="121" t="s">
        <v>6880</v>
      </c>
      <c r="AG249" s="121" t="s">
        <v>9018</v>
      </c>
      <c r="AH249" s="121" t="s">
        <v>6240</v>
      </c>
      <c r="AI249" s="121"/>
      <c r="AJ249" s="123">
        <v>2</v>
      </c>
      <c r="AK249" s="123">
        <v>2208.64</v>
      </c>
      <c r="AL249" s="123">
        <f t="shared" si="27"/>
        <v>4417.28</v>
      </c>
      <c r="AM249" s="123">
        <f t="shared" si="29"/>
        <v>0.73920000000089203</v>
      </c>
      <c r="AN249" s="130"/>
      <c r="AO249" s="21"/>
      <c r="AP249" s="24"/>
      <c r="AQ249" s="21"/>
    </row>
    <row r="250" spans="1:43" s="22" customFormat="1" ht="76.5" outlineLevel="1" x14ac:dyDescent="0.25">
      <c r="A250" s="70"/>
      <c r="B250" s="72" t="s">
        <v>2306</v>
      </c>
      <c r="C250" s="21" t="s">
        <v>79</v>
      </c>
      <c r="D250" s="21" t="s">
        <v>774</v>
      </c>
      <c r="E250" s="21" t="s">
        <v>775</v>
      </c>
      <c r="F250" s="21" t="s">
        <v>776</v>
      </c>
      <c r="G250" s="21" t="s">
        <v>777</v>
      </c>
      <c r="H250" s="23" t="s">
        <v>3011</v>
      </c>
      <c r="I250" s="24">
        <v>0</v>
      </c>
      <c r="J250" s="25">
        <v>710000000</v>
      </c>
      <c r="K250" s="25" t="s">
        <v>82</v>
      </c>
      <c r="L250" s="23" t="s">
        <v>83</v>
      </c>
      <c r="M250" s="21" t="s">
        <v>706</v>
      </c>
      <c r="N250" s="26" t="s">
        <v>84</v>
      </c>
      <c r="O250" s="26" t="s">
        <v>4214</v>
      </c>
      <c r="P250" s="21" t="s">
        <v>91</v>
      </c>
      <c r="Q250" s="27">
        <v>796</v>
      </c>
      <c r="R250" s="26" t="s">
        <v>678</v>
      </c>
      <c r="S250" s="12">
        <v>25</v>
      </c>
      <c r="T250" s="12">
        <v>27.71</v>
      </c>
      <c r="U250" s="12">
        <f t="shared" si="28"/>
        <v>692.75</v>
      </c>
      <c r="V250" s="12">
        <f t="shared" si="26"/>
        <v>775.88000000000011</v>
      </c>
      <c r="W250" s="23"/>
      <c r="X250" s="23">
        <v>2017</v>
      </c>
      <c r="Y250" s="25"/>
      <c r="Z250" s="121" t="s">
        <v>905</v>
      </c>
      <c r="AA250" s="121" t="s">
        <v>904</v>
      </c>
      <c r="AB250" s="121" t="s">
        <v>4790</v>
      </c>
      <c r="AC250" s="121">
        <v>51</v>
      </c>
      <c r="AD250" s="122" t="s">
        <v>4793</v>
      </c>
      <c r="AE250" s="122" t="s">
        <v>4795</v>
      </c>
      <c r="AF250" s="121" t="s">
        <v>6880</v>
      </c>
      <c r="AG250" s="121" t="s">
        <v>9018</v>
      </c>
      <c r="AH250" s="121" t="s">
        <v>6240</v>
      </c>
      <c r="AI250" s="121"/>
      <c r="AJ250" s="123">
        <v>25</v>
      </c>
      <c r="AK250" s="123">
        <v>30.24</v>
      </c>
      <c r="AL250" s="123">
        <f t="shared" si="27"/>
        <v>756</v>
      </c>
      <c r="AM250" s="123">
        <f t="shared" si="29"/>
        <v>19.880000000000109</v>
      </c>
      <c r="AN250" s="130"/>
      <c r="AO250" s="21"/>
      <c r="AP250" s="24"/>
      <c r="AQ250" s="21"/>
    </row>
    <row r="251" spans="1:43" s="22" customFormat="1" ht="76.5" outlineLevel="1" x14ac:dyDescent="0.25">
      <c r="A251" s="70"/>
      <c r="B251" s="72" t="s">
        <v>2307</v>
      </c>
      <c r="C251" s="21" t="s">
        <v>79</v>
      </c>
      <c r="D251" s="21" t="s">
        <v>847</v>
      </c>
      <c r="E251" s="21" t="s">
        <v>848</v>
      </c>
      <c r="F251" s="21" t="s">
        <v>849</v>
      </c>
      <c r="G251" s="21" t="s">
        <v>4692</v>
      </c>
      <c r="H251" s="23" t="s">
        <v>3011</v>
      </c>
      <c r="I251" s="24">
        <v>0</v>
      </c>
      <c r="J251" s="25">
        <v>710000000</v>
      </c>
      <c r="K251" s="25" t="s">
        <v>82</v>
      </c>
      <c r="L251" s="23" t="s">
        <v>83</v>
      </c>
      <c r="M251" s="21" t="s">
        <v>706</v>
      </c>
      <c r="N251" s="26" t="s">
        <v>84</v>
      </c>
      <c r="O251" s="26" t="s">
        <v>4214</v>
      </c>
      <c r="P251" s="21" t="s">
        <v>91</v>
      </c>
      <c r="Q251" s="27">
        <v>796</v>
      </c>
      <c r="R251" s="26" t="s">
        <v>678</v>
      </c>
      <c r="S251" s="12">
        <v>5</v>
      </c>
      <c r="T251" s="12">
        <v>64.959999999999994</v>
      </c>
      <c r="U251" s="12">
        <f t="shared" si="28"/>
        <v>324.79999999999995</v>
      </c>
      <c r="V251" s="12">
        <f t="shared" si="26"/>
        <v>363.77600000000001</v>
      </c>
      <c r="W251" s="23"/>
      <c r="X251" s="23">
        <v>2017</v>
      </c>
      <c r="Y251" s="25"/>
      <c r="Z251" s="121" t="s">
        <v>905</v>
      </c>
      <c r="AA251" s="121" t="s">
        <v>904</v>
      </c>
      <c r="AB251" s="121" t="s">
        <v>4790</v>
      </c>
      <c r="AC251" s="121">
        <v>52</v>
      </c>
      <c r="AD251" s="122" t="s">
        <v>4793</v>
      </c>
      <c r="AE251" s="122" t="s">
        <v>4795</v>
      </c>
      <c r="AF251" s="121" t="s">
        <v>6880</v>
      </c>
      <c r="AG251" s="121" t="s">
        <v>9018</v>
      </c>
      <c r="AH251" s="121" t="s">
        <v>6240</v>
      </c>
      <c r="AI251" s="121"/>
      <c r="AJ251" s="123">
        <v>5</v>
      </c>
      <c r="AK251" s="123">
        <v>71.680000000000007</v>
      </c>
      <c r="AL251" s="123">
        <f t="shared" si="27"/>
        <v>358.40000000000003</v>
      </c>
      <c r="AM251" s="123">
        <f t="shared" si="29"/>
        <v>5.3759999999999764</v>
      </c>
      <c r="AN251" s="130"/>
      <c r="AO251" s="21"/>
      <c r="AP251" s="24"/>
      <c r="AQ251" s="21"/>
    </row>
    <row r="252" spans="1:43" s="22" customFormat="1" ht="76.5" outlineLevel="1" x14ac:dyDescent="0.25">
      <c r="A252" s="70"/>
      <c r="B252" s="72" t="s">
        <v>2308</v>
      </c>
      <c r="C252" s="21" t="s">
        <v>79</v>
      </c>
      <c r="D252" s="21" t="s">
        <v>826</v>
      </c>
      <c r="E252" s="21" t="s">
        <v>827</v>
      </c>
      <c r="F252" s="21" t="s">
        <v>828</v>
      </c>
      <c r="G252" s="21" t="s">
        <v>3171</v>
      </c>
      <c r="H252" s="23" t="s">
        <v>3011</v>
      </c>
      <c r="I252" s="24">
        <v>0</v>
      </c>
      <c r="J252" s="25">
        <v>710000000</v>
      </c>
      <c r="K252" s="25" t="s">
        <v>82</v>
      </c>
      <c r="L252" s="23" t="s">
        <v>83</v>
      </c>
      <c r="M252" s="21" t="s">
        <v>706</v>
      </c>
      <c r="N252" s="26" t="s">
        <v>84</v>
      </c>
      <c r="O252" s="26" t="s">
        <v>4214</v>
      </c>
      <c r="P252" s="21" t="s">
        <v>91</v>
      </c>
      <c r="Q252" s="27">
        <v>796</v>
      </c>
      <c r="R252" s="26" t="s">
        <v>678</v>
      </c>
      <c r="S252" s="12">
        <v>20</v>
      </c>
      <c r="T252" s="73">
        <v>28.66</v>
      </c>
      <c r="U252" s="12">
        <f t="shared" si="28"/>
        <v>573.20000000000005</v>
      </c>
      <c r="V252" s="12">
        <f t="shared" si="26"/>
        <v>641.98400000000015</v>
      </c>
      <c r="W252" s="23"/>
      <c r="X252" s="23">
        <v>2017</v>
      </c>
      <c r="Y252" s="25"/>
      <c r="Z252" s="121" t="s">
        <v>905</v>
      </c>
      <c r="AA252" s="121" t="s">
        <v>904</v>
      </c>
      <c r="AB252" s="121" t="s">
        <v>4790</v>
      </c>
      <c r="AC252" s="121">
        <v>53</v>
      </c>
      <c r="AD252" s="122" t="s">
        <v>4793</v>
      </c>
      <c r="AE252" s="122" t="s">
        <v>4795</v>
      </c>
      <c r="AF252" s="121" t="s">
        <v>6880</v>
      </c>
      <c r="AG252" s="121" t="s">
        <v>9018</v>
      </c>
      <c r="AH252" s="121" t="s">
        <v>6240</v>
      </c>
      <c r="AI252" s="121"/>
      <c r="AJ252" s="123">
        <v>20</v>
      </c>
      <c r="AK252" s="123">
        <v>31.36</v>
      </c>
      <c r="AL252" s="123">
        <f t="shared" si="27"/>
        <v>627.20000000000005</v>
      </c>
      <c r="AM252" s="123">
        <f t="shared" si="29"/>
        <v>14.784000000000106</v>
      </c>
      <c r="AN252" s="130"/>
      <c r="AO252" s="21"/>
      <c r="AP252" s="24"/>
      <c r="AQ252" s="21"/>
    </row>
    <row r="253" spans="1:43" s="22" customFormat="1" ht="76.5" outlineLevel="1" x14ac:dyDescent="0.25">
      <c r="A253" s="70"/>
      <c r="B253" s="72" t="s">
        <v>2309</v>
      </c>
      <c r="C253" s="21" t="s">
        <v>79</v>
      </c>
      <c r="D253" s="21" t="s">
        <v>778</v>
      </c>
      <c r="E253" s="21" t="s">
        <v>779</v>
      </c>
      <c r="F253" s="21" t="s">
        <v>780</v>
      </c>
      <c r="G253" s="21" t="s">
        <v>4324</v>
      </c>
      <c r="H253" s="23" t="s">
        <v>3011</v>
      </c>
      <c r="I253" s="24">
        <v>0</v>
      </c>
      <c r="J253" s="25">
        <v>710000000</v>
      </c>
      <c r="K253" s="25" t="s">
        <v>82</v>
      </c>
      <c r="L253" s="23" t="s">
        <v>83</v>
      </c>
      <c r="M253" s="21" t="s">
        <v>706</v>
      </c>
      <c r="N253" s="26" t="s">
        <v>84</v>
      </c>
      <c r="O253" s="26" t="s">
        <v>4214</v>
      </c>
      <c r="P253" s="21" t="s">
        <v>91</v>
      </c>
      <c r="Q253" s="27">
        <v>796</v>
      </c>
      <c r="R253" s="26" t="s">
        <v>678</v>
      </c>
      <c r="S253" s="12">
        <v>10</v>
      </c>
      <c r="T253" s="12">
        <v>98.4</v>
      </c>
      <c r="U253" s="12">
        <f t="shared" si="28"/>
        <v>984</v>
      </c>
      <c r="V253" s="12">
        <f t="shared" si="26"/>
        <v>1102.0800000000002</v>
      </c>
      <c r="W253" s="23"/>
      <c r="X253" s="23">
        <v>2017</v>
      </c>
      <c r="Y253" s="25"/>
      <c r="Z253" s="121" t="s">
        <v>905</v>
      </c>
      <c r="AA253" s="121" t="s">
        <v>904</v>
      </c>
      <c r="AB253" s="121" t="s">
        <v>4790</v>
      </c>
      <c r="AC253" s="121">
        <v>54</v>
      </c>
      <c r="AD253" s="122" t="s">
        <v>4793</v>
      </c>
      <c r="AE253" s="122" t="s">
        <v>4795</v>
      </c>
      <c r="AF253" s="121" t="s">
        <v>6880</v>
      </c>
      <c r="AG253" s="121" t="s">
        <v>9018</v>
      </c>
      <c r="AH253" s="121" t="s">
        <v>6240</v>
      </c>
      <c r="AI253" s="121"/>
      <c r="AJ253" s="123">
        <v>10</v>
      </c>
      <c r="AK253" s="123">
        <v>109.76</v>
      </c>
      <c r="AL253" s="123">
        <f t="shared" si="27"/>
        <v>1097.6000000000001</v>
      </c>
      <c r="AM253" s="123">
        <f t="shared" si="29"/>
        <v>4.4800000000000182</v>
      </c>
      <c r="AN253" s="130"/>
      <c r="AO253" s="21"/>
      <c r="AP253" s="24"/>
      <c r="AQ253" s="21"/>
    </row>
    <row r="254" spans="1:43" s="22" customFormat="1" ht="76.5" outlineLevel="1" x14ac:dyDescent="0.25">
      <c r="A254" s="70"/>
      <c r="B254" s="72" t="s">
        <v>2310</v>
      </c>
      <c r="C254" s="21" t="s">
        <v>79</v>
      </c>
      <c r="D254" s="21" t="s">
        <v>802</v>
      </c>
      <c r="E254" s="21" t="s">
        <v>803</v>
      </c>
      <c r="F254" s="21" t="s">
        <v>804</v>
      </c>
      <c r="G254" s="21" t="s">
        <v>805</v>
      </c>
      <c r="H254" s="23" t="s">
        <v>3011</v>
      </c>
      <c r="I254" s="24">
        <v>0</v>
      </c>
      <c r="J254" s="25">
        <v>710000000</v>
      </c>
      <c r="K254" s="25" t="s">
        <v>82</v>
      </c>
      <c r="L254" s="23" t="s">
        <v>83</v>
      </c>
      <c r="M254" s="21" t="s">
        <v>706</v>
      </c>
      <c r="N254" s="26" t="s">
        <v>84</v>
      </c>
      <c r="O254" s="26" t="s">
        <v>4214</v>
      </c>
      <c r="P254" s="21" t="s">
        <v>91</v>
      </c>
      <c r="Q254" s="27">
        <v>796</v>
      </c>
      <c r="R254" s="26" t="s">
        <v>678</v>
      </c>
      <c r="S254" s="12">
        <v>5</v>
      </c>
      <c r="T254" s="12">
        <v>1969.95</v>
      </c>
      <c r="U254" s="12">
        <f t="shared" si="28"/>
        <v>9849.75</v>
      </c>
      <c r="V254" s="12">
        <f t="shared" ref="V254:V317" si="30">U254*1.12</f>
        <v>11031.720000000001</v>
      </c>
      <c r="W254" s="23"/>
      <c r="X254" s="23">
        <v>2017</v>
      </c>
      <c r="Y254" s="25"/>
      <c r="Z254" s="121" t="s">
        <v>905</v>
      </c>
      <c r="AA254" s="121" t="s">
        <v>904</v>
      </c>
      <c r="AB254" s="121" t="s">
        <v>4790</v>
      </c>
      <c r="AC254" s="121">
        <v>55</v>
      </c>
      <c r="AD254" s="122" t="s">
        <v>4793</v>
      </c>
      <c r="AE254" s="122" t="s">
        <v>4795</v>
      </c>
      <c r="AF254" s="121" t="s">
        <v>6880</v>
      </c>
      <c r="AG254" s="121" t="s">
        <v>9018</v>
      </c>
      <c r="AH254" s="121" t="s">
        <v>6240</v>
      </c>
      <c r="AI254" s="121"/>
      <c r="AJ254" s="123">
        <v>5</v>
      </c>
      <c r="AK254" s="123">
        <v>2205.2800000000002</v>
      </c>
      <c r="AL254" s="123">
        <f t="shared" si="27"/>
        <v>11026.400000000001</v>
      </c>
      <c r="AM254" s="123">
        <f t="shared" si="29"/>
        <v>5.319999999999709</v>
      </c>
      <c r="AN254" s="130"/>
      <c r="AO254" s="21"/>
      <c r="AP254" s="24"/>
      <c r="AQ254" s="21"/>
    </row>
    <row r="255" spans="1:43" s="22" customFormat="1" ht="76.5" outlineLevel="1" x14ac:dyDescent="0.25">
      <c r="A255" s="70"/>
      <c r="B255" s="72" t="s">
        <v>2311</v>
      </c>
      <c r="C255" s="21" t="s">
        <v>79</v>
      </c>
      <c r="D255" s="21" t="s">
        <v>806</v>
      </c>
      <c r="E255" s="21" t="s">
        <v>803</v>
      </c>
      <c r="F255" s="21" t="s">
        <v>807</v>
      </c>
      <c r="G255" s="21" t="s">
        <v>808</v>
      </c>
      <c r="H255" s="23" t="s">
        <v>3011</v>
      </c>
      <c r="I255" s="24">
        <v>0</v>
      </c>
      <c r="J255" s="25">
        <v>710000000</v>
      </c>
      <c r="K255" s="25" t="s">
        <v>82</v>
      </c>
      <c r="L255" s="23" t="s">
        <v>83</v>
      </c>
      <c r="M255" s="21" t="s">
        <v>706</v>
      </c>
      <c r="N255" s="26" t="s">
        <v>84</v>
      </c>
      <c r="O255" s="26" t="s">
        <v>4214</v>
      </c>
      <c r="P255" s="21" t="s">
        <v>91</v>
      </c>
      <c r="Q255" s="27">
        <v>796</v>
      </c>
      <c r="R255" s="26" t="s">
        <v>678</v>
      </c>
      <c r="S255" s="12">
        <v>5</v>
      </c>
      <c r="T255" s="12">
        <v>419.4</v>
      </c>
      <c r="U255" s="12">
        <f t="shared" si="28"/>
        <v>2097</v>
      </c>
      <c r="V255" s="12">
        <f t="shared" si="30"/>
        <v>2348.6400000000003</v>
      </c>
      <c r="W255" s="23"/>
      <c r="X255" s="23">
        <v>2017</v>
      </c>
      <c r="Y255" s="25"/>
      <c r="Z255" s="121" t="s">
        <v>905</v>
      </c>
      <c r="AA255" s="121" t="s">
        <v>904</v>
      </c>
      <c r="AB255" s="121" t="s">
        <v>4790</v>
      </c>
      <c r="AC255" s="121">
        <v>56</v>
      </c>
      <c r="AD255" s="122" t="s">
        <v>4793</v>
      </c>
      <c r="AE255" s="122" t="s">
        <v>4795</v>
      </c>
      <c r="AF255" s="121" t="s">
        <v>6880</v>
      </c>
      <c r="AG255" s="121" t="s">
        <v>9018</v>
      </c>
      <c r="AH255" s="121" t="s">
        <v>6240</v>
      </c>
      <c r="AI255" s="121"/>
      <c r="AJ255" s="123">
        <v>5</v>
      </c>
      <c r="AK255" s="123">
        <v>469.28</v>
      </c>
      <c r="AL255" s="123">
        <f t="shared" si="27"/>
        <v>2346.3999999999996</v>
      </c>
      <c r="AM255" s="123">
        <f t="shared" si="29"/>
        <v>2.2400000000006912</v>
      </c>
      <c r="AN255" s="130"/>
      <c r="AO255" s="21"/>
      <c r="AP255" s="24"/>
      <c r="AQ255" s="21"/>
    </row>
    <row r="256" spans="1:43" s="22" customFormat="1" ht="76.5" outlineLevel="1" x14ac:dyDescent="0.25">
      <c r="A256" s="70"/>
      <c r="B256" s="72" t="s">
        <v>2312</v>
      </c>
      <c r="C256" s="21" t="s">
        <v>79</v>
      </c>
      <c r="D256" s="21" t="s">
        <v>820</v>
      </c>
      <c r="E256" s="21" t="s">
        <v>821</v>
      </c>
      <c r="F256" s="21" t="s">
        <v>822</v>
      </c>
      <c r="G256" s="21" t="s">
        <v>4666</v>
      </c>
      <c r="H256" s="23" t="s">
        <v>3011</v>
      </c>
      <c r="I256" s="24">
        <v>0</v>
      </c>
      <c r="J256" s="25">
        <v>710000000</v>
      </c>
      <c r="K256" s="25" t="s">
        <v>82</v>
      </c>
      <c r="L256" s="23" t="s">
        <v>83</v>
      </c>
      <c r="M256" s="21" t="s">
        <v>706</v>
      </c>
      <c r="N256" s="26" t="s">
        <v>84</v>
      </c>
      <c r="O256" s="26" t="s">
        <v>4214</v>
      </c>
      <c r="P256" s="21" t="s">
        <v>91</v>
      </c>
      <c r="Q256" s="27" t="s">
        <v>900</v>
      </c>
      <c r="R256" s="26" t="s">
        <v>901</v>
      </c>
      <c r="S256" s="12">
        <v>5</v>
      </c>
      <c r="T256" s="73">
        <v>426.41</v>
      </c>
      <c r="U256" s="12">
        <f t="shared" si="28"/>
        <v>2132.0500000000002</v>
      </c>
      <c r="V256" s="12">
        <f t="shared" si="30"/>
        <v>2387.8960000000006</v>
      </c>
      <c r="W256" s="23"/>
      <c r="X256" s="23">
        <v>2017</v>
      </c>
      <c r="Y256" s="25"/>
      <c r="Z256" s="121" t="s">
        <v>905</v>
      </c>
      <c r="AA256" s="121" t="s">
        <v>904</v>
      </c>
      <c r="AB256" s="121" t="s">
        <v>4790</v>
      </c>
      <c r="AC256" s="121">
        <v>57</v>
      </c>
      <c r="AD256" s="122" t="s">
        <v>4793</v>
      </c>
      <c r="AE256" s="122" t="s">
        <v>4795</v>
      </c>
      <c r="AF256" s="121" t="s">
        <v>6880</v>
      </c>
      <c r="AG256" s="121" t="s">
        <v>9018</v>
      </c>
      <c r="AH256" s="121" t="s">
        <v>6240</v>
      </c>
      <c r="AI256" s="121"/>
      <c r="AJ256" s="123">
        <v>5</v>
      </c>
      <c r="AK256" s="123">
        <v>477.12</v>
      </c>
      <c r="AL256" s="123">
        <f t="shared" si="27"/>
        <v>2385.6</v>
      </c>
      <c r="AM256" s="123">
        <f t="shared" si="29"/>
        <v>2.2960000000007312</v>
      </c>
      <c r="AN256" s="130"/>
      <c r="AO256" s="21"/>
      <c r="AP256" s="24"/>
      <c r="AQ256" s="21"/>
    </row>
    <row r="257" spans="1:43" s="22" customFormat="1" ht="76.5" outlineLevel="1" x14ac:dyDescent="0.25">
      <c r="A257" s="70"/>
      <c r="B257" s="72" t="s">
        <v>2313</v>
      </c>
      <c r="C257" s="21" t="s">
        <v>79</v>
      </c>
      <c r="D257" s="21" t="s">
        <v>855</v>
      </c>
      <c r="E257" s="21" t="s">
        <v>856</v>
      </c>
      <c r="F257" s="21" t="s">
        <v>857</v>
      </c>
      <c r="G257" s="21" t="s">
        <v>4401</v>
      </c>
      <c r="H257" s="23" t="s">
        <v>3011</v>
      </c>
      <c r="I257" s="24">
        <v>0</v>
      </c>
      <c r="J257" s="25">
        <v>710000000</v>
      </c>
      <c r="K257" s="25" t="s">
        <v>82</v>
      </c>
      <c r="L257" s="23" t="s">
        <v>83</v>
      </c>
      <c r="M257" s="21" t="s">
        <v>706</v>
      </c>
      <c r="N257" s="26" t="s">
        <v>84</v>
      </c>
      <c r="O257" s="26" t="s">
        <v>4214</v>
      </c>
      <c r="P257" s="21" t="s">
        <v>91</v>
      </c>
      <c r="Q257" s="27">
        <v>796</v>
      </c>
      <c r="R257" s="26" t="s">
        <v>678</v>
      </c>
      <c r="S257" s="12">
        <v>10</v>
      </c>
      <c r="T257" s="12">
        <v>132.47999999999999</v>
      </c>
      <c r="U257" s="12">
        <f t="shared" si="28"/>
        <v>1324.8</v>
      </c>
      <c r="V257" s="12">
        <f t="shared" si="30"/>
        <v>1483.7760000000001</v>
      </c>
      <c r="W257" s="23"/>
      <c r="X257" s="23">
        <v>2017</v>
      </c>
      <c r="Y257" s="25"/>
      <c r="Z257" s="121" t="s">
        <v>905</v>
      </c>
      <c r="AA257" s="121" t="s">
        <v>904</v>
      </c>
      <c r="AB257" s="121" t="s">
        <v>4790</v>
      </c>
      <c r="AC257" s="121">
        <v>58</v>
      </c>
      <c r="AD257" s="122" t="s">
        <v>4793</v>
      </c>
      <c r="AE257" s="122" t="s">
        <v>4795</v>
      </c>
      <c r="AF257" s="121" t="s">
        <v>6880</v>
      </c>
      <c r="AG257" s="121" t="s">
        <v>9018</v>
      </c>
      <c r="AH257" s="121" t="s">
        <v>6240</v>
      </c>
      <c r="AI257" s="121"/>
      <c r="AJ257" s="123">
        <v>10</v>
      </c>
      <c r="AK257" s="123">
        <v>147.84</v>
      </c>
      <c r="AL257" s="123">
        <f t="shared" si="27"/>
        <v>1478.4</v>
      </c>
      <c r="AM257" s="123">
        <f t="shared" si="29"/>
        <v>5.3759999999999764</v>
      </c>
      <c r="AN257" s="130"/>
      <c r="AO257" s="21"/>
      <c r="AP257" s="24"/>
      <c r="AQ257" s="21"/>
    </row>
    <row r="258" spans="1:43" s="22" customFormat="1" ht="76.5" outlineLevel="1" x14ac:dyDescent="0.25">
      <c r="A258" s="70"/>
      <c r="B258" s="72" t="s">
        <v>2314</v>
      </c>
      <c r="C258" s="21" t="s">
        <v>79</v>
      </c>
      <c r="D258" s="21" t="s">
        <v>841</v>
      </c>
      <c r="E258" s="21" t="s">
        <v>842</v>
      </c>
      <c r="F258" s="21" t="s">
        <v>843</v>
      </c>
      <c r="G258" s="21" t="s">
        <v>4327</v>
      </c>
      <c r="H258" s="23" t="s">
        <v>3011</v>
      </c>
      <c r="I258" s="24">
        <v>0</v>
      </c>
      <c r="J258" s="25">
        <v>710000000</v>
      </c>
      <c r="K258" s="25" t="s">
        <v>82</v>
      </c>
      <c r="L258" s="23" t="s">
        <v>83</v>
      </c>
      <c r="M258" s="21" t="s">
        <v>706</v>
      </c>
      <c r="N258" s="26" t="s">
        <v>84</v>
      </c>
      <c r="O258" s="26" t="s">
        <v>4214</v>
      </c>
      <c r="P258" s="21" t="s">
        <v>91</v>
      </c>
      <c r="Q258" s="27">
        <v>796</v>
      </c>
      <c r="R258" s="26" t="s">
        <v>678</v>
      </c>
      <c r="S258" s="12">
        <v>15</v>
      </c>
      <c r="T258" s="12">
        <v>494.56</v>
      </c>
      <c r="U258" s="12">
        <f t="shared" si="28"/>
        <v>7418.4</v>
      </c>
      <c r="V258" s="12">
        <f t="shared" si="30"/>
        <v>8308.6080000000002</v>
      </c>
      <c r="W258" s="23"/>
      <c r="X258" s="23">
        <v>2017</v>
      </c>
      <c r="Y258" s="25"/>
      <c r="Z258" s="121" t="s">
        <v>905</v>
      </c>
      <c r="AA258" s="121" t="s">
        <v>904</v>
      </c>
      <c r="AB258" s="121" t="s">
        <v>4790</v>
      </c>
      <c r="AC258" s="121">
        <v>59</v>
      </c>
      <c r="AD258" s="122" t="s">
        <v>4793</v>
      </c>
      <c r="AE258" s="122" t="s">
        <v>4795</v>
      </c>
      <c r="AF258" s="121" t="s">
        <v>6880</v>
      </c>
      <c r="AG258" s="121" t="s">
        <v>9018</v>
      </c>
      <c r="AH258" s="121" t="s">
        <v>6240</v>
      </c>
      <c r="AI258" s="121"/>
      <c r="AJ258" s="123">
        <v>15</v>
      </c>
      <c r="AK258" s="123">
        <v>553.28</v>
      </c>
      <c r="AL258" s="123">
        <f t="shared" si="27"/>
        <v>8299.1999999999989</v>
      </c>
      <c r="AM258" s="123">
        <f t="shared" si="29"/>
        <v>9.408000000001266</v>
      </c>
      <c r="AN258" s="130"/>
      <c r="AO258" s="21"/>
      <c r="AP258" s="24"/>
      <c r="AQ258" s="21"/>
    </row>
    <row r="259" spans="1:43" s="22" customFormat="1" ht="76.5" outlineLevel="1" x14ac:dyDescent="0.25">
      <c r="A259" s="70"/>
      <c r="B259" s="72" t="s">
        <v>2315</v>
      </c>
      <c r="C259" s="21" t="s">
        <v>79</v>
      </c>
      <c r="D259" s="21" t="s">
        <v>764</v>
      </c>
      <c r="E259" s="21" t="s">
        <v>765</v>
      </c>
      <c r="F259" s="74" t="s">
        <v>766</v>
      </c>
      <c r="G259" s="21" t="s">
        <v>767</v>
      </c>
      <c r="H259" s="23" t="s">
        <v>3011</v>
      </c>
      <c r="I259" s="24">
        <v>0</v>
      </c>
      <c r="J259" s="25">
        <v>710000000</v>
      </c>
      <c r="K259" s="25" t="s">
        <v>82</v>
      </c>
      <c r="L259" s="23" t="s">
        <v>83</v>
      </c>
      <c r="M259" s="21" t="s">
        <v>706</v>
      </c>
      <c r="N259" s="26" t="s">
        <v>84</v>
      </c>
      <c r="O259" s="26" t="s">
        <v>4214</v>
      </c>
      <c r="P259" s="21" t="s">
        <v>91</v>
      </c>
      <c r="Q259" s="27">
        <v>796</v>
      </c>
      <c r="R259" s="26" t="s">
        <v>678</v>
      </c>
      <c r="S259" s="12">
        <v>10</v>
      </c>
      <c r="T259" s="73">
        <v>536.91</v>
      </c>
      <c r="U259" s="12">
        <f t="shared" si="28"/>
        <v>5369.0999999999995</v>
      </c>
      <c r="V259" s="12">
        <f t="shared" si="30"/>
        <v>6013.3919999999998</v>
      </c>
      <c r="W259" s="23"/>
      <c r="X259" s="23">
        <v>2017</v>
      </c>
      <c r="Y259" s="25"/>
      <c r="Z259" s="121" t="s">
        <v>905</v>
      </c>
      <c r="AA259" s="121" t="s">
        <v>904</v>
      </c>
      <c r="AB259" s="121" t="s">
        <v>4790</v>
      </c>
      <c r="AC259" s="121">
        <v>60</v>
      </c>
      <c r="AD259" s="122" t="s">
        <v>4793</v>
      </c>
      <c r="AE259" s="122" t="s">
        <v>4795</v>
      </c>
      <c r="AF259" s="121" t="s">
        <v>6880</v>
      </c>
      <c r="AG259" s="121" t="s">
        <v>9018</v>
      </c>
      <c r="AH259" s="121" t="s">
        <v>6240</v>
      </c>
      <c r="AI259" s="121"/>
      <c r="AJ259" s="123">
        <v>10</v>
      </c>
      <c r="AK259" s="123">
        <v>600.32000000000005</v>
      </c>
      <c r="AL259" s="123">
        <f t="shared" si="27"/>
        <v>6003.2000000000007</v>
      </c>
      <c r="AM259" s="123">
        <f t="shared" si="29"/>
        <v>10.191999999999098</v>
      </c>
      <c r="AN259" s="130"/>
      <c r="AO259" s="21"/>
      <c r="AP259" s="24"/>
      <c r="AQ259" s="21"/>
    </row>
    <row r="260" spans="1:43" s="22" customFormat="1" ht="76.5" outlineLevel="1" x14ac:dyDescent="0.25">
      <c r="A260" s="70"/>
      <c r="B260" s="72" t="s">
        <v>2316</v>
      </c>
      <c r="C260" s="21" t="s">
        <v>79</v>
      </c>
      <c r="D260" s="21" t="s">
        <v>832</v>
      </c>
      <c r="E260" s="21" t="s">
        <v>765</v>
      </c>
      <c r="F260" s="21" t="s">
        <v>833</v>
      </c>
      <c r="G260" s="21" t="s">
        <v>833</v>
      </c>
      <c r="H260" s="23" t="s">
        <v>3011</v>
      </c>
      <c r="I260" s="24">
        <v>0</v>
      </c>
      <c r="J260" s="25">
        <v>710000000</v>
      </c>
      <c r="K260" s="25" t="s">
        <v>82</v>
      </c>
      <c r="L260" s="23" t="s">
        <v>83</v>
      </c>
      <c r="M260" s="21" t="s">
        <v>706</v>
      </c>
      <c r="N260" s="26" t="s">
        <v>84</v>
      </c>
      <c r="O260" s="26" t="s">
        <v>4214</v>
      </c>
      <c r="P260" s="21" t="s">
        <v>91</v>
      </c>
      <c r="Q260" s="27">
        <v>796</v>
      </c>
      <c r="R260" s="26" t="s">
        <v>678</v>
      </c>
      <c r="S260" s="12">
        <v>20</v>
      </c>
      <c r="T260" s="12">
        <v>417.97</v>
      </c>
      <c r="U260" s="12">
        <f t="shared" si="28"/>
        <v>8359.4000000000015</v>
      </c>
      <c r="V260" s="12">
        <f t="shared" si="30"/>
        <v>9362.5280000000021</v>
      </c>
      <c r="W260" s="23"/>
      <c r="X260" s="23">
        <v>2017</v>
      </c>
      <c r="Y260" s="25"/>
      <c r="Z260" s="121" t="s">
        <v>905</v>
      </c>
      <c r="AA260" s="121" t="s">
        <v>904</v>
      </c>
      <c r="AB260" s="121" t="s">
        <v>4790</v>
      </c>
      <c r="AC260" s="121">
        <v>61</v>
      </c>
      <c r="AD260" s="122" t="s">
        <v>4793</v>
      </c>
      <c r="AE260" s="122" t="s">
        <v>4795</v>
      </c>
      <c r="AF260" s="121" t="s">
        <v>6880</v>
      </c>
      <c r="AG260" s="121" t="s">
        <v>9018</v>
      </c>
      <c r="AH260" s="121" t="s">
        <v>6240</v>
      </c>
      <c r="AI260" s="121"/>
      <c r="AJ260" s="123">
        <v>20</v>
      </c>
      <c r="AK260" s="123">
        <v>467.04</v>
      </c>
      <c r="AL260" s="123">
        <f t="shared" si="27"/>
        <v>9340.8000000000011</v>
      </c>
      <c r="AM260" s="123">
        <f t="shared" si="29"/>
        <v>21.728000000000975</v>
      </c>
      <c r="AN260" s="130"/>
      <c r="AO260" s="21"/>
      <c r="AP260" s="24"/>
      <c r="AQ260" s="21"/>
    </row>
    <row r="261" spans="1:43" s="22" customFormat="1" ht="76.5" outlineLevel="1" x14ac:dyDescent="0.25">
      <c r="A261" s="70"/>
      <c r="B261" s="72" t="s">
        <v>2317</v>
      </c>
      <c r="C261" s="21" t="s">
        <v>79</v>
      </c>
      <c r="D261" s="21" t="s">
        <v>858</v>
      </c>
      <c r="E261" s="21" t="s">
        <v>765</v>
      </c>
      <c r="F261" s="21" t="s">
        <v>859</v>
      </c>
      <c r="G261" s="21" t="s">
        <v>860</v>
      </c>
      <c r="H261" s="23" t="s">
        <v>3011</v>
      </c>
      <c r="I261" s="24">
        <v>0</v>
      </c>
      <c r="J261" s="25">
        <v>710000000</v>
      </c>
      <c r="K261" s="25" t="s">
        <v>82</v>
      </c>
      <c r="L261" s="23" t="s">
        <v>83</v>
      </c>
      <c r="M261" s="21" t="s">
        <v>706</v>
      </c>
      <c r="N261" s="26" t="s">
        <v>84</v>
      </c>
      <c r="O261" s="26" t="s">
        <v>4214</v>
      </c>
      <c r="P261" s="21" t="s">
        <v>91</v>
      </c>
      <c r="Q261" s="27">
        <v>796</v>
      </c>
      <c r="R261" s="26" t="s">
        <v>678</v>
      </c>
      <c r="S261" s="12">
        <v>10</v>
      </c>
      <c r="T261" s="12">
        <v>553.15</v>
      </c>
      <c r="U261" s="12">
        <f t="shared" si="28"/>
        <v>5531.5</v>
      </c>
      <c r="V261" s="12">
        <f t="shared" si="30"/>
        <v>6195.2800000000007</v>
      </c>
      <c r="W261" s="23"/>
      <c r="X261" s="23">
        <v>2017</v>
      </c>
      <c r="Y261" s="25"/>
      <c r="Z261" s="121" t="s">
        <v>905</v>
      </c>
      <c r="AA261" s="121" t="s">
        <v>904</v>
      </c>
      <c r="AB261" s="121" t="s">
        <v>4790</v>
      </c>
      <c r="AC261" s="121">
        <v>62</v>
      </c>
      <c r="AD261" s="122" t="s">
        <v>4793</v>
      </c>
      <c r="AE261" s="122" t="s">
        <v>4795</v>
      </c>
      <c r="AF261" s="121" t="s">
        <v>6880</v>
      </c>
      <c r="AG261" s="121" t="s">
        <v>9018</v>
      </c>
      <c r="AH261" s="121" t="s">
        <v>6240</v>
      </c>
      <c r="AI261" s="121"/>
      <c r="AJ261" s="123">
        <v>10</v>
      </c>
      <c r="AK261" s="123">
        <v>619.36</v>
      </c>
      <c r="AL261" s="123">
        <f t="shared" si="27"/>
        <v>6193.6</v>
      </c>
      <c r="AM261" s="123">
        <f t="shared" si="29"/>
        <v>1.680000000000291</v>
      </c>
      <c r="AN261" s="130"/>
      <c r="AO261" s="21"/>
      <c r="AP261" s="24"/>
      <c r="AQ261" s="21"/>
    </row>
    <row r="262" spans="1:43" s="22" customFormat="1" ht="76.5" outlineLevel="1" x14ac:dyDescent="0.25">
      <c r="A262" s="70"/>
      <c r="B262" s="72" t="s">
        <v>2318</v>
      </c>
      <c r="C262" s="21" t="s">
        <v>79</v>
      </c>
      <c r="D262" s="21" t="s">
        <v>852</v>
      </c>
      <c r="E262" s="21" t="s">
        <v>853</v>
      </c>
      <c r="F262" s="21" t="s">
        <v>854</v>
      </c>
      <c r="G262" s="21" t="s">
        <v>4696</v>
      </c>
      <c r="H262" s="23" t="s">
        <v>3011</v>
      </c>
      <c r="I262" s="24">
        <v>0</v>
      </c>
      <c r="J262" s="25">
        <v>710000000</v>
      </c>
      <c r="K262" s="25" t="s">
        <v>82</v>
      </c>
      <c r="L262" s="23" t="s">
        <v>83</v>
      </c>
      <c r="M262" s="21" t="s">
        <v>706</v>
      </c>
      <c r="N262" s="26" t="s">
        <v>84</v>
      </c>
      <c r="O262" s="26" t="s">
        <v>4214</v>
      </c>
      <c r="P262" s="21" t="s">
        <v>91</v>
      </c>
      <c r="Q262" s="27">
        <v>796</v>
      </c>
      <c r="R262" s="26" t="s">
        <v>678</v>
      </c>
      <c r="S262" s="12">
        <v>100</v>
      </c>
      <c r="T262" s="12">
        <v>130.88</v>
      </c>
      <c r="U262" s="12">
        <f t="shared" si="28"/>
        <v>13088</v>
      </c>
      <c r="V262" s="12">
        <f t="shared" si="30"/>
        <v>14658.560000000001</v>
      </c>
      <c r="W262" s="23"/>
      <c r="X262" s="23">
        <v>2017</v>
      </c>
      <c r="Y262" s="25"/>
      <c r="Z262" s="121" t="s">
        <v>905</v>
      </c>
      <c r="AA262" s="121" t="s">
        <v>904</v>
      </c>
      <c r="AB262" s="121" t="s">
        <v>4790</v>
      </c>
      <c r="AC262" s="121">
        <v>63</v>
      </c>
      <c r="AD262" s="122" t="s">
        <v>4793</v>
      </c>
      <c r="AE262" s="122" t="s">
        <v>4795</v>
      </c>
      <c r="AF262" s="121" t="s">
        <v>6880</v>
      </c>
      <c r="AG262" s="121" t="s">
        <v>9018</v>
      </c>
      <c r="AH262" s="121" t="s">
        <v>6240</v>
      </c>
      <c r="AI262" s="121"/>
      <c r="AJ262" s="123">
        <v>100</v>
      </c>
      <c r="AK262" s="123">
        <v>145.6</v>
      </c>
      <c r="AL262" s="123">
        <f t="shared" si="27"/>
        <v>14560</v>
      </c>
      <c r="AM262" s="123">
        <f t="shared" si="29"/>
        <v>98.56000000000131</v>
      </c>
      <c r="AN262" s="130"/>
      <c r="AO262" s="21"/>
      <c r="AP262" s="24"/>
      <c r="AQ262" s="21"/>
    </row>
    <row r="263" spans="1:43" s="22" customFormat="1" ht="76.5" outlineLevel="1" x14ac:dyDescent="0.25">
      <c r="A263" s="70"/>
      <c r="B263" s="72" t="s">
        <v>2319</v>
      </c>
      <c r="C263" s="21" t="s">
        <v>79</v>
      </c>
      <c r="D263" s="21" t="s">
        <v>852</v>
      </c>
      <c r="E263" s="21" t="s">
        <v>853</v>
      </c>
      <c r="F263" s="21" t="s">
        <v>854</v>
      </c>
      <c r="G263" s="21" t="s">
        <v>4697</v>
      </c>
      <c r="H263" s="23" t="s">
        <v>3011</v>
      </c>
      <c r="I263" s="24">
        <v>0</v>
      </c>
      <c r="J263" s="25">
        <v>710000000</v>
      </c>
      <c r="K263" s="25" t="s">
        <v>82</v>
      </c>
      <c r="L263" s="23" t="s">
        <v>83</v>
      </c>
      <c r="M263" s="21" t="s">
        <v>706</v>
      </c>
      <c r="N263" s="26" t="s">
        <v>84</v>
      </c>
      <c r="O263" s="26" t="s">
        <v>4214</v>
      </c>
      <c r="P263" s="21" t="s">
        <v>91</v>
      </c>
      <c r="Q263" s="27">
        <v>796</v>
      </c>
      <c r="R263" s="26" t="s">
        <v>678</v>
      </c>
      <c r="S263" s="12">
        <v>5</v>
      </c>
      <c r="T263" s="12">
        <v>130.88</v>
      </c>
      <c r="U263" s="12">
        <f t="shared" si="28"/>
        <v>654.4</v>
      </c>
      <c r="V263" s="12">
        <f t="shared" si="30"/>
        <v>732.928</v>
      </c>
      <c r="W263" s="23"/>
      <c r="X263" s="23">
        <v>2017</v>
      </c>
      <c r="Y263" s="25"/>
      <c r="Z263" s="121" t="s">
        <v>905</v>
      </c>
      <c r="AA263" s="121" t="s">
        <v>904</v>
      </c>
      <c r="AB263" s="121" t="s">
        <v>4790</v>
      </c>
      <c r="AC263" s="121">
        <v>64</v>
      </c>
      <c r="AD263" s="122" t="s">
        <v>4793</v>
      </c>
      <c r="AE263" s="122" t="s">
        <v>4795</v>
      </c>
      <c r="AF263" s="121" t="s">
        <v>6880</v>
      </c>
      <c r="AG263" s="121" t="s">
        <v>9018</v>
      </c>
      <c r="AH263" s="121" t="s">
        <v>6240</v>
      </c>
      <c r="AI263" s="121"/>
      <c r="AJ263" s="123">
        <v>5</v>
      </c>
      <c r="AK263" s="123">
        <v>145.6</v>
      </c>
      <c r="AL263" s="123">
        <f t="shared" si="27"/>
        <v>728</v>
      </c>
      <c r="AM263" s="123">
        <f t="shared" si="29"/>
        <v>4.9279999999999973</v>
      </c>
      <c r="AN263" s="130"/>
      <c r="AO263" s="21"/>
      <c r="AP263" s="24"/>
      <c r="AQ263" s="21"/>
    </row>
    <row r="264" spans="1:43" s="22" customFormat="1" ht="76.5" outlineLevel="1" x14ac:dyDescent="0.25">
      <c r="A264" s="70"/>
      <c r="B264" s="72" t="s">
        <v>2320</v>
      </c>
      <c r="C264" s="21" t="s">
        <v>79</v>
      </c>
      <c r="D264" s="21" t="s">
        <v>852</v>
      </c>
      <c r="E264" s="21" t="s">
        <v>853</v>
      </c>
      <c r="F264" s="21" t="s">
        <v>854</v>
      </c>
      <c r="G264" s="21" t="s">
        <v>4698</v>
      </c>
      <c r="H264" s="23" t="s">
        <v>3011</v>
      </c>
      <c r="I264" s="24">
        <v>0</v>
      </c>
      <c r="J264" s="25">
        <v>710000000</v>
      </c>
      <c r="K264" s="25" t="s">
        <v>82</v>
      </c>
      <c r="L264" s="23" t="s">
        <v>83</v>
      </c>
      <c r="M264" s="21" t="s">
        <v>706</v>
      </c>
      <c r="N264" s="26" t="s">
        <v>84</v>
      </c>
      <c r="O264" s="26" t="s">
        <v>4214</v>
      </c>
      <c r="P264" s="21" t="s">
        <v>91</v>
      </c>
      <c r="Q264" s="27">
        <v>796</v>
      </c>
      <c r="R264" s="26" t="s">
        <v>678</v>
      </c>
      <c r="S264" s="12">
        <v>5</v>
      </c>
      <c r="T264" s="12">
        <v>130.88</v>
      </c>
      <c r="U264" s="12">
        <f t="shared" si="28"/>
        <v>654.4</v>
      </c>
      <c r="V264" s="12">
        <f t="shared" si="30"/>
        <v>732.928</v>
      </c>
      <c r="W264" s="23"/>
      <c r="X264" s="23">
        <v>2017</v>
      </c>
      <c r="Y264" s="25"/>
      <c r="Z264" s="121" t="s">
        <v>905</v>
      </c>
      <c r="AA264" s="121" t="s">
        <v>904</v>
      </c>
      <c r="AB264" s="121" t="s">
        <v>4790</v>
      </c>
      <c r="AC264" s="121">
        <v>65</v>
      </c>
      <c r="AD264" s="122" t="s">
        <v>4793</v>
      </c>
      <c r="AE264" s="122" t="s">
        <v>4795</v>
      </c>
      <c r="AF264" s="121" t="s">
        <v>6880</v>
      </c>
      <c r="AG264" s="121" t="s">
        <v>9018</v>
      </c>
      <c r="AH264" s="121" t="s">
        <v>6240</v>
      </c>
      <c r="AI264" s="121"/>
      <c r="AJ264" s="123">
        <v>5</v>
      </c>
      <c r="AK264" s="123">
        <v>145.6</v>
      </c>
      <c r="AL264" s="123">
        <f t="shared" si="27"/>
        <v>728</v>
      </c>
      <c r="AM264" s="123">
        <f t="shared" si="29"/>
        <v>4.9279999999999973</v>
      </c>
      <c r="AN264" s="130"/>
      <c r="AO264" s="21"/>
      <c r="AP264" s="24"/>
      <c r="AQ264" s="21"/>
    </row>
    <row r="265" spans="1:43" s="22" customFormat="1" ht="76.5" outlineLevel="1" x14ac:dyDescent="0.25">
      <c r="A265" s="70"/>
      <c r="B265" s="72" t="s">
        <v>2321</v>
      </c>
      <c r="C265" s="21" t="s">
        <v>79</v>
      </c>
      <c r="D265" s="21" t="s">
        <v>790</v>
      </c>
      <c r="E265" s="21" t="s">
        <v>791</v>
      </c>
      <c r="F265" s="21" t="s">
        <v>792</v>
      </c>
      <c r="G265" s="21" t="s">
        <v>4668</v>
      </c>
      <c r="H265" s="23" t="s">
        <v>3011</v>
      </c>
      <c r="I265" s="24">
        <v>0</v>
      </c>
      <c r="J265" s="25">
        <v>710000000</v>
      </c>
      <c r="K265" s="25" t="s">
        <v>82</v>
      </c>
      <c r="L265" s="23" t="s">
        <v>83</v>
      </c>
      <c r="M265" s="21" t="s">
        <v>706</v>
      </c>
      <c r="N265" s="26" t="s">
        <v>84</v>
      </c>
      <c r="O265" s="26" t="s">
        <v>4214</v>
      </c>
      <c r="P265" s="21" t="s">
        <v>91</v>
      </c>
      <c r="Q265" s="27" t="s">
        <v>898</v>
      </c>
      <c r="R265" s="26" t="s">
        <v>899</v>
      </c>
      <c r="S265" s="12">
        <v>25</v>
      </c>
      <c r="T265" s="73">
        <v>73.56</v>
      </c>
      <c r="U265" s="12">
        <f t="shared" si="28"/>
        <v>1839</v>
      </c>
      <c r="V265" s="12">
        <f t="shared" si="30"/>
        <v>2059.6800000000003</v>
      </c>
      <c r="W265" s="23"/>
      <c r="X265" s="23">
        <v>2017</v>
      </c>
      <c r="Y265" s="25"/>
      <c r="Z265" s="121" t="s">
        <v>905</v>
      </c>
      <c r="AA265" s="121" t="s">
        <v>904</v>
      </c>
      <c r="AB265" s="121" t="s">
        <v>4790</v>
      </c>
      <c r="AC265" s="121">
        <v>66</v>
      </c>
      <c r="AD265" s="122" t="s">
        <v>4793</v>
      </c>
      <c r="AE265" s="122" t="s">
        <v>4795</v>
      </c>
      <c r="AF265" s="121" t="s">
        <v>6880</v>
      </c>
      <c r="AG265" s="121" t="s">
        <v>9018</v>
      </c>
      <c r="AH265" s="121" t="s">
        <v>6240</v>
      </c>
      <c r="AI265" s="121"/>
      <c r="AJ265" s="123">
        <v>25</v>
      </c>
      <c r="AK265" s="123">
        <v>81.760000000000005</v>
      </c>
      <c r="AL265" s="123">
        <f t="shared" ref="AL265:AL328" si="31">AJ265*AK265</f>
        <v>2044.0000000000002</v>
      </c>
      <c r="AM265" s="123">
        <f t="shared" si="29"/>
        <v>15.680000000000064</v>
      </c>
      <c r="AN265" s="130"/>
      <c r="AO265" s="21"/>
      <c r="AP265" s="24"/>
      <c r="AQ265" s="21"/>
    </row>
    <row r="266" spans="1:43" s="22" customFormat="1" ht="76.5" outlineLevel="1" x14ac:dyDescent="0.25">
      <c r="A266" s="70"/>
      <c r="B266" s="72" t="s">
        <v>2322</v>
      </c>
      <c r="C266" s="21" t="s">
        <v>79</v>
      </c>
      <c r="D266" s="21" t="s">
        <v>790</v>
      </c>
      <c r="E266" s="21" t="s">
        <v>791</v>
      </c>
      <c r="F266" s="21" t="s">
        <v>792</v>
      </c>
      <c r="G266" s="21" t="s">
        <v>4674</v>
      </c>
      <c r="H266" s="23" t="s">
        <v>3011</v>
      </c>
      <c r="I266" s="24">
        <v>0</v>
      </c>
      <c r="J266" s="25">
        <v>710000000</v>
      </c>
      <c r="K266" s="25" t="s">
        <v>82</v>
      </c>
      <c r="L266" s="23" t="s">
        <v>83</v>
      </c>
      <c r="M266" s="21" t="s">
        <v>706</v>
      </c>
      <c r="N266" s="26" t="s">
        <v>84</v>
      </c>
      <c r="O266" s="26" t="s">
        <v>4214</v>
      </c>
      <c r="P266" s="21" t="s">
        <v>91</v>
      </c>
      <c r="Q266" s="27" t="s">
        <v>898</v>
      </c>
      <c r="R266" s="26" t="s">
        <v>899</v>
      </c>
      <c r="S266" s="12">
        <v>25</v>
      </c>
      <c r="T266" s="12">
        <v>49.68</v>
      </c>
      <c r="U266" s="12">
        <f t="shared" si="28"/>
        <v>1242</v>
      </c>
      <c r="V266" s="12">
        <f t="shared" si="30"/>
        <v>1391.0400000000002</v>
      </c>
      <c r="W266" s="23"/>
      <c r="X266" s="23">
        <v>2017</v>
      </c>
      <c r="Y266" s="25"/>
      <c r="Z266" s="121" t="s">
        <v>905</v>
      </c>
      <c r="AA266" s="121" t="s">
        <v>904</v>
      </c>
      <c r="AB266" s="121" t="s">
        <v>4790</v>
      </c>
      <c r="AC266" s="121">
        <v>67</v>
      </c>
      <c r="AD266" s="122" t="s">
        <v>4793</v>
      </c>
      <c r="AE266" s="122" t="s">
        <v>4795</v>
      </c>
      <c r="AF266" s="121" t="s">
        <v>6880</v>
      </c>
      <c r="AG266" s="121" t="s">
        <v>9018</v>
      </c>
      <c r="AH266" s="121" t="s">
        <v>6240</v>
      </c>
      <c r="AI266" s="121"/>
      <c r="AJ266" s="123">
        <v>25</v>
      </c>
      <c r="AK266" s="123">
        <v>54.88</v>
      </c>
      <c r="AL266" s="123">
        <f t="shared" si="31"/>
        <v>1372</v>
      </c>
      <c r="AM266" s="123">
        <f t="shared" si="29"/>
        <v>19.040000000000191</v>
      </c>
      <c r="AN266" s="130"/>
      <c r="AO266" s="21"/>
      <c r="AP266" s="24"/>
      <c r="AQ266" s="21"/>
    </row>
    <row r="267" spans="1:43" s="22" customFormat="1" ht="76.5" outlineLevel="1" x14ac:dyDescent="0.25">
      <c r="A267" s="70"/>
      <c r="B267" s="72" t="s">
        <v>2323</v>
      </c>
      <c r="C267" s="21" t="s">
        <v>79</v>
      </c>
      <c r="D267" s="21" t="s">
        <v>4185</v>
      </c>
      <c r="E267" s="21" t="s">
        <v>811</v>
      </c>
      <c r="F267" s="21" t="s">
        <v>4186</v>
      </c>
      <c r="G267" s="21" t="s">
        <v>4205</v>
      </c>
      <c r="H267" s="23" t="s">
        <v>3011</v>
      </c>
      <c r="I267" s="24">
        <v>0</v>
      </c>
      <c r="J267" s="25">
        <v>710000000</v>
      </c>
      <c r="K267" s="25" t="s">
        <v>82</v>
      </c>
      <c r="L267" s="23" t="s">
        <v>83</v>
      </c>
      <c r="M267" s="21" t="s">
        <v>706</v>
      </c>
      <c r="N267" s="26" t="s">
        <v>84</v>
      </c>
      <c r="O267" s="26" t="s">
        <v>4214</v>
      </c>
      <c r="P267" s="21" t="s">
        <v>91</v>
      </c>
      <c r="Q267" s="27" t="s">
        <v>902</v>
      </c>
      <c r="R267" s="26" t="s">
        <v>678</v>
      </c>
      <c r="S267" s="12">
        <v>50</v>
      </c>
      <c r="T267" s="73">
        <v>780.05</v>
      </c>
      <c r="U267" s="12">
        <f t="shared" si="28"/>
        <v>39002.5</v>
      </c>
      <c r="V267" s="12">
        <f t="shared" si="30"/>
        <v>43682.8</v>
      </c>
      <c r="W267" s="23"/>
      <c r="X267" s="23">
        <v>2017</v>
      </c>
      <c r="Y267" s="25"/>
      <c r="Z267" s="121" t="s">
        <v>905</v>
      </c>
      <c r="AA267" s="121" t="s">
        <v>904</v>
      </c>
      <c r="AB267" s="121" t="s">
        <v>4790</v>
      </c>
      <c r="AC267" s="121">
        <v>68</v>
      </c>
      <c r="AD267" s="122" t="s">
        <v>4793</v>
      </c>
      <c r="AE267" s="122" t="s">
        <v>4795</v>
      </c>
      <c r="AF267" s="121" t="s">
        <v>6880</v>
      </c>
      <c r="AG267" s="121" t="s">
        <v>9018</v>
      </c>
      <c r="AH267" s="121" t="s">
        <v>6240</v>
      </c>
      <c r="AI267" s="121"/>
      <c r="AJ267" s="123">
        <v>50</v>
      </c>
      <c r="AK267" s="123">
        <v>873.6</v>
      </c>
      <c r="AL267" s="123">
        <f t="shared" si="31"/>
        <v>43680</v>
      </c>
      <c r="AM267" s="123">
        <f t="shared" si="29"/>
        <v>2.8000000000029104</v>
      </c>
      <c r="AN267" s="130"/>
      <c r="AO267" s="21"/>
      <c r="AP267" s="24"/>
      <c r="AQ267" s="21"/>
    </row>
    <row r="268" spans="1:43" s="22" customFormat="1" ht="76.5" outlineLevel="1" x14ac:dyDescent="0.25">
      <c r="A268" s="70"/>
      <c r="B268" s="72" t="s">
        <v>2324</v>
      </c>
      <c r="C268" s="21" t="s">
        <v>79</v>
      </c>
      <c r="D268" s="21" t="s">
        <v>813</v>
      </c>
      <c r="E268" s="21" t="s">
        <v>814</v>
      </c>
      <c r="F268" s="21" t="s">
        <v>815</v>
      </c>
      <c r="G268" s="21" t="s">
        <v>4670</v>
      </c>
      <c r="H268" s="23" t="s">
        <v>3011</v>
      </c>
      <c r="I268" s="24">
        <v>0</v>
      </c>
      <c r="J268" s="25">
        <v>710000000</v>
      </c>
      <c r="K268" s="25" t="s">
        <v>82</v>
      </c>
      <c r="L268" s="23" t="s">
        <v>83</v>
      </c>
      <c r="M268" s="21" t="s">
        <v>706</v>
      </c>
      <c r="N268" s="26" t="s">
        <v>84</v>
      </c>
      <c r="O268" s="26" t="s">
        <v>4214</v>
      </c>
      <c r="P268" s="21" t="s">
        <v>91</v>
      </c>
      <c r="Q268" s="27" t="s">
        <v>898</v>
      </c>
      <c r="R268" s="26" t="s">
        <v>899</v>
      </c>
      <c r="S268" s="12">
        <v>30</v>
      </c>
      <c r="T268" s="12">
        <v>66.56</v>
      </c>
      <c r="U268" s="12">
        <f t="shared" si="28"/>
        <v>1996.8000000000002</v>
      </c>
      <c r="V268" s="12">
        <f t="shared" si="30"/>
        <v>2236.4160000000006</v>
      </c>
      <c r="W268" s="23"/>
      <c r="X268" s="23">
        <v>2017</v>
      </c>
      <c r="Y268" s="25"/>
      <c r="Z268" s="121" t="s">
        <v>905</v>
      </c>
      <c r="AA268" s="121" t="s">
        <v>904</v>
      </c>
      <c r="AB268" s="121" t="s">
        <v>4790</v>
      </c>
      <c r="AC268" s="121">
        <v>69</v>
      </c>
      <c r="AD268" s="122" t="s">
        <v>4793</v>
      </c>
      <c r="AE268" s="122" t="s">
        <v>4795</v>
      </c>
      <c r="AF268" s="121" t="s">
        <v>6880</v>
      </c>
      <c r="AG268" s="121" t="s">
        <v>9018</v>
      </c>
      <c r="AH268" s="121" t="s">
        <v>6240</v>
      </c>
      <c r="AI268" s="121"/>
      <c r="AJ268" s="123">
        <v>30</v>
      </c>
      <c r="AK268" s="123">
        <v>73.92</v>
      </c>
      <c r="AL268" s="123">
        <f t="shared" si="31"/>
        <v>2217.6</v>
      </c>
      <c r="AM268" s="123">
        <f t="shared" si="29"/>
        <v>18.816000000000713</v>
      </c>
      <c r="AN268" s="130"/>
      <c r="AO268" s="21"/>
      <c r="AP268" s="24"/>
      <c r="AQ268" s="21"/>
    </row>
    <row r="269" spans="1:43" s="22" customFormat="1" ht="89.25" outlineLevel="1" x14ac:dyDescent="0.25">
      <c r="A269" s="70"/>
      <c r="B269" s="72" t="s">
        <v>2325</v>
      </c>
      <c r="C269" s="21" t="s">
        <v>79</v>
      </c>
      <c r="D269" s="21" t="s">
        <v>785</v>
      </c>
      <c r="E269" s="21" t="s">
        <v>786</v>
      </c>
      <c r="F269" s="21" t="s">
        <v>787</v>
      </c>
      <c r="G269" s="21" t="s">
        <v>788</v>
      </c>
      <c r="H269" s="23" t="s">
        <v>3011</v>
      </c>
      <c r="I269" s="24">
        <v>0</v>
      </c>
      <c r="J269" s="25">
        <v>710000000</v>
      </c>
      <c r="K269" s="25" t="s">
        <v>82</v>
      </c>
      <c r="L269" s="23" t="s">
        <v>83</v>
      </c>
      <c r="M269" s="21" t="s">
        <v>706</v>
      </c>
      <c r="N269" s="26" t="s">
        <v>84</v>
      </c>
      <c r="O269" s="26" t="s">
        <v>4214</v>
      </c>
      <c r="P269" s="21" t="s">
        <v>91</v>
      </c>
      <c r="Q269" s="27">
        <v>796</v>
      </c>
      <c r="R269" s="26" t="s">
        <v>678</v>
      </c>
      <c r="S269" s="12">
        <v>5</v>
      </c>
      <c r="T269" s="12">
        <v>575.6</v>
      </c>
      <c r="U269" s="12">
        <f t="shared" si="28"/>
        <v>2878</v>
      </c>
      <c r="V269" s="12">
        <f t="shared" si="30"/>
        <v>3223.36</v>
      </c>
      <c r="W269" s="23"/>
      <c r="X269" s="23">
        <v>2017</v>
      </c>
      <c r="Y269" s="25"/>
      <c r="Z269" s="121" t="s">
        <v>905</v>
      </c>
      <c r="AA269" s="121" t="s">
        <v>904</v>
      </c>
      <c r="AB269" s="121" t="s">
        <v>4790</v>
      </c>
      <c r="AC269" s="121">
        <v>70</v>
      </c>
      <c r="AD269" s="122" t="s">
        <v>4793</v>
      </c>
      <c r="AE269" s="122" t="s">
        <v>4795</v>
      </c>
      <c r="AF269" s="121" t="s">
        <v>6880</v>
      </c>
      <c r="AG269" s="121" t="s">
        <v>9018</v>
      </c>
      <c r="AH269" s="121" t="s">
        <v>6240</v>
      </c>
      <c r="AI269" s="121"/>
      <c r="AJ269" s="123">
        <v>5</v>
      </c>
      <c r="AK269" s="123">
        <v>644</v>
      </c>
      <c r="AL269" s="123">
        <f t="shared" si="31"/>
        <v>3220</v>
      </c>
      <c r="AM269" s="123">
        <f t="shared" si="29"/>
        <v>3.3600000000001273</v>
      </c>
      <c r="AN269" s="130"/>
      <c r="AO269" s="21"/>
      <c r="AP269" s="24"/>
      <c r="AQ269" s="21"/>
    </row>
    <row r="270" spans="1:43" s="22" customFormat="1" ht="76.5" outlineLevel="1" x14ac:dyDescent="0.25">
      <c r="A270" s="70"/>
      <c r="B270" s="72" t="s">
        <v>2326</v>
      </c>
      <c r="C270" s="21" t="s">
        <v>79</v>
      </c>
      <c r="D270" s="21" t="s">
        <v>785</v>
      </c>
      <c r="E270" s="21" t="s">
        <v>786</v>
      </c>
      <c r="F270" s="21" t="s">
        <v>787</v>
      </c>
      <c r="G270" s="21" t="s">
        <v>789</v>
      </c>
      <c r="H270" s="23" t="s">
        <v>3011</v>
      </c>
      <c r="I270" s="24">
        <v>0</v>
      </c>
      <c r="J270" s="25">
        <v>710000000</v>
      </c>
      <c r="K270" s="25" t="s">
        <v>82</v>
      </c>
      <c r="L270" s="23" t="s">
        <v>83</v>
      </c>
      <c r="M270" s="21" t="s">
        <v>706</v>
      </c>
      <c r="N270" s="26" t="s">
        <v>84</v>
      </c>
      <c r="O270" s="26" t="s">
        <v>4214</v>
      </c>
      <c r="P270" s="21" t="s">
        <v>91</v>
      </c>
      <c r="Q270" s="27">
        <v>796</v>
      </c>
      <c r="R270" s="26" t="s">
        <v>678</v>
      </c>
      <c r="S270" s="12">
        <v>5</v>
      </c>
      <c r="T270" s="12">
        <v>320.04000000000002</v>
      </c>
      <c r="U270" s="12">
        <f t="shared" si="28"/>
        <v>1600.2</v>
      </c>
      <c r="V270" s="12">
        <f t="shared" si="30"/>
        <v>1792.2240000000002</v>
      </c>
      <c r="W270" s="23"/>
      <c r="X270" s="23">
        <v>2017</v>
      </c>
      <c r="Y270" s="25"/>
      <c r="Z270" s="121" t="s">
        <v>905</v>
      </c>
      <c r="AA270" s="121" t="s">
        <v>904</v>
      </c>
      <c r="AB270" s="121" t="s">
        <v>4790</v>
      </c>
      <c r="AC270" s="121">
        <v>71</v>
      </c>
      <c r="AD270" s="122" t="s">
        <v>4793</v>
      </c>
      <c r="AE270" s="122" t="s">
        <v>4795</v>
      </c>
      <c r="AF270" s="121" t="s">
        <v>6880</v>
      </c>
      <c r="AG270" s="121" t="s">
        <v>9018</v>
      </c>
      <c r="AH270" s="121" t="s">
        <v>6240</v>
      </c>
      <c r="AI270" s="121"/>
      <c r="AJ270" s="123">
        <v>5</v>
      </c>
      <c r="AK270" s="123">
        <v>358.4</v>
      </c>
      <c r="AL270" s="123">
        <f t="shared" si="31"/>
        <v>1792</v>
      </c>
      <c r="AM270" s="123">
        <f t="shared" si="29"/>
        <v>0.22400000000016007</v>
      </c>
      <c r="AN270" s="130"/>
      <c r="AO270" s="21"/>
      <c r="AP270" s="24"/>
      <c r="AQ270" s="21"/>
    </row>
    <row r="271" spans="1:43" s="22" customFormat="1" ht="76.5" outlineLevel="1" x14ac:dyDescent="0.25">
      <c r="A271" s="70"/>
      <c r="B271" s="72" t="s">
        <v>2327</v>
      </c>
      <c r="C271" s="21" t="s">
        <v>79</v>
      </c>
      <c r="D271" s="21" t="s">
        <v>796</v>
      </c>
      <c r="E271" s="21" t="s">
        <v>797</v>
      </c>
      <c r="F271" s="21" t="s">
        <v>798</v>
      </c>
      <c r="G271" s="21" t="s">
        <v>4672</v>
      </c>
      <c r="H271" s="23" t="s">
        <v>3011</v>
      </c>
      <c r="I271" s="24">
        <v>0</v>
      </c>
      <c r="J271" s="25">
        <v>710000000</v>
      </c>
      <c r="K271" s="25" t="s">
        <v>82</v>
      </c>
      <c r="L271" s="23" t="s">
        <v>83</v>
      </c>
      <c r="M271" s="21" t="s">
        <v>706</v>
      </c>
      <c r="N271" s="26" t="s">
        <v>84</v>
      </c>
      <c r="O271" s="26" t="s">
        <v>4214</v>
      </c>
      <c r="P271" s="21" t="s">
        <v>91</v>
      </c>
      <c r="Q271" s="27">
        <v>796</v>
      </c>
      <c r="R271" s="26" t="s">
        <v>678</v>
      </c>
      <c r="S271" s="12">
        <v>60</v>
      </c>
      <c r="T271" s="73">
        <v>214.96</v>
      </c>
      <c r="U271" s="12">
        <f t="shared" si="28"/>
        <v>12897.6</v>
      </c>
      <c r="V271" s="12">
        <f t="shared" si="30"/>
        <v>14445.312000000002</v>
      </c>
      <c r="W271" s="23"/>
      <c r="X271" s="23">
        <v>2017</v>
      </c>
      <c r="Y271" s="25"/>
      <c r="Z271" s="121" t="s">
        <v>905</v>
      </c>
      <c r="AA271" s="121" t="s">
        <v>904</v>
      </c>
      <c r="AB271" s="121" t="s">
        <v>4790</v>
      </c>
      <c r="AC271" s="121">
        <v>72</v>
      </c>
      <c r="AD271" s="122" t="s">
        <v>4793</v>
      </c>
      <c r="AE271" s="122" t="s">
        <v>4795</v>
      </c>
      <c r="AF271" s="121" t="s">
        <v>6880</v>
      </c>
      <c r="AG271" s="121" t="s">
        <v>9018</v>
      </c>
      <c r="AH271" s="121" t="s">
        <v>6240</v>
      </c>
      <c r="AI271" s="121"/>
      <c r="AJ271" s="123">
        <v>60</v>
      </c>
      <c r="AK271" s="123">
        <v>239.68</v>
      </c>
      <c r="AL271" s="123">
        <f t="shared" si="31"/>
        <v>14380.800000000001</v>
      </c>
      <c r="AM271" s="123">
        <f t="shared" si="29"/>
        <v>64.512000000000626</v>
      </c>
      <c r="AN271" s="130"/>
      <c r="AO271" s="21"/>
      <c r="AP271" s="24"/>
      <c r="AQ271" s="21"/>
    </row>
    <row r="272" spans="1:43" s="22" customFormat="1" ht="76.5" outlineLevel="1" x14ac:dyDescent="0.25">
      <c r="A272" s="70"/>
      <c r="B272" s="72" t="s">
        <v>2328</v>
      </c>
      <c r="C272" s="21" t="s">
        <v>79</v>
      </c>
      <c r="D272" s="21" t="s">
        <v>829</v>
      </c>
      <c r="E272" s="74" t="s">
        <v>830</v>
      </c>
      <c r="F272" s="21" t="s">
        <v>831</v>
      </c>
      <c r="G272" s="21" t="s">
        <v>4342</v>
      </c>
      <c r="H272" s="23" t="s">
        <v>3011</v>
      </c>
      <c r="I272" s="24">
        <v>0</v>
      </c>
      <c r="J272" s="25">
        <v>710000000</v>
      </c>
      <c r="K272" s="25" t="s">
        <v>82</v>
      </c>
      <c r="L272" s="23" t="s">
        <v>83</v>
      </c>
      <c r="M272" s="21" t="s">
        <v>706</v>
      </c>
      <c r="N272" s="26" t="s">
        <v>84</v>
      </c>
      <c r="O272" s="26" t="s">
        <v>4214</v>
      </c>
      <c r="P272" s="21" t="s">
        <v>91</v>
      </c>
      <c r="Q272" s="27">
        <v>796</v>
      </c>
      <c r="R272" s="26" t="s">
        <v>678</v>
      </c>
      <c r="S272" s="12">
        <v>10</v>
      </c>
      <c r="T272" s="73">
        <v>126.58</v>
      </c>
      <c r="U272" s="12">
        <f t="shared" si="28"/>
        <v>1265.8</v>
      </c>
      <c r="V272" s="12">
        <f t="shared" si="30"/>
        <v>1417.6960000000001</v>
      </c>
      <c r="W272" s="23"/>
      <c r="X272" s="23">
        <v>2017</v>
      </c>
      <c r="Y272" s="25"/>
      <c r="Z272" s="121" t="s">
        <v>905</v>
      </c>
      <c r="AA272" s="121" t="s">
        <v>904</v>
      </c>
      <c r="AB272" s="121" t="s">
        <v>4790</v>
      </c>
      <c r="AC272" s="121">
        <v>73</v>
      </c>
      <c r="AD272" s="122" t="s">
        <v>4793</v>
      </c>
      <c r="AE272" s="122" t="s">
        <v>4795</v>
      </c>
      <c r="AF272" s="121" t="s">
        <v>6880</v>
      </c>
      <c r="AG272" s="121" t="s">
        <v>9018</v>
      </c>
      <c r="AH272" s="121" t="s">
        <v>6240</v>
      </c>
      <c r="AI272" s="121"/>
      <c r="AJ272" s="123">
        <v>10</v>
      </c>
      <c r="AK272" s="123">
        <v>141.12</v>
      </c>
      <c r="AL272" s="123">
        <f t="shared" si="31"/>
        <v>1411.2</v>
      </c>
      <c r="AM272" s="123">
        <f t="shared" si="29"/>
        <v>6.4960000000000946</v>
      </c>
      <c r="AN272" s="130"/>
      <c r="AO272" s="21"/>
      <c r="AP272" s="24"/>
      <c r="AQ272" s="21"/>
    </row>
    <row r="273" spans="1:43" s="22" customFormat="1" ht="76.5" outlineLevel="1" x14ac:dyDescent="0.25">
      <c r="A273" s="70"/>
      <c r="B273" s="72" t="s">
        <v>2329</v>
      </c>
      <c r="C273" s="21" t="s">
        <v>79</v>
      </c>
      <c r="D273" s="21" t="s">
        <v>1269</v>
      </c>
      <c r="E273" s="21" t="s">
        <v>1270</v>
      </c>
      <c r="F273" s="21" t="s">
        <v>857</v>
      </c>
      <c r="G273" s="21" t="s">
        <v>4321</v>
      </c>
      <c r="H273" s="23" t="s">
        <v>3011</v>
      </c>
      <c r="I273" s="24">
        <v>0</v>
      </c>
      <c r="J273" s="25">
        <v>710000000</v>
      </c>
      <c r="K273" s="25" t="s">
        <v>82</v>
      </c>
      <c r="L273" s="23" t="s">
        <v>83</v>
      </c>
      <c r="M273" s="21" t="s">
        <v>706</v>
      </c>
      <c r="N273" s="26" t="s">
        <v>84</v>
      </c>
      <c r="O273" s="26" t="s">
        <v>4214</v>
      </c>
      <c r="P273" s="21" t="s">
        <v>91</v>
      </c>
      <c r="Q273" s="27">
        <v>796</v>
      </c>
      <c r="R273" s="26" t="s">
        <v>678</v>
      </c>
      <c r="S273" s="12">
        <v>10</v>
      </c>
      <c r="T273" s="12">
        <v>124.2</v>
      </c>
      <c r="U273" s="12">
        <f t="shared" si="28"/>
        <v>1242</v>
      </c>
      <c r="V273" s="12">
        <f t="shared" si="30"/>
        <v>1391.0400000000002</v>
      </c>
      <c r="W273" s="23"/>
      <c r="X273" s="23">
        <v>2017</v>
      </c>
      <c r="Y273" s="25"/>
      <c r="Z273" s="121" t="s">
        <v>905</v>
      </c>
      <c r="AA273" s="121" t="s">
        <v>904</v>
      </c>
      <c r="AB273" s="121" t="s">
        <v>4790</v>
      </c>
      <c r="AC273" s="121">
        <v>74</v>
      </c>
      <c r="AD273" s="122" t="s">
        <v>4793</v>
      </c>
      <c r="AE273" s="122" t="s">
        <v>4795</v>
      </c>
      <c r="AF273" s="121" t="s">
        <v>6880</v>
      </c>
      <c r="AG273" s="121" t="s">
        <v>9018</v>
      </c>
      <c r="AH273" s="121" t="s">
        <v>6240</v>
      </c>
      <c r="AI273" s="121"/>
      <c r="AJ273" s="123">
        <v>10</v>
      </c>
      <c r="AK273" s="123">
        <v>138.88</v>
      </c>
      <c r="AL273" s="123">
        <f t="shared" si="31"/>
        <v>1388.8</v>
      </c>
      <c r="AM273" s="123">
        <f t="shared" si="29"/>
        <v>2.2400000000002365</v>
      </c>
      <c r="AN273" s="130"/>
      <c r="AO273" s="21"/>
      <c r="AP273" s="24"/>
      <c r="AQ273" s="21"/>
    </row>
    <row r="274" spans="1:43" s="22" customFormat="1" ht="76.5" outlineLevel="1" x14ac:dyDescent="0.25">
      <c r="A274" s="70"/>
      <c r="B274" s="72" t="s">
        <v>2330</v>
      </c>
      <c r="C274" s="21" t="s">
        <v>79</v>
      </c>
      <c r="D274" s="21" t="s">
        <v>771</v>
      </c>
      <c r="E274" s="74" t="s">
        <v>772</v>
      </c>
      <c r="F274" s="21" t="s">
        <v>773</v>
      </c>
      <c r="G274" s="21" t="s">
        <v>4664</v>
      </c>
      <c r="H274" s="23" t="s">
        <v>3011</v>
      </c>
      <c r="I274" s="24">
        <v>0</v>
      </c>
      <c r="J274" s="25">
        <v>710000000</v>
      </c>
      <c r="K274" s="25" t="s">
        <v>82</v>
      </c>
      <c r="L274" s="23" t="s">
        <v>83</v>
      </c>
      <c r="M274" s="21" t="s">
        <v>1419</v>
      </c>
      <c r="N274" s="26" t="s">
        <v>84</v>
      </c>
      <c r="O274" s="26" t="s">
        <v>4214</v>
      </c>
      <c r="P274" s="21" t="s">
        <v>91</v>
      </c>
      <c r="Q274" s="27" t="s">
        <v>896</v>
      </c>
      <c r="R274" s="26" t="s">
        <v>897</v>
      </c>
      <c r="S274" s="12">
        <v>30</v>
      </c>
      <c r="T274" s="73">
        <v>885</v>
      </c>
      <c r="U274" s="12">
        <f t="shared" si="28"/>
        <v>26550</v>
      </c>
      <c r="V274" s="12">
        <f t="shared" si="30"/>
        <v>29736.000000000004</v>
      </c>
      <c r="W274" s="23"/>
      <c r="X274" s="23">
        <v>2017</v>
      </c>
      <c r="Y274" s="25"/>
      <c r="Z274" s="121" t="s">
        <v>905</v>
      </c>
      <c r="AA274" s="121" t="s">
        <v>749</v>
      </c>
      <c r="AB274" s="121" t="s">
        <v>4790</v>
      </c>
      <c r="AC274" s="121">
        <v>1</v>
      </c>
      <c r="AD274" s="122" t="s">
        <v>4794</v>
      </c>
      <c r="AE274" s="122" t="s">
        <v>4795</v>
      </c>
      <c r="AF274" s="121" t="s">
        <v>6880</v>
      </c>
      <c r="AG274" s="121" t="s">
        <v>9018</v>
      </c>
      <c r="AH274" s="121" t="s">
        <v>6240</v>
      </c>
      <c r="AI274" s="121"/>
      <c r="AJ274" s="123">
        <v>30</v>
      </c>
      <c r="AK274" s="123">
        <v>991.2</v>
      </c>
      <c r="AL274" s="123">
        <f t="shared" si="31"/>
        <v>29736</v>
      </c>
      <c r="AM274" s="123">
        <f t="shared" ref="AM274:AM302" si="32">V274-AL274</f>
        <v>0</v>
      </c>
      <c r="AN274" s="130"/>
      <c r="AO274" s="21"/>
      <c r="AP274" s="24"/>
      <c r="AQ274" s="21"/>
    </row>
    <row r="275" spans="1:43" s="22" customFormat="1" ht="76.5" outlineLevel="1" x14ac:dyDescent="0.25">
      <c r="A275" s="70"/>
      <c r="B275" s="72" t="s">
        <v>2331</v>
      </c>
      <c r="C275" s="21" t="s">
        <v>79</v>
      </c>
      <c r="D275" s="21" t="s">
        <v>823</v>
      </c>
      <c r="E275" s="21" t="s">
        <v>824</v>
      </c>
      <c r="F275" s="21" t="s">
        <v>787</v>
      </c>
      <c r="G275" s="21" t="s">
        <v>4655</v>
      </c>
      <c r="H275" s="23" t="s">
        <v>3011</v>
      </c>
      <c r="I275" s="24">
        <v>0</v>
      </c>
      <c r="J275" s="25">
        <v>710000000</v>
      </c>
      <c r="K275" s="25" t="s">
        <v>82</v>
      </c>
      <c r="L275" s="23" t="s">
        <v>83</v>
      </c>
      <c r="M275" s="21" t="s">
        <v>1419</v>
      </c>
      <c r="N275" s="26" t="s">
        <v>84</v>
      </c>
      <c r="O275" s="26" t="s">
        <v>4214</v>
      </c>
      <c r="P275" s="21" t="s">
        <v>91</v>
      </c>
      <c r="Q275" s="27">
        <v>796</v>
      </c>
      <c r="R275" s="26" t="s">
        <v>678</v>
      </c>
      <c r="S275" s="12">
        <v>1</v>
      </c>
      <c r="T275" s="12">
        <v>1565</v>
      </c>
      <c r="U275" s="12">
        <f t="shared" si="28"/>
        <v>1565</v>
      </c>
      <c r="V275" s="12">
        <f t="shared" si="30"/>
        <v>1752.8000000000002</v>
      </c>
      <c r="W275" s="23"/>
      <c r="X275" s="23">
        <v>2017</v>
      </c>
      <c r="Y275" s="25"/>
      <c r="Z275" s="121" t="s">
        <v>905</v>
      </c>
      <c r="AA275" s="121" t="s">
        <v>749</v>
      </c>
      <c r="AB275" s="121" t="s">
        <v>4790</v>
      </c>
      <c r="AC275" s="121">
        <v>2</v>
      </c>
      <c r="AD275" s="122" t="s">
        <v>4794</v>
      </c>
      <c r="AE275" s="122" t="s">
        <v>4795</v>
      </c>
      <c r="AF275" s="121" t="s">
        <v>6880</v>
      </c>
      <c r="AG275" s="121" t="s">
        <v>9018</v>
      </c>
      <c r="AH275" s="121" t="s">
        <v>6240</v>
      </c>
      <c r="AI275" s="121"/>
      <c r="AJ275" s="123">
        <v>1</v>
      </c>
      <c r="AK275" s="123">
        <v>1456</v>
      </c>
      <c r="AL275" s="123">
        <f t="shared" si="31"/>
        <v>1456</v>
      </c>
      <c r="AM275" s="123">
        <f t="shared" si="32"/>
        <v>296.80000000000018</v>
      </c>
      <c r="AN275" s="130"/>
      <c r="AO275" s="21"/>
      <c r="AP275" s="24"/>
      <c r="AQ275" s="21"/>
    </row>
    <row r="276" spans="1:43" s="22" customFormat="1" ht="76.5" outlineLevel="1" x14ac:dyDescent="0.25">
      <c r="A276" s="70"/>
      <c r="B276" s="72" t="s">
        <v>2332</v>
      </c>
      <c r="C276" s="21" t="s">
        <v>79</v>
      </c>
      <c r="D276" s="21" t="s">
        <v>3130</v>
      </c>
      <c r="E276" s="21" t="s">
        <v>1396</v>
      </c>
      <c r="F276" s="21" t="s">
        <v>1397</v>
      </c>
      <c r="G276" s="21" t="s">
        <v>1398</v>
      </c>
      <c r="H276" s="23" t="s">
        <v>3011</v>
      </c>
      <c r="I276" s="24">
        <v>0</v>
      </c>
      <c r="J276" s="25">
        <v>710000000</v>
      </c>
      <c r="K276" s="25" t="s">
        <v>82</v>
      </c>
      <c r="L276" s="23" t="s">
        <v>83</v>
      </c>
      <c r="M276" s="21" t="s">
        <v>1419</v>
      </c>
      <c r="N276" s="26" t="s">
        <v>84</v>
      </c>
      <c r="O276" s="26" t="s">
        <v>4214</v>
      </c>
      <c r="P276" s="21" t="s">
        <v>91</v>
      </c>
      <c r="Q276" s="27">
        <v>796</v>
      </c>
      <c r="R276" s="26" t="s">
        <v>678</v>
      </c>
      <c r="S276" s="12">
        <v>1</v>
      </c>
      <c r="T276" s="73">
        <v>1130</v>
      </c>
      <c r="U276" s="12">
        <f t="shared" si="28"/>
        <v>1130</v>
      </c>
      <c r="V276" s="12">
        <f t="shared" si="30"/>
        <v>1265.6000000000001</v>
      </c>
      <c r="W276" s="23"/>
      <c r="X276" s="23">
        <v>2017</v>
      </c>
      <c r="Y276" s="25"/>
      <c r="Z276" s="121" t="s">
        <v>905</v>
      </c>
      <c r="AA276" s="121" t="s">
        <v>749</v>
      </c>
      <c r="AB276" s="121" t="s">
        <v>4790</v>
      </c>
      <c r="AC276" s="121">
        <v>3</v>
      </c>
      <c r="AD276" s="122" t="s">
        <v>4794</v>
      </c>
      <c r="AE276" s="122" t="s">
        <v>4795</v>
      </c>
      <c r="AF276" s="121" t="s">
        <v>6880</v>
      </c>
      <c r="AG276" s="121" t="s">
        <v>9018</v>
      </c>
      <c r="AH276" s="121" t="s">
        <v>6240</v>
      </c>
      <c r="AI276" s="121"/>
      <c r="AJ276" s="123">
        <v>1</v>
      </c>
      <c r="AK276" s="123">
        <v>1265.5999999999999</v>
      </c>
      <c r="AL276" s="123">
        <f t="shared" si="31"/>
        <v>1265.5999999999999</v>
      </c>
      <c r="AM276" s="123">
        <f t="shared" si="32"/>
        <v>0</v>
      </c>
      <c r="AN276" s="130"/>
      <c r="AO276" s="21"/>
      <c r="AP276" s="24"/>
      <c r="AQ276" s="21"/>
    </row>
    <row r="277" spans="1:43" s="22" customFormat="1" ht="76.5" outlineLevel="1" x14ac:dyDescent="0.25">
      <c r="A277" s="70"/>
      <c r="B277" s="72" t="s">
        <v>2333</v>
      </c>
      <c r="C277" s="21" t="s">
        <v>79</v>
      </c>
      <c r="D277" s="21" t="s">
        <v>1120</v>
      </c>
      <c r="E277" s="21" t="s">
        <v>845</v>
      </c>
      <c r="F277" s="21" t="s">
        <v>1121</v>
      </c>
      <c r="G277" s="21" t="s">
        <v>4339</v>
      </c>
      <c r="H277" s="23" t="s">
        <v>3011</v>
      </c>
      <c r="I277" s="24">
        <v>0</v>
      </c>
      <c r="J277" s="25">
        <v>710000000</v>
      </c>
      <c r="K277" s="25" t="s">
        <v>82</v>
      </c>
      <c r="L277" s="23" t="s">
        <v>83</v>
      </c>
      <c r="M277" s="21" t="s">
        <v>1419</v>
      </c>
      <c r="N277" s="26" t="s">
        <v>84</v>
      </c>
      <c r="O277" s="26" t="s">
        <v>4214</v>
      </c>
      <c r="P277" s="21" t="s">
        <v>91</v>
      </c>
      <c r="Q277" s="27">
        <v>796</v>
      </c>
      <c r="R277" s="26" t="s">
        <v>678</v>
      </c>
      <c r="S277" s="12">
        <v>2</v>
      </c>
      <c r="T277" s="12">
        <v>3995</v>
      </c>
      <c r="U277" s="12">
        <f t="shared" si="28"/>
        <v>7990</v>
      </c>
      <c r="V277" s="12">
        <f t="shared" si="30"/>
        <v>8948.8000000000011</v>
      </c>
      <c r="W277" s="23"/>
      <c r="X277" s="23">
        <v>2017</v>
      </c>
      <c r="Y277" s="25"/>
      <c r="Z277" s="121" t="s">
        <v>905</v>
      </c>
      <c r="AA277" s="121" t="s">
        <v>749</v>
      </c>
      <c r="AB277" s="121" t="s">
        <v>4790</v>
      </c>
      <c r="AC277" s="121">
        <v>4</v>
      </c>
      <c r="AD277" s="122" t="s">
        <v>4794</v>
      </c>
      <c r="AE277" s="122" t="s">
        <v>4795</v>
      </c>
      <c r="AF277" s="121" t="s">
        <v>6880</v>
      </c>
      <c r="AG277" s="121" t="s">
        <v>9018</v>
      </c>
      <c r="AH277" s="121" t="s">
        <v>6240</v>
      </c>
      <c r="AI277" s="121"/>
      <c r="AJ277" s="123">
        <v>2</v>
      </c>
      <c r="AK277" s="123">
        <v>3696</v>
      </c>
      <c r="AL277" s="123">
        <f t="shared" si="31"/>
        <v>7392</v>
      </c>
      <c r="AM277" s="123">
        <f t="shared" si="32"/>
        <v>1556.8000000000011</v>
      </c>
      <c r="AN277" s="130"/>
      <c r="AO277" s="21"/>
      <c r="AP277" s="24"/>
      <c r="AQ277" s="21"/>
    </row>
    <row r="278" spans="1:43" s="22" customFormat="1" ht="76.5" outlineLevel="1" x14ac:dyDescent="0.25">
      <c r="A278" s="70"/>
      <c r="B278" s="72" t="s">
        <v>2334</v>
      </c>
      <c r="C278" s="21" t="s">
        <v>79</v>
      </c>
      <c r="D278" s="21" t="s">
        <v>774</v>
      </c>
      <c r="E278" s="21" t="s">
        <v>775</v>
      </c>
      <c r="F278" s="21" t="s">
        <v>776</v>
      </c>
      <c r="G278" s="21" t="s">
        <v>4658</v>
      </c>
      <c r="H278" s="23" t="s">
        <v>3011</v>
      </c>
      <c r="I278" s="24">
        <v>0</v>
      </c>
      <c r="J278" s="25">
        <v>710000000</v>
      </c>
      <c r="K278" s="25" t="s">
        <v>82</v>
      </c>
      <c r="L278" s="23" t="s">
        <v>83</v>
      </c>
      <c r="M278" s="21" t="s">
        <v>1419</v>
      </c>
      <c r="N278" s="26" t="s">
        <v>84</v>
      </c>
      <c r="O278" s="26" t="s">
        <v>4214</v>
      </c>
      <c r="P278" s="21" t="s">
        <v>91</v>
      </c>
      <c r="Q278" s="27">
        <v>796</v>
      </c>
      <c r="R278" s="26" t="s">
        <v>678</v>
      </c>
      <c r="S278" s="12">
        <v>24</v>
      </c>
      <c r="T278" s="12">
        <v>40</v>
      </c>
      <c r="U278" s="12">
        <f t="shared" si="28"/>
        <v>960</v>
      </c>
      <c r="V278" s="12">
        <f t="shared" si="30"/>
        <v>1075.2</v>
      </c>
      <c r="W278" s="23"/>
      <c r="X278" s="23">
        <v>2017</v>
      </c>
      <c r="Y278" s="25"/>
      <c r="Z278" s="121" t="s">
        <v>905</v>
      </c>
      <c r="AA278" s="121" t="s">
        <v>749</v>
      </c>
      <c r="AB278" s="121" t="s">
        <v>4790</v>
      </c>
      <c r="AC278" s="121">
        <v>5</v>
      </c>
      <c r="AD278" s="122" t="s">
        <v>4794</v>
      </c>
      <c r="AE278" s="122" t="s">
        <v>4795</v>
      </c>
      <c r="AF278" s="121" t="s">
        <v>6880</v>
      </c>
      <c r="AG278" s="121" t="s">
        <v>9018</v>
      </c>
      <c r="AH278" s="121" t="s">
        <v>6240</v>
      </c>
      <c r="AI278" s="121"/>
      <c r="AJ278" s="123">
        <v>24</v>
      </c>
      <c r="AK278" s="123">
        <v>35.840000000000003</v>
      </c>
      <c r="AL278" s="123">
        <f t="shared" si="31"/>
        <v>860.16000000000008</v>
      </c>
      <c r="AM278" s="123">
        <f t="shared" si="32"/>
        <v>215.03999999999996</v>
      </c>
      <c r="AN278" s="130"/>
      <c r="AO278" s="21"/>
      <c r="AP278" s="24"/>
      <c r="AQ278" s="21"/>
    </row>
    <row r="279" spans="1:43" s="22" customFormat="1" ht="76.5" outlineLevel="1" x14ac:dyDescent="0.25">
      <c r="A279" s="70"/>
      <c r="B279" s="72" t="s">
        <v>2335</v>
      </c>
      <c r="C279" s="21" t="s">
        <v>79</v>
      </c>
      <c r="D279" s="21" t="s">
        <v>1399</v>
      </c>
      <c r="E279" s="21" t="s">
        <v>848</v>
      </c>
      <c r="F279" s="21" t="s">
        <v>1400</v>
      </c>
      <c r="G279" s="21" t="s">
        <v>4693</v>
      </c>
      <c r="H279" s="23" t="s">
        <v>3011</v>
      </c>
      <c r="I279" s="24">
        <v>0</v>
      </c>
      <c r="J279" s="25">
        <v>710000000</v>
      </c>
      <c r="K279" s="25" t="s">
        <v>82</v>
      </c>
      <c r="L279" s="23" t="s">
        <v>83</v>
      </c>
      <c r="M279" s="21" t="s">
        <v>1419</v>
      </c>
      <c r="N279" s="26" t="s">
        <v>84</v>
      </c>
      <c r="O279" s="26" t="s">
        <v>4214</v>
      </c>
      <c r="P279" s="21" t="s">
        <v>91</v>
      </c>
      <c r="Q279" s="27">
        <v>796</v>
      </c>
      <c r="R279" s="26" t="s">
        <v>678</v>
      </c>
      <c r="S279" s="12">
        <v>4</v>
      </c>
      <c r="T279" s="12">
        <v>60</v>
      </c>
      <c r="U279" s="12">
        <f t="shared" si="28"/>
        <v>240</v>
      </c>
      <c r="V279" s="12">
        <f t="shared" si="30"/>
        <v>268.8</v>
      </c>
      <c r="W279" s="23"/>
      <c r="X279" s="23">
        <v>2017</v>
      </c>
      <c r="Y279" s="25"/>
      <c r="Z279" s="121" t="s">
        <v>905</v>
      </c>
      <c r="AA279" s="121" t="s">
        <v>749</v>
      </c>
      <c r="AB279" s="121" t="s">
        <v>4790</v>
      </c>
      <c r="AC279" s="121">
        <v>6</v>
      </c>
      <c r="AD279" s="122" t="s">
        <v>4794</v>
      </c>
      <c r="AE279" s="122" t="s">
        <v>4795</v>
      </c>
      <c r="AF279" s="121" t="s">
        <v>6880</v>
      </c>
      <c r="AG279" s="121" t="s">
        <v>9018</v>
      </c>
      <c r="AH279" s="121" t="s">
        <v>6240</v>
      </c>
      <c r="AI279" s="121"/>
      <c r="AJ279" s="123">
        <v>4</v>
      </c>
      <c r="AK279" s="123">
        <v>67.2</v>
      </c>
      <c r="AL279" s="123">
        <f t="shared" si="31"/>
        <v>268.8</v>
      </c>
      <c r="AM279" s="123">
        <f t="shared" si="32"/>
        <v>0</v>
      </c>
      <c r="AN279" s="130"/>
      <c r="AO279" s="21"/>
      <c r="AP279" s="24"/>
      <c r="AQ279" s="21"/>
    </row>
    <row r="280" spans="1:43" s="22" customFormat="1" ht="76.5" outlineLevel="1" x14ac:dyDescent="0.25">
      <c r="A280" s="70"/>
      <c r="B280" s="72" t="s">
        <v>2336</v>
      </c>
      <c r="C280" s="21" t="s">
        <v>79</v>
      </c>
      <c r="D280" s="21" t="s">
        <v>799</v>
      </c>
      <c r="E280" s="21" t="s">
        <v>800</v>
      </c>
      <c r="F280" s="21" t="s">
        <v>801</v>
      </c>
      <c r="G280" s="21" t="s">
        <v>4660</v>
      </c>
      <c r="H280" s="23" t="s">
        <v>3011</v>
      </c>
      <c r="I280" s="24">
        <v>0</v>
      </c>
      <c r="J280" s="25">
        <v>710000000</v>
      </c>
      <c r="K280" s="25" t="s">
        <v>82</v>
      </c>
      <c r="L280" s="23" t="s">
        <v>83</v>
      </c>
      <c r="M280" s="21" t="s">
        <v>1419</v>
      </c>
      <c r="N280" s="26" t="s">
        <v>84</v>
      </c>
      <c r="O280" s="26" t="s">
        <v>4214</v>
      </c>
      <c r="P280" s="21" t="s">
        <v>91</v>
      </c>
      <c r="Q280" s="27">
        <v>796</v>
      </c>
      <c r="R280" s="26" t="s">
        <v>678</v>
      </c>
      <c r="S280" s="12">
        <v>4</v>
      </c>
      <c r="T280" s="12">
        <v>105</v>
      </c>
      <c r="U280" s="12">
        <f t="shared" si="28"/>
        <v>420</v>
      </c>
      <c r="V280" s="12">
        <f t="shared" si="30"/>
        <v>470.40000000000003</v>
      </c>
      <c r="W280" s="23"/>
      <c r="X280" s="23">
        <v>2017</v>
      </c>
      <c r="Y280" s="25"/>
      <c r="Z280" s="121" t="s">
        <v>905</v>
      </c>
      <c r="AA280" s="121" t="s">
        <v>749</v>
      </c>
      <c r="AB280" s="121" t="s">
        <v>4790</v>
      </c>
      <c r="AC280" s="121">
        <v>7</v>
      </c>
      <c r="AD280" s="122" t="s">
        <v>4794</v>
      </c>
      <c r="AE280" s="122" t="s">
        <v>4795</v>
      </c>
      <c r="AF280" s="121" t="s">
        <v>6880</v>
      </c>
      <c r="AG280" s="121" t="s">
        <v>9018</v>
      </c>
      <c r="AH280" s="121" t="s">
        <v>6240</v>
      </c>
      <c r="AI280" s="121"/>
      <c r="AJ280" s="123">
        <v>4</v>
      </c>
      <c r="AK280" s="123">
        <v>117.6</v>
      </c>
      <c r="AL280" s="123">
        <f t="shared" si="31"/>
        <v>470.4</v>
      </c>
      <c r="AM280" s="123">
        <f t="shared" si="32"/>
        <v>0</v>
      </c>
      <c r="AN280" s="130"/>
      <c r="AO280" s="21"/>
      <c r="AP280" s="24"/>
      <c r="AQ280" s="21"/>
    </row>
    <row r="281" spans="1:43" s="22" customFormat="1" ht="76.5" outlineLevel="1" x14ac:dyDescent="0.25">
      <c r="A281" s="70"/>
      <c r="B281" s="72" t="s">
        <v>2337</v>
      </c>
      <c r="C281" s="21" t="s">
        <v>79</v>
      </c>
      <c r="D281" s="21" t="s">
        <v>826</v>
      </c>
      <c r="E281" s="21" t="s">
        <v>827</v>
      </c>
      <c r="F281" s="21" t="s">
        <v>828</v>
      </c>
      <c r="G281" s="21" t="s">
        <v>1402</v>
      </c>
      <c r="H281" s="23" t="s">
        <v>3011</v>
      </c>
      <c r="I281" s="24">
        <v>0</v>
      </c>
      <c r="J281" s="25">
        <v>710000000</v>
      </c>
      <c r="K281" s="25" t="s">
        <v>82</v>
      </c>
      <c r="L281" s="23" t="s">
        <v>83</v>
      </c>
      <c r="M281" s="21" t="s">
        <v>1419</v>
      </c>
      <c r="N281" s="26" t="s">
        <v>84</v>
      </c>
      <c r="O281" s="26" t="s">
        <v>4214</v>
      </c>
      <c r="P281" s="21" t="s">
        <v>91</v>
      </c>
      <c r="Q281" s="27">
        <v>796</v>
      </c>
      <c r="R281" s="26" t="s">
        <v>678</v>
      </c>
      <c r="S281" s="12">
        <v>4</v>
      </c>
      <c r="T281" s="73">
        <v>40</v>
      </c>
      <c r="U281" s="12">
        <f t="shared" si="28"/>
        <v>160</v>
      </c>
      <c r="V281" s="12">
        <f t="shared" si="30"/>
        <v>179.20000000000002</v>
      </c>
      <c r="W281" s="23"/>
      <c r="X281" s="23">
        <v>2017</v>
      </c>
      <c r="Y281" s="25"/>
      <c r="Z281" s="121" t="s">
        <v>905</v>
      </c>
      <c r="AA281" s="121" t="s">
        <v>749</v>
      </c>
      <c r="AB281" s="121" t="s">
        <v>4790</v>
      </c>
      <c r="AC281" s="121">
        <v>8</v>
      </c>
      <c r="AD281" s="122" t="s">
        <v>4794</v>
      </c>
      <c r="AE281" s="122" t="s">
        <v>4795</v>
      </c>
      <c r="AF281" s="121" t="s">
        <v>6880</v>
      </c>
      <c r="AG281" s="121" t="s">
        <v>9018</v>
      </c>
      <c r="AH281" s="121" t="s">
        <v>6240</v>
      </c>
      <c r="AI281" s="121"/>
      <c r="AJ281" s="123">
        <v>4</v>
      </c>
      <c r="AK281" s="123">
        <v>44.8</v>
      </c>
      <c r="AL281" s="123">
        <f t="shared" si="31"/>
        <v>179.2</v>
      </c>
      <c r="AM281" s="123">
        <f t="shared" si="32"/>
        <v>0</v>
      </c>
      <c r="AN281" s="130"/>
      <c r="AO281" s="21"/>
      <c r="AP281" s="24"/>
      <c r="AQ281" s="21"/>
    </row>
    <row r="282" spans="1:43" s="22" customFormat="1" ht="76.5" outlineLevel="1" x14ac:dyDescent="0.25">
      <c r="A282" s="70"/>
      <c r="B282" s="72" t="s">
        <v>2338</v>
      </c>
      <c r="C282" s="21" t="s">
        <v>79</v>
      </c>
      <c r="D282" s="21" t="s">
        <v>802</v>
      </c>
      <c r="E282" s="21" t="s">
        <v>803</v>
      </c>
      <c r="F282" s="21" t="s">
        <v>804</v>
      </c>
      <c r="G282" s="21" t="s">
        <v>1403</v>
      </c>
      <c r="H282" s="23" t="s">
        <v>3011</v>
      </c>
      <c r="I282" s="24">
        <v>0</v>
      </c>
      <c r="J282" s="25">
        <v>710000000</v>
      </c>
      <c r="K282" s="25" t="s">
        <v>82</v>
      </c>
      <c r="L282" s="23" t="s">
        <v>83</v>
      </c>
      <c r="M282" s="21" t="s">
        <v>1419</v>
      </c>
      <c r="N282" s="26" t="s">
        <v>84</v>
      </c>
      <c r="O282" s="26" t="s">
        <v>4214</v>
      </c>
      <c r="P282" s="21" t="s">
        <v>91</v>
      </c>
      <c r="Q282" s="27">
        <v>796</v>
      </c>
      <c r="R282" s="26" t="s">
        <v>678</v>
      </c>
      <c r="S282" s="12">
        <v>2</v>
      </c>
      <c r="T282" s="12">
        <v>1520</v>
      </c>
      <c r="U282" s="12">
        <f t="shared" ref="U282:U345" si="33">S282*T282</f>
        <v>3040</v>
      </c>
      <c r="V282" s="12">
        <f t="shared" si="30"/>
        <v>3404.8</v>
      </c>
      <c r="W282" s="23"/>
      <c r="X282" s="23">
        <v>2017</v>
      </c>
      <c r="Y282" s="25"/>
      <c r="Z282" s="121" t="s">
        <v>905</v>
      </c>
      <c r="AA282" s="121" t="s">
        <v>749</v>
      </c>
      <c r="AB282" s="121" t="s">
        <v>4790</v>
      </c>
      <c r="AC282" s="121">
        <v>9</v>
      </c>
      <c r="AD282" s="122" t="s">
        <v>4794</v>
      </c>
      <c r="AE282" s="122" t="s">
        <v>4795</v>
      </c>
      <c r="AF282" s="121" t="s">
        <v>6880</v>
      </c>
      <c r="AG282" s="121" t="s">
        <v>9018</v>
      </c>
      <c r="AH282" s="121" t="s">
        <v>6240</v>
      </c>
      <c r="AI282" s="121"/>
      <c r="AJ282" s="123">
        <v>2</v>
      </c>
      <c r="AK282" s="123">
        <v>1702.4</v>
      </c>
      <c r="AL282" s="123">
        <f t="shared" si="31"/>
        <v>3404.8</v>
      </c>
      <c r="AM282" s="123">
        <f t="shared" si="32"/>
        <v>0</v>
      </c>
      <c r="AN282" s="130"/>
      <c r="AO282" s="21"/>
      <c r="AP282" s="24"/>
      <c r="AQ282" s="21"/>
    </row>
    <row r="283" spans="1:43" s="22" customFormat="1" ht="114.75" outlineLevel="1" x14ac:dyDescent="0.25">
      <c r="A283" s="70"/>
      <c r="B283" s="72" t="s">
        <v>2339</v>
      </c>
      <c r="C283" s="21" t="s">
        <v>79</v>
      </c>
      <c r="D283" s="21" t="s">
        <v>820</v>
      </c>
      <c r="E283" s="21" t="s">
        <v>821</v>
      </c>
      <c r="F283" s="21" t="s">
        <v>822</v>
      </c>
      <c r="G283" s="21" t="s">
        <v>1244</v>
      </c>
      <c r="H283" s="23" t="s">
        <v>3011</v>
      </c>
      <c r="I283" s="24">
        <v>0</v>
      </c>
      <c r="J283" s="25">
        <v>710000000</v>
      </c>
      <c r="K283" s="25" t="s">
        <v>82</v>
      </c>
      <c r="L283" s="23" t="s">
        <v>83</v>
      </c>
      <c r="M283" s="21" t="s">
        <v>1419</v>
      </c>
      <c r="N283" s="26" t="s">
        <v>84</v>
      </c>
      <c r="O283" s="26" t="s">
        <v>4214</v>
      </c>
      <c r="P283" s="21" t="s">
        <v>91</v>
      </c>
      <c r="Q283" s="27" t="s">
        <v>900</v>
      </c>
      <c r="R283" s="26" t="s">
        <v>901</v>
      </c>
      <c r="S283" s="12">
        <v>2</v>
      </c>
      <c r="T283" s="73">
        <v>339</v>
      </c>
      <c r="U283" s="12">
        <f t="shared" si="33"/>
        <v>678</v>
      </c>
      <c r="V283" s="12">
        <f t="shared" si="30"/>
        <v>759.36000000000013</v>
      </c>
      <c r="W283" s="23"/>
      <c r="X283" s="23">
        <v>2017</v>
      </c>
      <c r="Y283" s="25"/>
      <c r="Z283" s="121" t="s">
        <v>905</v>
      </c>
      <c r="AA283" s="121" t="s">
        <v>749</v>
      </c>
      <c r="AB283" s="121" t="s">
        <v>4790</v>
      </c>
      <c r="AC283" s="121">
        <v>10</v>
      </c>
      <c r="AD283" s="122" t="s">
        <v>4794</v>
      </c>
      <c r="AE283" s="122" t="s">
        <v>4795</v>
      </c>
      <c r="AF283" s="121" t="s">
        <v>6880</v>
      </c>
      <c r="AG283" s="121" t="s">
        <v>9018</v>
      </c>
      <c r="AH283" s="121" t="s">
        <v>6240</v>
      </c>
      <c r="AI283" s="121"/>
      <c r="AJ283" s="123">
        <v>2</v>
      </c>
      <c r="AK283" s="123">
        <v>379.68</v>
      </c>
      <c r="AL283" s="123">
        <f t="shared" si="31"/>
        <v>759.36</v>
      </c>
      <c r="AM283" s="123">
        <f t="shared" si="32"/>
        <v>0</v>
      </c>
      <c r="AN283" s="130"/>
      <c r="AO283" s="21"/>
      <c r="AP283" s="24"/>
      <c r="AQ283" s="21"/>
    </row>
    <row r="284" spans="1:43" s="22" customFormat="1" ht="76.5" outlineLevel="1" x14ac:dyDescent="0.25">
      <c r="A284" s="70"/>
      <c r="B284" s="72" t="s">
        <v>2340</v>
      </c>
      <c r="C284" s="21" t="s">
        <v>79</v>
      </c>
      <c r="D284" s="21" t="s">
        <v>1404</v>
      </c>
      <c r="E284" s="21" t="s">
        <v>1405</v>
      </c>
      <c r="F284" s="21" t="s">
        <v>1406</v>
      </c>
      <c r="G284" s="21" t="s">
        <v>4661</v>
      </c>
      <c r="H284" s="23" t="s">
        <v>3011</v>
      </c>
      <c r="I284" s="24">
        <v>0</v>
      </c>
      <c r="J284" s="25">
        <v>710000000</v>
      </c>
      <c r="K284" s="25" t="s">
        <v>82</v>
      </c>
      <c r="L284" s="23" t="s">
        <v>83</v>
      </c>
      <c r="M284" s="21" t="s">
        <v>1419</v>
      </c>
      <c r="N284" s="26" t="s">
        <v>84</v>
      </c>
      <c r="O284" s="26" t="s">
        <v>4214</v>
      </c>
      <c r="P284" s="21" t="s">
        <v>91</v>
      </c>
      <c r="Q284" s="27">
        <v>796</v>
      </c>
      <c r="R284" s="26" t="s">
        <v>678</v>
      </c>
      <c r="S284" s="12">
        <v>2</v>
      </c>
      <c r="T284" s="12">
        <v>2395</v>
      </c>
      <c r="U284" s="12">
        <f t="shared" si="33"/>
        <v>4790</v>
      </c>
      <c r="V284" s="12">
        <f t="shared" si="30"/>
        <v>5364.8</v>
      </c>
      <c r="W284" s="23"/>
      <c r="X284" s="23">
        <v>2017</v>
      </c>
      <c r="Y284" s="25"/>
      <c r="Z284" s="121" t="s">
        <v>905</v>
      </c>
      <c r="AA284" s="121" t="s">
        <v>749</v>
      </c>
      <c r="AB284" s="121" t="s">
        <v>4790</v>
      </c>
      <c r="AC284" s="121">
        <v>11</v>
      </c>
      <c r="AD284" s="122" t="s">
        <v>4794</v>
      </c>
      <c r="AE284" s="122" t="s">
        <v>4795</v>
      </c>
      <c r="AF284" s="121" t="s">
        <v>6880</v>
      </c>
      <c r="AG284" s="121" t="s">
        <v>9018</v>
      </c>
      <c r="AH284" s="121" t="s">
        <v>6240</v>
      </c>
      <c r="AI284" s="121"/>
      <c r="AJ284" s="123">
        <v>2</v>
      </c>
      <c r="AK284" s="123">
        <v>2464</v>
      </c>
      <c r="AL284" s="123">
        <f t="shared" si="31"/>
        <v>4928</v>
      </c>
      <c r="AM284" s="123">
        <f t="shared" si="32"/>
        <v>436.80000000000018</v>
      </c>
      <c r="AN284" s="130"/>
      <c r="AO284" s="21"/>
      <c r="AP284" s="24"/>
      <c r="AQ284" s="21"/>
    </row>
    <row r="285" spans="1:43" s="22" customFormat="1" ht="76.5" outlineLevel="1" x14ac:dyDescent="0.25">
      <c r="A285" s="70"/>
      <c r="B285" s="72" t="s">
        <v>2341</v>
      </c>
      <c r="C285" s="21" t="s">
        <v>79</v>
      </c>
      <c r="D285" s="21" t="s">
        <v>764</v>
      </c>
      <c r="E285" s="21" t="s">
        <v>765</v>
      </c>
      <c r="F285" s="21" t="s">
        <v>766</v>
      </c>
      <c r="G285" s="21" t="s">
        <v>1407</v>
      </c>
      <c r="H285" s="23" t="s">
        <v>3011</v>
      </c>
      <c r="I285" s="24">
        <v>0</v>
      </c>
      <c r="J285" s="25">
        <v>710000000</v>
      </c>
      <c r="K285" s="25" t="s">
        <v>82</v>
      </c>
      <c r="L285" s="23" t="s">
        <v>83</v>
      </c>
      <c r="M285" s="21" t="s">
        <v>1419</v>
      </c>
      <c r="N285" s="26" t="s">
        <v>84</v>
      </c>
      <c r="O285" s="26" t="s">
        <v>4214</v>
      </c>
      <c r="P285" s="21" t="s">
        <v>91</v>
      </c>
      <c r="Q285" s="27">
        <v>796</v>
      </c>
      <c r="R285" s="26" t="s">
        <v>678</v>
      </c>
      <c r="S285" s="12">
        <v>20</v>
      </c>
      <c r="T285" s="12">
        <v>760</v>
      </c>
      <c r="U285" s="12">
        <f t="shared" si="33"/>
        <v>15200</v>
      </c>
      <c r="V285" s="12">
        <f t="shared" si="30"/>
        <v>17024</v>
      </c>
      <c r="W285" s="23"/>
      <c r="X285" s="23">
        <v>2017</v>
      </c>
      <c r="Y285" s="25"/>
      <c r="Z285" s="121" t="s">
        <v>905</v>
      </c>
      <c r="AA285" s="121" t="s">
        <v>749</v>
      </c>
      <c r="AB285" s="121" t="s">
        <v>4790</v>
      </c>
      <c r="AC285" s="121">
        <v>12</v>
      </c>
      <c r="AD285" s="122" t="s">
        <v>4794</v>
      </c>
      <c r="AE285" s="122" t="s">
        <v>4795</v>
      </c>
      <c r="AF285" s="121" t="s">
        <v>6880</v>
      </c>
      <c r="AG285" s="121" t="s">
        <v>9018</v>
      </c>
      <c r="AH285" s="121" t="s">
        <v>6240</v>
      </c>
      <c r="AI285" s="121"/>
      <c r="AJ285" s="123">
        <v>20</v>
      </c>
      <c r="AK285" s="123">
        <v>616</v>
      </c>
      <c r="AL285" s="123">
        <f t="shared" si="31"/>
        <v>12320</v>
      </c>
      <c r="AM285" s="123">
        <f t="shared" si="32"/>
        <v>4704</v>
      </c>
      <c r="AN285" s="130"/>
      <c r="AO285" s="21"/>
      <c r="AP285" s="24"/>
      <c r="AQ285" s="21"/>
    </row>
    <row r="286" spans="1:43" s="22" customFormat="1" ht="76.5" outlineLevel="1" x14ac:dyDescent="0.25">
      <c r="A286" s="70"/>
      <c r="B286" s="72" t="s">
        <v>2342</v>
      </c>
      <c r="C286" s="21" t="s">
        <v>79</v>
      </c>
      <c r="D286" s="21" t="s">
        <v>3131</v>
      </c>
      <c r="E286" s="21" t="s">
        <v>765</v>
      </c>
      <c r="F286" s="21" t="s">
        <v>1408</v>
      </c>
      <c r="G286" s="21" t="s">
        <v>1409</v>
      </c>
      <c r="H286" s="23" t="s">
        <v>3011</v>
      </c>
      <c r="I286" s="24">
        <v>0</v>
      </c>
      <c r="J286" s="25">
        <v>710000000</v>
      </c>
      <c r="K286" s="25" t="s">
        <v>82</v>
      </c>
      <c r="L286" s="23" t="s">
        <v>83</v>
      </c>
      <c r="M286" s="21" t="s">
        <v>1419</v>
      </c>
      <c r="N286" s="26" t="s">
        <v>84</v>
      </c>
      <c r="O286" s="26" t="s">
        <v>4214</v>
      </c>
      <c r="P286" s="21" t="s">
        <v>91</v>
      </c>
      <c r="Q286" s="27">
        <v>796</v>
      </c>
      <c r="R286" s="26" t="s">
        <v>678</v>
      </c>
      <c r="S286" s="12">
        <v>5</v>
      </c>
      <c r="T286" s="12">
        <v>590</v>
      </c>
      <c r="U286" s="12">
        <f t="shared" si="33"/>
        <v>2950</v>
      </c>
      <c r="V286" s="12">
        <f t="shared" si="30"/>
        <v>3304.0000000000005</v>
      </c>
      <c r="W286" s="23"/>
      <c r="X286" s="23">
        <v>2017</v>
      </c>
      <c r="Y286" s="25"/>
      <c r="Z286" s="121" t="s">
        <v>905</v>
      </c>
      <c r="AA286" s="121" t="s">
        <v>749</v>
      </c>
      <c r="AB286" s="121" t="s">
        <v>4790</v>
      </c>
      <c r="AC286" s="121">
        <v>13</v>
      </c>
      <c r="AD286" s="122" t="s">
        <v>4794</v>
      </c>
      <c r="AE286" s="122" t="s">
        <v>4795</v>
      </c>
      <c r="AF286" s="121" t="s">
        <v>6880</v>
      </c>
      <c r="AG286" s="121" t="s">
        <v>9018</v>
      </c>
      <c r="AH286" s="121" t="s">
        <v>6240</v>
      </c>
      <c r="AI286" s="121"/>
      <c r="AJ286" s="123">
        <v>5</v>
      </c>
      <c r="AK286" s="123">
        <v>616</v>
      </c>
      <c r="AL286" s="123">
        <f t="shared" si="31"/>
        <v>3080</v>
      </c>
      <c r="AM286" s="123">
        <f t="shared" si="32"/>
        <v>224.00000000000045</v>
      </c>
      <c r="AN286" s="130"/>
      <c r="AO286" s="21"/>
      <c r="AP286" s="24"/>
      <c r="AQ286" s="21"/>
    </row>
    <row r="287" spans="1:43" s="22" customFormat="1" ht="76.5" outlineLevel="1" x14ac:dyDescent="0.25">
      <c r="A287" s="70"/>
      <c r="B287" s="72" t="s">
        <v>2343</v>
      </c>
      <c r="C287" s="21" t="s">
        <v>79</v>
      </c>
      <c r="D287" s="21" t="s">
        <v>852</v>
      </c>
      <c r="E287" s="21" t="s">
        <v>853</v>
      </c>
      <c r="F287" s="21" t="s">
        <v>854</v>
      </c>
      <c r="G287" s="21" t="s">
        <v>4696</v>
      </c>
      <c r="H287" s="23" t="s">
        <v>3011</v>
      </c>
      <c r="I287" s="24">
        <v>0</v>
      </c>
      <c r="J287" s="25">
        <v>710000000</v>
      </c>
      <c r="K287" s="25" t="s">
        <v>82</v>
      </c>
      <c r="L287" s="23" t="s">
        <v>83</v>
      </c>
      <c r="M287" s="21" t="s">
        <v>1419</v>
      </c>
      <c r="N287" s="26" t="s">
        <v>84</v>
      </c>
      <c r="O287" s="26" t="s">
        <v>4214</v>
      </c>
      <c r="P287" s="21" t="s">
        <v>91</v>
      </c>
      <c r="Q287" s="27">
        <v>796</v>
      </c>
      <c r="R287" s="26" t="s">
        <v>678</v>
      </c>
      <c r="S287" s="12">
        <v>50</v>
      </c>
      <c r="T287" s="12">
        <v>80</v>
      </c>
      <c r="U287" s="12">
        <f t="shared" si="33"/>
        <v>4000</v>
      </c>
      <c r="V287" s="12">
        <f t="shared" si="30"/>
        <v>4480</v>
      </c>
      <c r="W287" s="23"/>
      <c r="X287" s="23">
        <v>2017</v>
      </c>
      <c r="Y287" s="25"/>
      <c r="Z287" s="121" t="s">
        <v>905</v>
      </c>
      <c r="AA287" s="121" t="s">
        <v>749</v>
      </c>
      <c r="AB287" s="121" t="s">
        <v>4790</v>
      </c>
      <c r="AC287" s="121">
        <v>14</v>
      </c>
      <c r="AD287" s="122" t="s">
        <v>4794</v>
      </c>
      <c r="AE287" s="122" t="s">
        <v>4795</v>
      </c>
      <c r="AF287" s="121" t="s">
        <v>6880</v>
      </c>
      <c r="AG287" s="121" t="s">
        <v>9018</v>
      </c>
      <c r="AH287" s="121" t="s">
        <v>6240</v>
      </c>
      <c r="AI287" s="121"/>
      <c r="AJ287" s="123">
        <v>50</v>
      </c>
      <c r="AK287" s="123">
        <v>89.6</v>
      </c>
      <c r="AL287" s="123">
        <f t="shared" si="31"/>
        <v>4480</v>
      </c>
      <c r="AM287" s="123">
        <f t="shared" si="32"/>
        <v>0</v>
      </c>
      <c r="AN287" s="130"/>
      <c r="AO287" s="21"/>
      <c r="AP287" s="24"/>
      <c r="AQ287" s="21"/>
    </row>
    <row r="288" spans="1:43" s="22" customFormat="1" ht="76.5" outlineLevel="1" x14ac:dyDescent="0.25">
      <c r="A288" s="70"/>
      <c r="B288" s="72" t="s">
        <v>2344</v>
      </c>
      <c r="C288" s="21" t="s">
        <v>79</v>
      </c>
      <c r="D288" s="21" t="s">
        <v>852</v>
      </c>
      <c r="E288" s="21" t="s">
        <v>853</v>
      </c>
      <c r="F288" s="21" t="s">
        <v>854</v>
      </c>
      <c r="G288" s="21" t="s">
        <v>4699</v>
      </c>
      <c r="H288" s="23" t="s">
        <v>3011</v>
      </c>
      <c r="I288" s="24">
        <v>0</v>
      </c>
      <c r="J288" s="25">
        <v>710000000</v>
      </c>
      <c r="K288" s="25" t="s">
        <v>82</v>
      </c>
      <c r="L288" s="23" t="s">
        <v>83</v>
      </c>
      <c r="M288" s="21" t="s">
        <v>1419</v>
      </c>
      <c r="N288" s="26" t="s">
        <v>84</v>
      </c>
      <c r="O288" s="26" t="s">
        <v>4214</v>
      </c>
      <c r="P288" s="21" t="s">
        <v>91</v>
      </c>
      <c r="Q288" s="27">
        <v>796</v>
      </c>
      <c r="R288" s="26" t="s">
        <v>678</v>
      </c>
      <c r="S288" s="12">
        <v>12</v>
      </c>
      <c r="T288" s="12">
        <v>255</v>
      </c>
      <c r="U288" s="12">
        <f t="shared" si="33"/>
        <v>3060</v>
      </c>
      <c r="V288" s="12">
        <f t="shared" si="30"/>
        <v>3427.2000000000003</v>
      </c>
      <c r="W288" s="23"/>
      <c r="X288" s="23">
        <v>2017</v>
      </c>
      <c r="Y288" s="25"/>
      <c r="Z288" s="121" t="s">
        <v>905</v>
      </c>
      <c r="AA288" s="121" t="s">
        <v>749</v>
      </c>
      <c r="AB288" s="121" t="s">
        <v>4790</v>
      </c>
      <c r="AC288" s="121">
        <v>15</v>
      </c>
      <c r="AD288" s="122" t="s">
        <v>4794</v>
      </c>
      <c r="AE288" s="122" t="s">
        <v>4795</v>
      </c>
      <c r="AF288" s="121" t="s">
        <v>6880</v>
      </c>
      <c r="AG288" s="121" t="s">
        <v>9018</v>
      </c>
      <c r="AH288" s="121" t="s">
        <v>6240</v>
      </c>
      <c r="AI288" s="121"/>
      <c r="AJ288" s="123">
        <v>12</v>
      </c>
      <c r="AK288" s="123">
        <v>285.60000000000002</v>
      </c>
      <c r="AL288" s="123">
        <f t="shared" si="31"/>
        <v>3427.2000000000003</v>
      </c>
      <c r="AM288" s="123">
        <f t="shared" si="32"/>
        <v>0</v>
      </c>
      <c r="AN288" s="130"/>
      <c r="AO288" s="21"/>
      <c r="AP288" s="24"/>
      <c r="AQ288" s="21"/>
    </row>
    <row r="289" spans="1:43" s="22" customFormat="1" ht="76.5" outlineLevel="1" x14ac:dyDescent="0.25">
      <c r="A289" s="70"/>
      <c r="B289" s="72" t="s">
        <v>2345</v>
      </c>
      <c r="C289" s="21" t="s">
        <v>79</v>
      </c>
      <c r="D289" s="21" t="s">
        <v>813</v>
      </c>
      <c r="E289" s="21" t="s">
        <v>814</v>
      </c>
      <c r="F289" s="21" t="s">
        <v>815</v>
      </c>
      <c r="G289" s="21" t="s">
        <v>4670</v>
      </c>
      <c r="H289" s="23" t="s">
        <v>3011</v>
      </c>
      <c r="I289" s="24">
        <v>0</v>
      </c>
      <c r="J289" s="25">
        <v>710000000</v>
      </c>
      <c r="K289" s="25" t="s">
        <v>82</v>
      </c>
      <c r="L289" s="23" t="s">
        <v>83</v>
      </c>
      <c r="M289" s="21" t="s">
        <v>1419</v>
      </c>
      <c r="N289" s="26" t="s">
        <v>84</v>
      </c>
      <c r="O289" s="26" t="s">
        <v>4214</v>
      </c>
      <c r="P289" s="21" t="s">
        <v>91</v>
      </c>
      <c r="Q289" s="27" t="s">
        <v>898</v>
      </c>
      <c r="R289" s="26" t="s">
        <v>899</v>
      </c>
      <c r="S289" s="12">
        <v>4</v>
      </c>
      <c r="T289" s="12">
        <v>95</v>
      </c>
      <c r="U289" s="12">
        <f t="shared" si="33"/>
        <v>380</v>
      </c>
      <c r="V289" s="12">
        <f t="shared" si="30"/>
        <v>425.6</v>
      </c>
      <c r="W289" s="23"/>
      <c r="X289" s="23">
        <v>2017</v>
      </c>
      <c r="Y289" s="25"/>
      <c r="Z289" s="121" t="s">
        <v>905</v>
      </c>
      <c r="AA289" s="121" t="s">
        <v>749</v>
      </c>
      <c r="AB289" s="121" t="s">
        <v>4790</v>
      </c>
      <c r="AC289" s="121">
        <v>16</v>
      </c>
      <c r="AD289" s="122" t="s">
        <v>4794</v>
      </c>
      <c r="AE289" s="122" t="s">
        <v>4795</v>
      </c>
      <c r="AF289" s="121" t="s">
        <v>6880</v>
      </c>
      <c r="AG289" s="121" t="s">
        <v>9018</v>
      </c>
      <c r="AH289" s="121" t="s">
        <v>6240</v>
      </c>
      <c r="AI289" s="121"/>
      <c r="AJ289" s="123">
        <v>4</v>
      </c>
      <c r="AK289" s="123">
        <v>106.4</v>
      </c>
      <c r="AL289" s="123">
        <f t="shared" si="31"/>
        <v>425.6</v>
      </c>
      <c r="AM289" s="123">
        <f t="shared" si="32"/>
        <v>0</v>
      </c>
      <c r="AN289" s="130"/>
      <c r="AO289" s="21"/>
      <c r="AP289" s="24"/>
      <c r="AQ289" s="21"/>
    </row>
    <row r="290" spans="1:43" s="22" customFormat="1" ht="76.5" outlineLevel="1" x14ac:dyDescent="0.25">
      <c r="A290" s="70"/>
      <c r="B290" s="72" t="s">
        <v>2346</v>
      </c>
      <c r="C290" s="21" t="s">
        <v>79</v>
      </c>
      <c r="D290" s="21" t="s">
        <v>1262</v>
      </c>
      <c r="E290" s="21" t="s">
        <v>814</v>
      </c>
      <c r="F290" s="21" t="s">
        <v>1263</v>
      </c>
      <c r="G290" s="21" t="s">
        <v>4670</v>
      </c>
      <c r="H290" s="23" t="s">
        <v>3011</v>
      </c>
      <c r="I290" s="24">
        <v>0</v>
      </c>
      <c r="J290" s="25">
        <v>710000000</v>
      </c>
      <c r="K290" s="25" t="s">
        <v>82</v>
      </c>
      <c r="L290" s="23" t="s">
        <v>83</v>
      </c>
      <c r="M290" s="21" t="s">
        <v>1419</v>
      </c>
      <c r="N290" s="26" t="s">
        <v>84</v>
      </c>
      <c r="O290" s="26" t="s">
        <v>4214</v>
      </c>
      <c r="P290" s="21" t="s">
        <v>91</v>
      </c>
      <c r="Q290" s="27" t="s">
        <v>898</v>
      </c>
      <c r="R290" s="26" t="s">
        <v>899</v>
      </c>
      <c r="S290" s="12">
        <v>4</v>
      </c>
      <c r="T290" s="12">
        <v>120</v>
      </c>
      <c r="U290" s="12">
        <f t="shared" si="33"/>
        <v>480</v>
      </c>
      <c r="V290" s="12">
        <f t="shared" si="30"/>
        <v>537.6</v>
      </c>
      <c r="W290" s="23"/>
      <c r="X290" s="23">
        <v>2017</v>
      </c>
      <c r="Y290" s="25"/>
      <c r="Z290" s="121" t="s">
        <v>905</v>
      </c>
      <c r="AA290" s="121" t="s">
        <v>749</v>
      </c>
      <c r="AB290" s="121" t="s">
        <v>4790</v>
      </c>
      <c r="AC290" s="121">
        <v>17</v>
      </c>
      <c r="AD290" s="122" t="s">
        <v>4794</v>
      </c>
      <c r="AE290" s="122" t="s">
        <v>4795</v>
      </c>
      <c r="AF290" s="121" t="s">
        <v>6880</v>
      </c>
      <c r="AG290" s="121" t="s">
        <v>9018</v>
      </c>
      <c r="AH290" s="121" t="s">
        <v>6240</v>
      </c>
      <c r="AI290" s="121"/>
      <c r="AJ290" s="123">
        <v>4</v>
      </c>
      <c r="AK290" s="123">
        <v>134.4</v>
      </c>
      <c r="AL290" s="123">
        <f t="shared" si="31"/>
        <v>537.6</v>
      </c>
      <c r="AM290" s="123">
        <f t="shared" si="32"/>
        <v>0</v>
      </c>
      <c r="AN290" s="130"/>
      <c r="AO290" s="21"/>
      <c r="AP290" s="24"/>
      <c r="AQ290" s="21"/>
    </row>
    <row r="291" spans="1:43" s="22" customFormat="1" ht="76.5" outlineLevel="1" x14ac:dyDescent="0.25">
      <c r="A291" s="70"/>
      <c r="B291" s="72" t="s">
        <v>2347</v>
      </c>
      <c r="C291" s="21" t="s">
        <v>79</v>
      </c>
      <c r="D291" s="21" t="s">
        <v>785</v>
      </c>
      <c r="E291" s="21" t="s">
        <v>786</v>
      </c>
      <c r="F291" s="21" t="s">
        <v>787</v>
      </c>
      <c r="G291" s="21" t="s">
        <v>4676</v>
      </c>
      <c r="H291" s="23" t="s">
        <v>3011</v>
      </c>
      <c r="I291" s="24">
        <v>0</v>
      </c>
      <c r="J291" s="25">
        <v>710000000</v>
      </c>
      <c r="K291" s="25" t="s">
        <v>82</v>
      </c>
      <c r="L291" s="23" t="s">
        <v>83</v>
      </c>
      <c r="M291" s="21" t="s">
        <v>1419</v>
      </c>
      <c r="N291" s="26" t="s">
        <v>84</v>
      </c>
      <c r="O291" s="26" t="s">
        <v>4214</v>
      </c>
      <c r="P291" s="21" t="s">
        <v>91</v>
      </c>
      <c r="Q291" s="27">
        <v>796</v>
      </c>
      <c r="R291" s="26" t="s">
        <v>678</v>
      </c>
      <c r="S291" s="12">
        <v>2</v>
      </c>
      <c r="T291" s="12">
        <v>780</v>
      </c>
      <c r="U291" s="12">
        <f t="shared" si="33"/>
        <v>1560</v>
      </c>
      <c r="V291" s="12">
        <f t="shared" si="30"/>
        <v>1747.2000000000003</v>
      </c>
      <c r="W291" s="23"/>
      <c r="X291" s="23">
        <v>2017</v>
      </c>
      <c r="Y291" s="25"/>
      <c r="Z291" s="121" t="s">
        <v>905</v>
      </c>
      <c r="AA291" s="121" t="s">
        <v>749</v>
      </c>
      <c r="AB291" s="121" t="s">
        <v>4790</v>
      </c>
      <c r="AC291" s="121">
        <v>18</v>
      </c>
      <c r="AD291" s="122" t="s">
        <v>4794</v>
      </c>
      <c r="AE291" s="122" t="s">
        <v>4795</v>
      </c>
      <c r="AF291" s="121" t="s">
        <v>6880</v>
      </c>
      <c r="AG291" s="121" t="s">
        <v>9018</v>
      </c>
      <c r="AH291" s="121" t="s">
        <v>6240</v>
      </c>
      <c r="AI291" s="121"/>
      <c r="AJ291" s="123">
        <v>2</v>
      </c>
      <c r="AK291" s="123">
        <v>873.6</v>
      </c>
      <c r="AL291" s="123">
        <f t="shared" si="31"/>
        <v>1747.2</v>
      </c>
      <c r="AM291" s="123">
        <f t="shared" si="32"/>
        <v>0</v>
      </c>
      <c r="AN291" s="130"/>
      <c r="AO291" s="21"/>
      <c r="AP291" s="24"/>
      <c r="AQ291" s="21"/>
    </row>
    <row r="292" spans="1:43" s="22" customFormat="1" ht="76.5" outlineLevel="1" x14ac:dyDescent="0.25">
      <c r="A292" s="70"/>
      <c r="B292" s="72" t="s">
        <v>2348</v>
      </c>
      <c r="C292" s="21" t="s">
        <v>79</v>
      </c>
      <c r="D292" s="21" t="s">
        <v>790</v>
      </c>
      <c r="E292" s="21" t="s">
        <v>791</v>
      </c>
      <c r="F292" s="21" t="s">
        <v>792</v>
      </c>
      <c r="G292" s="21" t="s">
        <v>4676</v>
      </c>
      <c r="H292" s="23" t="s">
        <v>3011</v>
      </c>
      <c r="I292" s="24">
        <v>0</v>
      </c>
      <c r="J292" s="25">
        <v>710000000</v>
      </c>
      <c r="K292" s="25" t="s">
        <v>82</v>
      </c>
      <c r="L292" s="23" t="s">
        <v>83</v>
      </c>
      <c r="M292" s="21" t="s">
        <v>1419</v>
      </c>
      <c r="N292" s="26" t="s">
        <v>84</v>
      </c>
      <c r="O292" s="26" t="s">
        <v>4214</v>
      </c>
      <c r="P292" s="21" t="s">
        <v>91</v>
      </c>
      <c r="Q292" s="27" t="s">
        <v>898</v>
      </c>
      <c r="R292" s="26" t="s">
        <v>899</v>
      </c>
      <c r="S292" s="12">
        <v>5</v>
      </c>
      <c r="T292" s="73">
        <v>103.5</v>
      </c>
      <c r="U292" s="12">
        <f t="shared" si="33"/>
        <v>517.5</v>
      </c>
      <c r="V292" s="12">
        <f t="shared" si="30"/>
        <v>579.6</v>
      </c>
      <c r="W292" s="23"/>
      <c r="X292" s="23">
        <v>2017</v>
      </c>
      <c r="Y292" s="25"/>
      <c r="Z292" s="121" t="s">
        <v>905</v>
      </c>
      <c r="AA292" s="121" t="s">
        <v>749</v>
      </c>
      <c r="AB292" s="121" t="s">
        <v>4790</v>
      </c>
      <c r="AC292" s="121">
        <v>19</v>
      </c>
      <c r="AD292" s="122" t="s">
        <v>4794</v>
      </c>
      <c r="AE292" s="122" t="s">
        <v>4795</v>
      </c>
      <c r="AF292" s="121" t="s">
        <v>6880</v>
      </c>
      <c r="AG292" s="121" t="s">
        <v>9018</v>
      </c>
      <c r="AH292" s="121" t="s">
        <v>6240</v>
      </c>
      <c r="AI292" s="121"/>
      <c r="AJ292" s="123">
        <v>5</v>
      </c>
      <c r="AK292" s="123">
        <v>115.92</v>
      </c>
      <c r="AL292" s="123">
        <f t="shared" si="31"/>
        <v>579.6</v>
      </c>
      <c r="AM292" s="123">
        <f t="shared" si="32"/>
        <v>0</v>
      </c>
      <c r="AN292" s="130"/>
      <c r="AO292" s="21"/>
      <c r="AP292" s="24"/>
      <c r="AQ292" s="21"/>
    </row>
    <row r="293" spans="1:43" s="22" customFormat="1" ht="76.5" outlineLevel="1" x14ac:dyDescent="0.25">
      <c r="A293" s="70"/>
      <c r="B293" s="72" t="s">
        <v>2349</v>
      </c>
      <c r="C293" s="21" t="s">
        <v>79</v>
      </c>
      <c r="D293" s="21" t="s">
        <v>829</v>
      </c>
      <c r="E293" s="74" t="s">
        <v>830</v>
      </c>
      <c r="F293" s="21" t="s">
        <v>831</v>
      </c>
      <c r="G293" s="21" t="s">
        <v>4341</v>
      </c>
      <c r="H293" s="23" t="s">
        <v>3011</v>
      </c>
      <c r="I293" s="24">
        <v>0</v>
      </c>
      <c r="J293" s="25">
        <v>710000000</v>
      </c>
      <c r="K293" s="25" t="s">
        <v>82</v>
      </c>
      <c r="L293" s="23" t="s">
        <v>83</v>
      </c>
      <c r="M293" s="21" t="s">
        <v>1419</v>
      </c>
      <c r="N293" s="26" t="s">
        <v>84</v>
      </c>
      <c r="O293" s="26" t="s">
        <v>4214</v>
      </c>
      <c r="P293" s="21" t="s">
        <v>91</v>
      </c>
      <c r="Q293" s="27">
        <v>796</v>
      </c>
      <c r="R293" s="26" t="s">
        <v>678</v>
      </c>
      <c r="S293" s="12">
        <v>4</v>
      </c>
      <c r="T293" s="73">
        <v>80</v>
      </c>
      <c r="U293" s="12">
        <f t="shared" si="33"/>
        <v>320</v>
      </c>
      <c r="V293" s="12">
        <f t="shared" si="30"/>
        <v>358.40000000000003</v>
      </c>
      <c r="W293" s="23"/>
      <c r="X293" s="23">
        <v>2017</v>
      </c>
      <c r="Y293" s="25"/>
      <c r="Z293" s="121" t="s">
        <v>905</v>
      </c>
      <c r="AA293" s="121" t="s">
        <v>749</v>
      </c>
      <c r="AB293" s="121" t="s">
        <v>4790</v>
      </c>
      <c r="AC293" s="121">
        <v>20</v>
      </c>
      <c r="AD293" s="122" t="s">
        <v>4794</v>
      </c>
      <c r="AE293" s="122" t="s">
        <v>4795</v>
      </c>
      <c r="AF293" s="121" t="s">
        <v>6880</v>
      </c>
      <c r="AG293" s="121" t="s">
        <v>9018</v>
      </c>
      <c r="AH293" s="121" t="s">
        <v>6240</v>
      </c>
      <c r="AI293" s="121"/>
      <c r="AJ293" s="123">
        <v>4</v>
      </c>
      <c r="AK293" s="123">
        <v>89.6</v>
      </c>
      <c r="AL293" s="123">
        <f t="shared" si="31"/>
        <v>358.4</v>
      </c>
      <c r="AM293" s="123">
        <f t="shared" si="32"/>
        <v>0</v>
      </c>
      <c r="AN293" s="130"/>
      <c r="AO293" s="21"/>
      <c r="AP293" s="24"/>
      <c r="AQ293" s="21"/>
    </row>
    <row r="294" spans="1:43" s="22" customFormat="1" ht="76.5" outlineLevel="1" x14ac:dyDescent="0.25">
      <c r="A294" s="70"/>
      <c r="B294" s="72" t="s">
        <v>2350</v>
      </c>
      <c r="C294" s="21" t="s">
        <v>79</v>
      </c>
      <c r="D294" s="21" t="s">
        <v>768</v>
      </c>
      <c r="E294" s="21" t="s">
        <v>769</v>
      </c>
      <c r="F294" s="21" t="s">
        <v>770</v>
      </c>
      <c r="G294" s="21" t="s">
        <v>1117</v>
      </c>
      <c r="H294" s="23" t="s">
        <v>3011</v>
      </c>
      <c r="I294" s="24">
        <v>0</v>
      </c>
      <c r="J294" s="25">
        <v>710000000</v>
      </c>
      <c r="K294" s="25" t="s">
        <v>82</v>
      </c>
      <c r="L294" s="23" t="s">
        <v>83</v>
      </c>
      <c r="M294" s="21" t="s">
        <v>1419</v>
      </c>
      <c r="N294" s="26" t="s">
        <v>84</v>
      </c>
      <c r="O294" s="26" t="s">
        <v>4214</v>
      </c>
      <c r="P294" s="21" t="s">
        <v>91</v>
      </c>
      <c r="Q294" s="27">
        <v>796</v>
      </c>
      <c r="R294" s="26" t="s">
        <v>678</v>
      </c>
      <c r="S294" s="12">
        <v>500</v>
      </c>
      <c r="T294" s="73">
        <v>12</v>
      </c>
      <c r="U294" s="12">
        <f t="shared" si="33"/>
        <v>6000</v>
      </c>
      <c r="V294" s="12">
        <f t="shared" si="30"/>
        <v>6720.0000000000009</v>
      </c>
      <c r="W294" s="23"/>
      <c r="X294" s="23">
        <v>2017</v>
      </c>
      <c r="Y294" s="25"/>
      <c r="Z294" s="121" t="s">
        <v>905</v>
      </c>
      <c r="AA294" s="121" t="s">
        <v>749</v>
      </c>
      <c r="AB294" s="121" t="s">
        <v>4790</v>
      </c>
      <c r="AC294" s="121">
        <v>21</v>
      </c>
      <c r="AD294" s="122" t="s">
        <v>4794</v>
      </c>
      <c r="AE294" s="122" t="s">
        <v>4795</v>
      </c>
      <c r="AF294" s="121" t="s">
        <v>6880</v>
      </c>
      <c r="AG294" s="121" t="s">
        <v>9018</v>
      </c>
      <c r="AH294" s="121" t="s">
        <v>6240</v>
      </c>
      <c r="AI294" s="121"/>
      <c r="AJ294" s="123">
        <v>500</v>
      </c>
      <c r="AK294" s="123">
        <v>13.44</v>
      </c>
      <c r="AL294" s="123">
        <f t="shared" si="31"/>
        <v>6720</v>
      </c>
      <c r="AM294" s="123">
        <f t="shared" si="32"/>
        <v>0</v>
      </c>
      <c r="AN294" s="130"/>
      <c r="AO294" s="21"/>
      <c r="AP294" s="24"/>
      <c r="AQ294" s="21"/>
    </row>
    <row r="295" spans="1:43" s="22" customFormat="1" ht="76.5" outlineLevel="1" x14ac:dyDescent="0.25">
      <c r="A295" s="70"/>
      <c r="B295" s="72" t="s">
        <v>2351</v>
      </c>
      <c r="C295" s="21" t="s">
        <v>79</v>
      </c>
      <c r="D295" s="21" t="s">
        <v>771</v>
      </c>
      <c r="E295" s="74" t="s">
        <v>772</v>
      </c>
      <c r="F295" s="21" t="s">
        <v>773</v>
      </c>
      <c r="G295" s="21" t="s">
        <v>4664</v>
      </c>
      <c r="H295" s="23" t="s">
        <v>3011</v>
      </c>
      <c r="I295" s="24">
        <v>0</v>
      </c>
      <c r="J295" s="25">
        <v>710000000</v>
      </c>
      <c r="K295" s="25" t="s">
        <v>82</v>
      </c>
      <c r="L295" s="23" t="s">
        <v>83</v>
      </c>
      <c r="M295" s="21" t="s">
        <v>4114</v>
      </c>
      <c r="N295" s="26" t="s">
        <v>84</v>
      </c>
      <c r="O295" s="26" t="s">
        <v>4214</v>
      </c>
      <c r="P295" s="21" t="s">
        <v>91</v>
      </c>
      <c r="Q295" s="27" t="s">
        <v>896</v>
      </c>
      <c r="R295" s="26" t="s">
        <v>897</v>
      </c>
      <c r="S295" s="12">
        <v>20</v>
      </c>
      <c r="T295" s="73">
        <v>848</v>
      </c>
      <c r="U295" s="12">
        <f t="shared" si="33"/>
        <v>16960</v>
      </c>
      <c r="V295" s="12">
        <f t="shared" si="30"/>
        <v>18995.2</v>
      </c>
      <c r="W295" s="23"/>
      <c r="X295" s="23">
        <v>2017</v>
      </c>
      <c r="Y295" s="25"/>
      <c r="Z295" s="121" t="s">
        <v>905</v>
      </c>
      <c r="AA295" s="121" t="s">
        <v>750</v>
      </c>
      <c r="AB295" s="121" t="s">
        <v>4790</v>
      </c>
      <c r="AC295" s="121">
        <v>22</v>
      </c>
      <c r="AD295" s="122" t="s">
        <v>4794</v>
      </c>
      <c r="AE295" s="122" t="s">
        <v>4795</v>
      </c>
      <c r="AF295" s="121" t="s">
        <v>6880</v>
      </c>
      <c r="AG295" s="121" t="s">
        <v>9018</v>
      </c>
      <c r="AH295" s="121" t="s">
        <v>6240</v>
      </c>
      <c r="AI295" s="121"/>
      <c r="AJ295" s="123">
        <v>20</v>
      </c>
      <c r="AK295" s="123">
        <v>949.76</v>
      </c>
      <c r="AL295" s="123">
        <f t="shared" si="31"/>
        <v>18995.2</v>
      </c>
      <c r="AM295" s="123">
        <f t="shared" si="32"/>
        <v>0</v>
      </c>
      <c r="AN295" s="130"/>
      <c r="AO295" s="21"/>
      <c r="AP295" s="24"/>
      <c r="AQ295" s="21"/>
    </row>
    <row r="296" spans="1:43" s="22" customFormat="1" ht="76.5" outlineLevel="1" x14ac:dyDescent="0.25">
      <c r="A296" s="70"/>
      <c r="B296" s="72" t="s">
        <v>2352</v>
      </c>
      <c r="C296" s="21" t="s">
        <v>79</v>
      </c>
      <c r="D296" s="21" t="s">
        <v>774</v>
      </c>
      <c r="E296" s="21" t="s">
        <v>775</v>
      </c>
      <c r="F296" s="21" t="s">
        <v>776</v>
      </c>
      <c r="G296" s="21" t="s">
        <v>4662</v>
      </c>
      <c r="H296" s="23" t="s">
        <v>3011</v>
      </c>
      <c r="I296" s="24">
        <v>0</v>
      </c>
      <c r="J296" s="25">
        <v>710000000</v>
      </c>
      <c r="K296" s="25" t="s">
        <v>82</v>
      </c>
      <c r="L296" s="23" t="s">
        <v>83</v>
      </c>
      <c r="M296" s="21" t="s">
        <v>4114</v>
      </c>
      <c r="N296" s="26" t="s">
        <v>84</v>
      </c>
      <c r="O296" s="26" t="s">
        <v>4214</v>
      </c>
      <c r="P296" s="21" t="s">
        <v>91</v>
      </c>
      <c r="Q296" s="27">
        <v>796</v>
      </c>
      <c r="R296" s="26" t="s">
        <v>678</v>
      </c>
      <c r="S296" s="12">
        <v>36</v>
      </c>
      <c r="T296" s="12">
        <v>40</v>
      </c>
      <c r="U296" s="12">
        <f t="shared" si="33"/>
        <v>1440</v>
      </c>
      <c r="V296" s="12">
        <f t="shared" si="30"/>
        <v>1612.8000000000002</v>
      </c>
      <c r="W296" s="23"/>
      <c r="X296" s="23">
        <v>2017</v>
      </c>
      <c r="Y296" s="25"/>
      <c r="Z296" s="121" t="s">
        <v>905</v>
      </c>
      <c r="AA296" s="121" t="s">
        <v>750</v>
      </c>
      <c r="AB296" s="121" t="s">
        <v>4790</v>
      </c>
      <c r="AC296" s="121">
        <v>23</v>
      </c>
      <c r="AD296" s="122" t="s">
        <v>4794</v>
      </c>
      <c r="AE296" s="122" t="s">
        <v>4795</v>
      </c>
      <c r="AF296" s="121" t="s">
        <v>6880</v>
      </c>
      <c r="AG296" s="121" t="s">
        <v>9018</v>
      </c>
      <c r="AH296" s="121" t="s">
        <v>6240</v>
      </c>
      <c r="AI296" s="121"/>
      <c r="AJ296" s="123">
        <v>36</v>
      </c>
      <c r="AK296" s="123">
        <v>44.8</v>
      </c>
      <c r="AL296" s="123">
        <f t="shared" si="31"/>
        <v>1612.8</v>
      </c>
      <c r="AM296" s="123">
        <f t="shared" si="32"/>
        <v>0</v>
      </c>
      <c r="AN296" s="130"/>
      <c r="AO296" s="21"/>
      <c r="AP296" s="24"/>
      <c r="AQ296" s="21"/>
    </row>
    <row r="297" spans="1:43" s="22" customFormat="1" ht="76.5" outlineLevel="1" x14ac:dyDescent="0.25">
      <c r="A297" s="70"/>
      <c r="B297" s="72" t="s">
        <v>2353</v>
      </c>
      <c r="C297" s="21" t="s">
        <v>79</v>
      </c>
      <c r="D297" s="21" t="s">
        <v>1120</v>
      </c>
      <c r="E297" s="21" t="s">
        <v>845</v>
      </c>
      <c r="F297" s="21" t="s">
        <v>1121</v>
      </c>
      <c r="G297" s="21" t="s">
        <v>4339</v>
      </c>
      <c r="H297" s="23" t="s">
        <v>3011</v>
      </c>
      <c r="I297" s="24">
        <v>0</v>
      </c>
      <c r="J297" s="25">
        <v>710000000</v>
      </c>
      <c r="K297" s="25" t="s">
        <v>82</v>
      </c>
      <c r="L297" s="23" t="s">
        <v>83</v>
      </c>
      <c r="M297" s="21" t="s">
        <v>4114</v>
      </c>
      <c r="N297" s="26" t="s">
        <v>84</v>
      </c>
      <c r="O297" s="26" t="s">
        <v>4214</v>
      </c>
      <c r="P297" s="21" t="s">
        <v>91</v>
      </c>
      <c r="Q297" s="27">
        <v>796</v>
      </c>
      <c r="R297" s="26" t="s">
        <v>678</v>
      </c>
      <c r="S297" s="12">
        <v>2</v>
      </c>
      <c r="T297" s="12">
        <v>3995</v>
      </c>
      <c r="U297" s="12">
        <f t="shared" si="33"/>
        <v>7990</v>
      </c>
      <c r="V297" s="12">
        <f t="shared" si="30"/>
        <v>8948.8000000000011</v>
      </c>
      <c r="W297" s="23"/>
      <c r="X297" s="23">
        <v>2017</v>
      </c>
      <c r="Y297" s="25"/>
      <c r="Z297" s="121" t="s">
        <v>905</v>
      </c>
      <c r="AA297" s="121" t="s">
        <v>750</v>
      </c>
      <c r="AB297" s="121" t="s">
        <v>4790</v>
      </c>
      <c r="AC297" s="121">
        <v>24</v>
      </c>
      <c r="AD297" s="122" t="s">
        <v>4794</v>
      </c>
      <c r="AE297" s="122" t="s">
        <v>4795</v>
      </c>
      <c r="AF297" s="121" t="s">
        <v>6880</v>
      </c>
      <c r="AG297" s="121" t="s">
        <v>9018</v>
      </c>
      <c r="AH297" s="121" t="s">
        <v>6240</v>
      </c>
      <c r="AI297" s="121"/>
      <c r="AJ297" s="123">
        <v>2</v>
      </c>
      <c r="AK297" s="123">
        <v>4474.3999999999996</v>
      </c>
      <c r="AL297" s="123">
        <f t="shared" si="31"/>
        <v>8948.7999999999993</v>
      </c>
      <c r="AM297" s="123">
        <f t="shared" si="32"/>
        <v>0</v>
      </c>
      <c r="AN297" s="130"/>
      <c r="AO297" s="21"/>
      <c r="AP297" s="24"/>
      <c r="AQ297" s="21"/>
    </row>
    <row r="298" spans="1:43" s="22" customFormat="1" ht="76.5" outlineLevel="1" x14ac:dyDescent="0.25">
      <c r="A298" s="70"/>
      <c r="B298" s="72" t="s">
        <v>2354</v>
      </c>
      <c r="C298" s="21" t="s">
        <v>79</v>
      </c>
      <c r="D298" s="21" t="s">
        <v>1122</v>
      </c>
      <c r="E298" s="21" t="s">
        <v>848</v>
      </c>
      <c r="F298" s="21" t="s">
        <v>1123</v>
      </c>
      <c r="G298" s="21" t="s">
        <v>4694</v>
      </c>
      <c r="H298" s="23" t="s">
        <v>3011</v>
      </c>
      <c r="I298" s="24">
        <v>0</v>
      </c>
      <c r="J298" s="25">
        <v>710000000</v>
      </c>
      <c r="K298" s="25" t="s">
        <v>82</v>
      </c>
      <c r="L298" s="23" t="s">
        <v>83</v>
      </c>
      <c r="M298" s="21" t="s">
        <v>4114</v>
      </c>
      <c r="N298" s="26" t="s">
        <v>84</v>
      </c>
      <c r="O298" s="26" t="s">
        <v>4214</v>
      </c>
      <c r="P298" s="21" t="s">
        <v>91</v>
      </c>
      <c r="Q298" s="27">
        <v>796</v>
      </c>
      <c r="R298" s="26" t="s">
        <v>678</v>
      </c>
      <c r="S298" s="12">
        <v>9</v>
      </c>
      <c r="T298" s="12">
        <v>60</v>
      </c>
      <c r="U298" s="12">
        <f t="shared" si="33"/>
        <v>540</v>
      </c>
      <c r="V298" s="12">
        <f t="shared" si="30"/>
        <v>604.80000000000007</v>
      </c>
      <c r="W298" s="23"/>
      <c r="X298" s="23">
        <v>2017</v>
      </c>
      <c r="Y298" s="25"/>
      <c r="Z298" s="121" t="s">
        <v>905</v>
      </c>
      <c r="AA298" s="121" t="s">
        <v>750</v>
      </c>
      <c r="AB298" s="121" t="s">
        <v>4790</v>
      </c>
      <c r="AC298" s="121">
        <v>25</v>
      </c>
      <c r="AD298" s="122" t="s">
        <v>4794</v>
      </c>
      <c r="AE298" s="122" t="s">
        <v>4795</v>
      </c>
      <c r="AF298" s="121" t="s">
        <v>6880</v>
      </c>
      <c r="AG298" s="121" t="s">
        <v>9018</v>
      </c>
      <c r="AH298" s="121" t="s">
        <v>6240</v>
      </c>
      <c r="AI298" s="121"/>
      <c r="AJ298" s="123">
        <v>9</v>
      </c>
      <c r="AK298" s="123">
        <v>67.2</v>
      </c>
      <c r="AL298" s="123">
        <f t="shared" si="31"/>
        <v>604.80000000000007</v>
      </c>
      <c r="AM298" s="123">
        <f t="shared" si="32"/>
        <v>0</v>
      </c>
      <c r="AN298" s="130"/>
      <c r="AO298" s="21"/>
      <c r="AP298" s="24"/>
      <c r="AQ298" s="21"/>
    </row>
    <row r="299" spans="1:43" s="22" customFormat="1" ht="76.5" outlineLevel="1" x14ac:dyDescent="0.25">
      <c r="A299" s="70"/>
      <c r="B299" s="72" t="s">
        <v>2355</v>
      </c>
      <c r="C299" s="21" t="s">
        <v>79</v>
      </c>
      <c r="D299" s="21" t="s">
        <v>764</v>
      </c>
      <c r="E299" s="21" t="s">
        <v>765</v>
      </c>
      <c r="F299" s="21" t="s">
        <v>766</v>
      </c>
      <c r="G299" s="21" t="s">
        <v>1116</v>
      </c>
      <c r="H299" s="23" t="s">
        <v>3011</v>
      </c>
      <c r="I299" s="24">
        <v>0</v>
      </c>
      <c r="J299" s="25">
        <v>710000000</v>
      </c>
      <c r="K299" s="25" t="s">
        <v>82</v>
      </c>
      <c r="L299" s="23" t="s">
        <v>83</v>
      </c>
      <c r="M299" s="21" t="s">
        <v>4114</v>
      </c>
      <c r="N299" s="26" t="s">
        <v>84</v>
      </c>
      <c r="O299" s="26" t="s">
        <v>4214</v>
      </c>
      <c r="P299" s="21" t="s">
        <v>91</v>
      </c>
      <c r="Q299" s="27">
        <v>796</v>
      </c>
      <c r="R299" s="26" t="s">
        <v>678</v>
      </c>
      <c r="S299" s="12">
        <v>10</v>
      </c>
      <c r="T299" s="12">
        <v>760</v>
      </c>
      <c r="U299" s="12">
        <f t="shared" si="33"/>
        <v>7600</v>
      </c>
      <c r="V299" s="12">
        <f t="shared" si="30"/>
        <v>8512</v>
      </c>
      <c r="W299" s="23"/>
      <c r="X299" s="23">
        <v>2017</v>
      </c>
      <c r="Y299" s="25"/>
      <c r="Z299" s="121" t="s">
        <v>905</v>
      </c>
      <c r="AA299" s="121" t="s">
        <v>750</v>
      </c>
      <c r="AB299" s="121" t="s">
        <v>4790</v>
      </c>
      <c r="AC299" s="121">
        <v>26</v>
      </c>
      <c r="AD299" s="122" t="s">
        <v>4794</v>
      </c>
      <c r="AE299" s="122" t="s">
        <v>4795</v>
      </c>
      <c r="AF299" s="121" t="s">
        <v>6880</v>
      </c>
      <c r="AG299" s="121" t="s">
        <v>9018</v>
      </c>
      <c r="AH299" s="121" t="s">
        <v>6240</v>
      </c>
      <c r="AI299" s="121"/>
      <c r="AJ299" s="123">
        <v>10</v>
      </c>
      <c r="AK299" s="123">
        <v>851.2</v>
      </c>
      <c r="AL299" s="123">
        <f t="shared" si="31"/>
        <v>8512</v>
      </c>
      <c r="AM299" s="123">
        <f t="shared" si="32"/>
        <v>0</v>
      </c>
      <c r="AN299" s="130"/>
      <c r="AO299" s="21"/>
      <c r="AP299" s="24"/>
      <c r="AQ299" s="21"/>
    </row>
    <row r="300" spans="1:43" s="22" customFormat="1" ht="76.5" outlineLevel="1" x14ac:dyDescent="0.25">
      <c r="A300" s="70"/>
      <c r="B300" s="72" t="s">
        <v>2356</v>
      </c>
      <c r="C300" s="21" t="s">
        <v>79</v>
      </c>
      <c r="D300" s="21" t="s">
        <v>1118</v>
      </c>
      <c r="E300" s="21" t="s">
        <v>853</v>
      </c>
      <c r="F300" s="21" t="s">
        <v>1119</v>
      </c>
      <c r="G300" s="21" t="s">
        <v>4696</v>
      </c>
      <c r="H300" s="23" t="s">
        <v>3011</v>
      </c>
      <c r="I300" s="24">
        <v>0</v>
      </c>
      <c r="J300" s="25">
        <v>710000000</v>
      </c>
      <c r="K300" s="25" t="s">
        <v>82</v>
      </c>
      <c r="L300" s="23" t="s">
        <v>83</v>
      </c>
      <c r="M300" s="21" t="s">
        <v>4114</v>
      </c>
      <c r="N300" s="26" t="s">
        <v>84</v>
      </c>
      <c r="O300" s="26" t="s">
        <v>4214</v>
      </c>
      <c r="P300" s="21" t="s">
        <v>91</v>
      </c>
      <c r="Q300" s="27">
        <v>796</v>
      </c>
      <c r="R300" s="26" t="s">
        <v>678</v>
      </c>
      <c r="S300" s="12">
        <v>36</v>
      </c>
      <c r="T300" s="12">
        <v>80</v>
      </c>
      <c r="U300" s="12">
        <f t="shared" si="33"/>
        <v>2880</v>
      </c>
      <c r="V300" s="12">
        <f t="shared" si="30"/>
        <v>3225.6000000000004</v>
      </c>
      <c r="W300" s="23"/>
      <c r="X300" s="23">
        <v>2017</v>
      </c>
      <c r="Y300" s="25"/>
      <c r="Z300" s="121" t="s">
        <v>905</v>
      </c>
      <c r="AA300" s="121" t="s">
        <v>750</v>
      </c>
      <c r="AB300" s="121" t="s">
        <v>4790</v>
      </c>
      <c r="AC300" s="121">
        <v>27</v>
      </c>
      <c r="AD300" s="122" t="s">
        <v>4794</v>
      </c>
      <c r="AE300" s="122" t="s">
        <v>4795</v>
      </c>
      <c r="AF300" s="121" t="s">
        <v>6880</v>
      </c>
      <c r="AG300" s="121" t="s">
        <v>9018</v>
      </c>
      <c r="AH300" s="121" t="s">
        <v>6240</v>
      </c>
      <c r="AI300" s="121"/>
      <c r="AJ300" s="123">
        <v>36</v>
      </c>
      <c r="AK300" s="123">
        <v>89.6</v>
      </c>
      <c r="AL300" s="123">
        <f t="shared" si="31"/>
        <v>3225.6</v>
      </c>
      <c r="AM300" s="123">
        <f t="shared" si="32"/>
        <v>0</v>
      </c>
      <c r="AN300" s="130"/>
      <c r="AO300" s="21"/>
      <c r="AP300" s="24"/>
      <c r="AQ300" s="21"/>
    </row>
    <row r="301" spans="1:43" s="22" customFormat="1" ht="76.5" outlineLevel="1" x14ac:dyDescent="0.25">
      <c r="A301" s="70"/>
      <c r="B301" s="72" t="s">
        <v>2357</v>
      </c>
      <c r="C301" s="21" t="s">
        <v>79</v>
      </c>
      <c r="D301" s="21" t="s">
        <v>799</v>
      </c>
      <c r="E301" s="21" t="s">
        <v>800</v>
      </c>
      <c r="F301" s="21" t="s">
        <v>801</v>
      </c>
      <c r="G301" s="21" t="s">
        <v>4660</v>
      </c>
      <c r="H301" s="23" t="s">
        <v>3011</v>
      </c>
      <c r="I301" s="24">
        <v>0</v>
      </c>
      <c r="J301" s="25">
        <v>710000000</v>
      </c>
      <c r="K301" s="25" t="s">
        <v>82</v>
      </c>
      <c r="L301" s="23" t="s">
        <v>83</v>
      </c>
      <c r="M301" s="21" t="s">
        <v>4114</v>
      </c>
      <c r="N301" s="26" t="s">
        <v>84</v>
      </c>
      <c r="O301" s="26" t="s">
        <v>4214</v>
      </c>
      <c r="P301" s="21" t="s">
        <v>91</v>
      </c>
      <c r="Q301" s="27">
        <v>796</v>
      </c>
      <c r="R301" s="26" t="s">
        <v>678</v>
      </c>
      <c r="S301" s="12">
        <v>9</v>
      </c>
      <c r="T301" s="12">
        <v>105</v>
      </c>
      <c r="U301" s="12">
        <f t="shared" si="33"/>
        <v>945</v>
      </c>
      <c r="V301" s="12">
        <f t="shared" si="30"/>
        <v>1058.4000000000001</v>
      </c>
      <c r="W301" s="23"/>
      <c r="X301" s="23">
        <v>2017</v>
      </c>
      <c r="Y301" s="25"/>
      <c r="Z301" s="121" t="s">
        <v>905</v>
      </c>
      <c r="AA301" s="121" t="s">
        <v>750</v>
      </c>
      <c r="AB301" s="121" t="s">
        <v>4790</v>
      </c>
      <c r="AC301" s="121">
        <v>28</v>
      </c>
      <c r="AD301" s="122" t="s">
        <v>4794</v>
      </c>
      <c r="AE301" s="122" t="s">
        <v>4795</v>
      </c>
      <c r="AF301" s="121" t="s">
        <v>6880</v>
      </c>
      <c r="AG301" s="121" t="s">
        <v>9018</v>
      </c>
      <c r="AH301" s="121" t="s">
        <v>6240</v>
      </c>
      <c r="AI301" s="121"/>
      <c r="AJ301" s="123">
        <v>9</v>
      </c>
      <c r="AK301" s="123">
        <v>117.6</v>
      </c>
      <c r="AL301" s="123">
        <f t="shared" si="31"/>
        <v>1058.3999999999999</v>
      </c>
      <c r="AM301" s="123">
        <f t="shared" si="32"/>
        <v>0</v>
      </c>
      <c r="AN301" s="130"/>
      <c r="AO301" s="21"/>
      <c r="AP301" s="24"/>
      <c r="AQ301" s="21"/>
    </row>
    <row r="302" spans="1:43" s="22" customFormat="1" ht="76.5" outlineLevel="1" x14ac:dyDescent="0.25">
      <c r="A302" s="70"/>
      <c r="B302" s="72" t="s">
        <v>2358</v>
      </c>
      <c r="C302" s="21" t="s">
        <v>79</v>
      </c>
      <c r="D302" s="21" t="s">
        <v>768</v>
      </c>
      <c r="E302" s="21" t="s">
        <v>769</v>
      </c>
      <c r="F302" s="21" t="s">
        <v>770</v>
      </c>
      <c r="G302" s="21" t="s">
        <v>1117</v>
      </c>
      <c r="H302" s="23" t="s">
        <v>3011</v>
      </c>
      <c r="I302" s="24">
        <v>0</v>
      </c>
      <c r="J302" s="25">
        <v>710000000</v>
      </c>
      <c r="K302" s="25" t="s">
        <v>82</v>
      </c>
      <c r="L302" s="23" t="s">
        <v>83</v>
      </c>
      <c r="M302" s="21" t="s">
        <v>4114</v>
      </c>
      <c r="N302" s="26" t="s">
        <v>84</v>
      </c>
      <c r="O302" s="26" t="s">
        <v>4214</v>
      </c>
      <c r="P302" s="21" t="s">
        <v>91</v>
      </c>
      <c r="Q302" s="27">
        <v>796</v>
      </c>
      <c r="R302" s="26" t="s">
        <v>678</v>
      </c>
      <c r="S302" s="12">
        <v>1000</v>
      </c>
      <c r="T302" s="73">
        <v>7</v>
      </c>
      <c r="U302" s="12">
        <f t="shared" si="33"/>
        <v>7000</v>
      </c>
      <c r="V302" s="12">
        <f t="shared" si="30"/>
        <v>7840.0000000000009</v>
      </c>
      <c r="W302" s="23"/>
      <c r="X302" s="23">
        <v>2017</v>
      </c>
      <c r="Y302" s="25"/>
      <c r="Z302" s="121" t="s">
        <v>905</v>
      </c>
      <c r="AA302" s="121" t="s">
        <v>750</v>
      </c>
      <c r="AB302" s="121" t="s">
        <v>4790</v>
      </c>
      <c r="AC302" s="121">
        <v>29</v>
      </c>
      <c r="AD302" s="122" t="s">
        <v>4794</v>
      </c>
      <c r="AE302" s="122" t="s">
        <v>4795</v>
      </c>
      <c r="AF302" s="121" t="s">
        <v>6880</v>
      </c>
      <c r="AG302" s="121" t="s">
        <v>9018</v>
      </c>
      <c r="AH302" s="121" t="s">
        <v>6240</v>
      </c>
      <c r="AI302" s="121"/>
      <c r="AJ302" s="123">
        <v>1000</v>
      </c>
      <c r="AK302" s="123">
        <v>7.84</v>
      </c>
      <c r="AL302" s="123">
        <f t="shared" si="31"/>
        <v>7840</v>
      </c>
      <c r="AM302" s="123">
        <f t="shared" si="32"/>
        <v>0</v>
      </c>
      <c r="AN302" s="130"/>
      <c r="AO302" s="21"/>
      <c r="AP302" s="24"/>
      <c r="AQ302" s="21"/>
    </row>
    <row r="303" spans="1:43" s="22" customFormat="1" ht="76.5" outlineLevel="1" x14ac:dyDescent="0.25">
      <c r="A303" s="70"/>
      <c r="B303" s="72" t="s">
        <v>2359</v>
      </c>
      <c r="C303" s="21" t="s">
        <v>79</v>
      </c>
      <c r="D303" s="21" t="s">
        <v>771</v>
      </c>
      <c r="E303" s="74" t="s">
        <v>772</v>
      </c>
      <c r="F303" s="21" t="s">
        <v>773</v>
      </c>
      <c r="G303" s="21" t="s">
        <v>4664</v>
      </c>
      <c r="H303" s="23" t="s">
        <v>3011</v>
      </c>
      <c r="I303" s="24">
        <v>0</v>
      </c>
      <c r="J303" s="25">
        <v>710000000</v>
      </c>
      <c r="K303" s="25" t="s">
        <v>82</v>
      </c>
      <c r="L303" s="23" t="s">
        <v>83</v>
      </c>
      <c r="M303" s="21" t="s">
        <v>96</v>
      </c>
      <c r="N303" s="26" t="s">
        <v>84</v>
      </c>
      <c r="O303" s="26" t="s">
        <v>4214</v>
      </c>
      <c r="P303" s="21" t="s">
        <v>91</v>
      </c>
      <c r="Q303" s="27" t="s">
        <v>896</v>
      </c>
      <c r="R303" s="26" t="s">
        <v>897</v>
      </c>
      <c r="S303" s="12">
        <v>175</v>
      </c>
      <c r="T303" s="73">
        <v>980</v>
      </c>
      <c r="U303" s="12">
        <f t="shared" si="33"/>
        <v>171500</v>
      </c>
      <c r="V303" s="12">
        <f t="shared" si="30"/>
        <v>192080.00000000003</v>
      </c>
      <c r="W303" s="23"/>
      <c r="X303" s="23">
        <v>2017</v>
      </c>
      <c r="Y303" s="25"/>
      <c r="Z303" s="121" t="s">
        <v>905</v>
      </c>
      <c r="AA303" s="121" t="s">
        <v>751</v>
      </c>
      <c r="AB303" s="121" t="s">
        <v>4790</v>
      </c>
      <c r="AC303" s="121">
        <v>30</v>
      </c>
      <c r="AD303" s="122" t="s">
        <v>4794</v>
      </c>
      <c r="AE303" s="122" t="s">
        <v>4795</v>
      </c>
      <c r="AF303" s="121" t="s">
        <v>6880</v>
      </c>
      <c r="AG303" s="121" t="s">
        <v>9018</v>
      </c>
      <c r="AH303" s="121" t="s">
        <v>6240</v>
      </c>
      <c r="AI303" s="121"/>
      <c r="AJ303" s="123">
        <v>175</v>
      </c>
      <c r="AK303" s="123">
        <v>1097.5999999999999</v>
      </c>
      <c r="AL303" s="123">
        <f t="shared" si="31"/>
        <v>192079.99999999997</v>
      </c>
      <c r="AM303" s="123">
        <f>V303-AL303</f>
        <v>0</v>
      </c>
      <c r="AN303" s="130"/>
      <c r="AO303" s="21"/>
      <c r="AP303" s="24"/>
      <c r="AQ303" s="21"/>
    </row>
    <row r="304" spans="1:43" s="22" customFormat="1" ht="76.5" outlineLevel="1" x14ac:dyDescent="0.25">
      <c r="A304" s="70"/>
      <c r="B304" s="72" t="s">
        <v>2360</v>
      </c>
      <c r="C304" s="21" t="s">
        <v>79</v>
      </c>
      <c r="D304" s="21" t="s">
        <v>1235</v>
      </c>
      <c r="E304" s="21" t="s">
        <v>809</v>
      </c>
      <c r="F304" s="21" t="s">
        <v>1236</v>
      </c>
      <c r="G304" s="21" t="s">
        <v>1237</v>
      </c>
      <c r="H304" s="23" t="s">
        <v>3011</v>
      </c>
      <c r="I304" s="24">
        <v>0</v>
      </c>
      <c r="J304" s="25">
        <v>710000000</v>
      </c>
      <c r="K304" s="25" t="s">
        <v>82</v>
      </c>
      <c r="L304" s="23" t="s">
        <v>83</v>
      </c>
      <c r="M304" s="21" t="s">
        <v>96</v>
      </c>
      <c r="N304" s="26" t="s">
        <v>84</v>
      </c>
      <c r="O304" s="26" t="s">
        <v>4214</v>
      </c>
      <c r="P304" s="21" t="s">
        <v>91</v>
      </c>
      <c r="Q304" s="27" t="s">
        <v>898</v>
      </c>
      <c r="R304" s="26" t="s">
        <v>899</v>
      </c>
      <c r="S304" s="12">
        <v>3</v>
      </c>
      <c r="T304" s="12">
        <v>116.07</v>
      </c>
      <c r="U304" s="12">
        <f t="shared" si="33"/>
        <v>348.21</v>
      </c>
      <c r="V304" s="12">
        <f t="shared" si="30"/>
        <v>389.99520000000001</v>
      </c>
      <c r="W304" s="23"/>
      <c r="X304" s="23">
        <v>2017</v>
      </c>
      <c r="Y304" s="25"/>
      <c r="Z304" s="121" t="s">
        <v>905</v>
      </c>
      <c r="AA304" s="121" t="s">
        <v>751</v>
      </c>
      <c r="AB304" s="121" t="s">
        <v>4790</v>
      </c>
      <c r="AC304" s="121">
        <v>31</v>
      </c>
      <c r="AD304" s="122" t="s">
        <v>4794</v>
      </c>
      <c r="AE304" s="122" t="s">
        <v>4795</v>
      </c>
      <c r="AF304" s="121" t="s">
        <v>6880</v>
      </c>
      <c r="AG304" s="121" t="s">
        <v>9018</v>
      </c>
      <c r="AH304" s="121" t="s">
        <v>6240</v>
      </c>
      <c r="AI304" s="121"/>
      <c r="AJ304" s="123">
        <v>3</v>
      </c>
      <c r="AK304" s="123">
        <v>129.91999999999999</v>
      </c>
      <c r="AL304" s="123">
        <f t="shared" si="31"/>
        <v>389.76</v>
      </c>
      <c r="AM304" s="123">
        <f t="shared" ref="AM304:AM324" si="34">V304-AL304</f>
        <v>0.23520000000002028</v>
      </c>
      <c r="AN304" s="130"/>
      <c r="AO304" s="21"/>
      <c r="AP304" s="24"/>
      <c r="AQ304" s="21"/>
    </row>
    <row r="305" spans="1:43" s="22" customFormat="1" ht="76.5" outlineLevel="1" x14ac:dyDescent="0.25">
      <c r="A305" s="70"/>
      <c r="B305" s="72" t="s">
        <v>2361</v>
      </c>
      <c r="C305" s="21" t="s">
        <v>79</v>
      </c>
      <c r="D305" s="21" t="s">
        <v>1238</v>
      </c>
      <c r="E305" s="21" t="s">
        <v>809</v>
      </c>
      <c r="F305" s="21" t="s">
        <v>1239</v>
      </c>
      <c r="G305" s="21" t="s">
        <v>1237</v>
      </c>
      <c r="H305" s="23" t="s">
        <v>3011</v>
      </c>
      <c r="I305" s="24">
        <v>0</v>
      </c>
      <c r="J305" s="25">
        <v>710000000</v>
      </c>
      <c r="K305" s="25" t="s">
        <v>82</v>
      </c>
      <c r="L305" s="23" t="s">
        <v>83</v>
      </c>
      <c r="M305" s="21" t="s">
        <v>96</v>
      </c>
      <c r="N305" s="26" t="s">
        <v>84</v>
      </c>
      <c r="O305" s="26" t="s">
        <v>4214</v>
      </c>
      <c r="P305" s="21" t="s">
        <v>91</v>
      </c>
      <c r="Q305" s="27" t="s">
        <v>898</v>
      </c>
      <c r="R305" s="26" t="s">
        <v>899</v>
      </c>
      <c r="S305" s="12">
        <v>2</v>
      </c>
      <c r="T305" s="73">
        <v>225</v>
      </c>
      <c r="U305" s="12">
        <f t="shared" si="33"/>
        <v>450</v>
      </c>
      <c r="V305" s="12">
        <f t="shared" si="30"/>
        <v>504.00000000000006</v>
      </c>
      <c r="W305" s="23"/>
      <c r="X305" s="23">
        <v>2017</v>
      </c>
      <c r="Y305" s="25"/>
      <c r="Z305" s="121" t="s">
        <v>905</v>
      </c>
      <c r="AA305" s="121" t="s">
        <v>751</v>
      </c>
      <c r="AB305" s="121" t="s">
        <v>4790</v>
      </c>
      <c r="AC305" s="121">
        <v>32</v>
      </c>
      <c r="AD305" s="122" t="s">
        <v>4794</v>
      </c>
      <c r="AE305" s="122" t="s">
        <v>4795</v>
      </c>
      <c r="AF305" s="121" t="s">
        <v>6880</v>
      </c>
      <c r="AG305" s="121" t="s">
        <v>9018</v>
      </c>
      <c r="AH305" s="121" t="s">
        <v>6240</v>
      </c>
      <c r="AI305" s="121"/>
      <c r="AJ305" s="123">
        <v>2</v>
      </c>
      <c r="AK305" s="123">
        <v>252</v>
      </c>
      <c r="AL305" s="123">
        <f t="shared" si="31"/>
        <v>504</v>
      </c>
      <c r="AM305" s="123">
        <f t="shared" si="34"/>
        <v>0</v>
      </c>
      <c r="AN305" s="130"/>
      <c r="AO305" s="21"/>
      <c r="AP305" s="24"/>
      <c r="AQ305" s="21"/>
    </row>
    <row r="306" spans="1:43" s="22" customFormat="1" ht="76.5" outlineLevel="1" x14ac:dyDescent="0.25">
      <c r="A306" s="70"/>
      <c r="B306" s="72" t="s">
        <v>2362</v>
      </c>
      <c r="C306" s="21" t="s">
        <v>79</v>
      </c>
      <c r="D306" s="21" t="s">
        <v>1240</v>
      </c>
      <c r="E306" s="21" t="s">
        <v>809</v>
      </c>
      <c r="F306" s="21" t="s">
        <v>1241</v>
      </c>
      <c r="G306" s="21" t="s">
        <v>1237</v>
      </c>
      <c r="H306" s="23" t="s">
        <v>3011</v>
      </c>
      <c r="I306" s="24">
        <v>0</v>
      </c>
      <c r="J306" s="25">
        <v>710000000</v>
      </c>
      <c r="K306" s="25" t="s">
        <v>82</v>
      </c>
      <c r="L306" s="23" t="s">
        <v>83</v>
      </c>
      <c r="M306" s="21" t="s">
        <v>96</v>
      </c>
      <c r="N306" s="26" t="s">
        <v>84</v>
      </c>
      <c r="O306" s="26" t="s">
        <v>4214</v>
      </c>
      <c r="P306" s="21" t="s">
        <v>91</v>
      </c>
      <c r="Q306" s="27" t="s">
        <v>898</v>
      </c>
      <c r="R306" s="26" t="s">
        <v>899</v>
      </c>
      <c r="S306" s="12">
        <v>1</v>
      </c>
      <c r="T306" s="12">
        <v>225</v>
      </c>
      <c r="U306" s="12">
        <f t="shared" si="33"/>
        <v>225</v>
      </c>
      <c r="V306" s="12">
        <f t="shared" si="30"/>
        <v>252.00000000000003</v>
      </c>
      <c r="W306" s="23"/>
      <c r="X306" s="23">
        <v>2017</v>
      </c>
      <c r="Y306" s="25"/>
      <c r="Z306" s="121" t="s">
        <v>905</v>
      </c>
      <c r="AA306" s="121" t="s">
        <v>751</v>
      </c>
      <c r="AB306" s="121" t="s">
        <v>4790</v>
      </c>
      <c r="AC306" s="121">
        <v>33</v>
      </c>
      <c r="AD306" s="122" t="s">
        <v>4794</v>
      </c>
      <c r="AE306" s="122" t="s">
        <v>4795</v>
      </c>
      <c r="AF306" s="121" t="s">
        <v>6880</v>
      </c>
      <c r="AG306" s="121" t="s">
        <v>9018</v>
      </c>
      <c r="AH306" s="121" t="s">
        <v>6240</v>
      </c>
      <c r="AI306" s="121"/>
      <c r="AJ306" s="123">
        <v>1</v>
      </c>
      <c r="AK306" s="123">
        <v>252</v>
      </c>
      <c r="AL306" s="123">
        <f t="shared" si="31"/>
        <v>252</v>
      </c>
      <c r="AM306" s="123">
        <f t="shared" si="34"/>
        <v>0</v>
      </c>
      <c r="AN306" s="130"/>
      <c r="AO306" s="21"/>
      <c r="AP306" s="24"/>
      <c r="AQ306" s="21"/>
    </row>
    <row r="307" spans="1:43" s="22" customFormat="1" ht="76.5" outlineLevel="1" x14ac:dyDescent="0.25">
      <c r="A307" s="70"/>
      <c r="B307" s="72" t="s">
        <v>2363</v>
      </c>
      <c r="C307" s="21" t="s">
        <v>79</v>
      </c>
      <c r="D307" s="21" t="s">
        <v>774</v>
      </c>
      <c r="E307" s="21" t="s">
        <v>775</v>
      </c>
      <c r="F307" s="21" t="s">
        <v>776</v>
      </c>
      <c r="G307" s="21" t="s">
        <v>4662</v>
      </c>
      <c r="H307" s="23" t="s">
        <v>3011</v>
      </c>
      <c r="I307" s="24">
        <v>0</v>
      </c>
      <c r="J307" s="25">
        <v>710000000</v>
      </c>
      <c r="K307" s="25" t="s">
        <v>82</v>
      </c>
      <c r="L307" s="23" t="s">
        <v>83</v>
      </c>
      <c r="M307" s="21" t="s">
        <v>96</v>
      </c>
      <c r="N307" s="26" t="s">
        <v>84</v>
      </c>
      <c r="O307" s="26" t="s">
        <v>4214</v>
      </c>
      <c r="P307" s="21" t="s">
        <v>91</v>
      </c>
      <c r="Q307" s="27">
        <v>796</v>
      </c>
      <c r="R307" s="26" t="s">
        <v>678</v>
      </c>
      <c r="S307" s="12">
        <v>10</v>
      </c>
      <c r="T307" s="12">
        <v>28</v>
      </c>
      <c r="U307" s="12">
        <f t="shared" si="33"/>
        <v>280</v>
      </c>
      <c r="V307" s="12">
        <f t="shared" si="30"/>
        <v>313.60000000000002</v>
      </c>
      <c r="W307" s="23"/>
      <c r="X307" s="23">
        <v>2017</v>
      </c>
      <c r="Y307" s="25"/>
      <c r="Z307" s="121" t="s">
        <v>905</v>
      </c>
      <c r="AA307" s="121" t="s">
        <v>751</v>
      </c>
      <c r="AB307" s="121" t="s">
        <v>4790</v>
      </c>
      <c r="AC307" s="121">
        <v>34</v>
      </c>
      <c r="AD307" s="122" t="s">
        <v>4794</v>
      </c>
      <c r="AE307" s="122" t="s">
        <v>4795</v>
      </c>
      <c r="AF307" s="121" t="s">
        <v>6880</v>
      </c>
      <c r="AG307" s="121" t="s">
        <v>9018</v>
      </c>
      <c r="AH307" s="121" t="s">
        <v>6240</v>
      </c>
      <c r="AI307" s="121"/>
      <c r="AJ307" s="123">
        <v>10</v>
      </c>
      <c r="AK307" s="123">
        <v>31.36</v>
      </c>
      <c r="AL307" s="123">
        <f t="shared" si="31"/>
        <v>313.60000000000002</v>
      </c>
      <c r="AM307" s="123">
        <f t="shared" si="34"/>
        <v>0</v>
      </c>
      <c r="AN307" s="130"/>
      <c r="AO307" s="21"/>
      <c r="AP307" s="24"/>
      <c r="AQ307" s="21"/>
    </row>
    <row r="308" spans="1:43" s="22" customFormat="1" ht="76.5" outlineLevel="1" x14ac:dyDescent="0.25">
      <c r="A308" s="70"/>
      <c r="B308" s="72" t="s">
        <v>2364</v>
      </c>
      <c r="C308" s="21" t="s">
        <v>79</v>
      </c>
      <c r="D308" s="21" t="s">
        <v>1242</v>
      </c>
      <c r="E308" s="21" t="s">
        <v>848</v>
      </c>
      <c r="F308" s="21" t="s">
        <v>1243</v>
      </c>
      <c r="G308" s="21" t="s">
        <v>4691</v>
      </c>
      <c r="H308" s="23" t="s">
        <v>3011</v>
      </c>
      <c r="I308" s="24">
        <v>0</v>
      </c>
      <c r="J308" s="25">
        <v>710000000</v>
      </c>
      <c r="K308" s="25" t="s">
        <v>82</v>
      </c>
      <c r="L308" s="23" t="s">
        <v>83</v>
      </c>
      <c r="M308" s="21" t="s">
        <v>96</v>
      </c>
      <c r="N308" s="26" t="s">
        <v>84</v>
      </c>
      <c r="O308" s="26" t="s">
        <v>4214</v>
      </c>
      <c r="P308" s="21" t="s">
        <v>91</v>
      </c>
      <c r="Q308" s="27">
        <v>796</v>
      </c>
      <c r="R308" s="26" t="s">
        <v>678</v>
      </c>
      <c r="S308" s="12">
        <v>10</v>
      </c>
      <c r="T308" s="12">
        <v>94</v>
      </c>
      <c r="U308" s="12">
        <f t="shared" si="33"/>
        <v>940</v>
      </c>
      <c r="V308" s="12">
        <f t="shared" si="30"/>
        <v>1052.8000000000002</v>
      </c>
      <c r="W308" s="23"/>
      <c r="X308" s="23">
        <v>2017</v>
      </c>
      <c r="Y308" s="25"/>
      <c r="Z308" s="121" t="s">
        <v>905</v>
      </c>
      <c r="AA308" s="121" t="s">
        <v>751</v>
      </c>
      <c r="AB308" s="121" t="s">
        <v>4790</v>
      </c>
      <c r="AC308" s="121">
        <v>35</v>
      </c>
      <c r="AD308" s="122" t="s">
        <v>4794</v>
      </c>
      <c r="AE308" s="122" t="s">
        <v>4795</v>
      </c>
      <c r="AF308" s="121" t="s">
        <v>6880</v>
      </c>
      <c r="AG308" s="121" t="s">
        <v>9018</v>
      </c>
      <c r="AH308" s="121" t="s">
        <v>6240</v>
      </c>
      <c r="AI308" s="121"/>
      <c r="AJ308" s="123">
        <v>10</v>
      </c>
      <c r="AK308" s="123">
        <v>105.28</v>
      </c>
      <c r="AL308" s="123">
        <f t="shared" si="31"/>
        <v>1052.8</v>
      </c>
      <c r="AM308" s="123">
        <f t="shared" si="34"/>
        <v>0</v>
      </c>
      <c r="AN308" s="130"/>
      <c r="AO308" s="21"/>
      <c r="AP308" s="24"/>
      <c r="AQ308" s="21"/>
    </row>
    <row r="309" spans="1:43" s="22" customFormat="1" ht="76.5" outlineLevel="1" x14ac:dyDescent="0.25">
      <c r="A309" s="70"/>
      <c r="B309" s="72" t="s">
        <v>2365</v>
      </c>
      <c r="C309" s="21" t="s">
        <v>79</v>
      </c>
      <c r="D309" s="21" t="s">
        <v>826</v>
      </c>
      <c r="E309" s="21" t="s">
        <v>827</v>
      </c>
      <c r="F309" s="21" t="s">
        <v>828</v>
      </c>
      <c r="G309" s="21" t="s">
        <v>3171</v>
      </c>
      <c r="H309" s="23" t="s">
        <v>3011</v>
      </c>
      <c r="I309" s="24">
        <v>0</v>
      </c>
      <c r="J309" s="25">
        <v>710000000</v>
      </c>
      <c r="K309" s="25" t="s">
        <v>82</v>
      </c>
      <c r="L309" s="23" t="s">
        <v>83</v>
      </c>
      <c r="M309" s="21" t="s">
        <v>96</v>
      </c>
      <c r="N309" s="26" t="s">
        <v>84</v>
      </c>
      <c r="O309" s="26" t="s">
        <v>4214</v>
      </c>
      <c r="P309" s="21" t="s">
        <v>91</v>
      </c>
      <c r="Q309" s="27">
        <v>796</v>
      </c>
      <c r="R309" s="26" t="s">
        <v>678</v>
      </c>
      <c r="S309" s="12">
        <v>6</v>
      </c>
      <c r="T309" s="73">
        <v>56.25</v>
      </c>
      <c r="U309" s="12">
        <f t="shared" si="33"/>
        <v>337.5</v>
      </c>
      <c r="V309" s="12">
        <f t="shared" si="30"/>
        <v>378.00000000000006</v>
      </c>
      <c r="W309" s="23"/>
      <c r="X309" s="23">
        <v>2017</v>
      </c>
      <c r="Y309" s="25"/>
      <c r="Z309" s="121" t="s">
        <v>905</v>
      </c>
      <c r="AA309" s="121" t="s">
        <v>751</v>
      </c>
      <c r="AB309" s="121" t="s">
        <v>4790</v>
      </c>
      <c r="AC309" s="121">
        <v>36</v>
      </c>
      <c r="AD309" s="122" t="s">
        <v>4794</v>
      </c>
      <c r="AE309" s="122" t="s">
        <v>4795</v>
      </c>
      <c r="AF309" s="121" t="s">
        <v>6880</v>
      </c>
      <c r="AG309" s="121" t="s">
        <v>9018</v>
      </c>
      <c r="AH309" s="121" t="s">
        <v>6240</v>
      </c>
      <c r="AI309" s="121"/>
      <c r="AJ309" s="123">
        <v>6</v>
      </c>
      <c r="AK309" s="123">
        <v>63</v>
      </c>
      <c r="AL309" s="123">
        <f t="shared" si="31"/>
        <v>378</v>
      </c>
      <c r="AM309" s="123">
        <f t="shared" si="34"/>
        <v>0</v>
      </c>
      <c r="AN309" s="130"/>
      <c r="AO309" s="21"/>
      <c r="AP309" s="24"/>
      <c r="AQ309" s="21"/>
    </row>
    <row r="310" spans="1:43" s="22" customFormat="1" ht="76.5" outlineLevel="1" x14ac:dyDescent="0.25">
      <c r="A310" s="70"/>
      <c r="B310" s="72" t="s">
        <v>2366</v>
      </c>
      <c r="C310" s="21" t="s">
        <v>79</v>
      </c>
      <c r="D310" s="21" t="s">
        <v>1252</v>
      </c>
      <c r="E310" s="21" t="s">
        <v>779</v>
      </c>
      <c r="F310" s="21" t="s">
        <v>1253</v>
      </c>
      <c r="G310" s="21" t="s">
        <v>1253</v>
      </c>
      <c r="H310" s="23" t="s">
        <v>3011</v>
      </c>
      <c r="I310" s="24">
        <v>0</v>
      </c>
      <c r="J310" s="25">
        <v>710000000</v>
      </c>
      <c r="K310" s="25" t="s">
        <v>82</v>
      </c>
      <c r="L310" s="23" t="s">
        <v>83</v>
      </c>
      <c r="M310" s="21" t="s">
        <v>96</v>
      </c>
      <c r="N310" s="26" t="s">
        <v>84</v>
      </c>
      <c r="O310" s="26" t="s">
        <v>4214</v>
      </c>
      <c r="P310" s="21" t="s">
        <v>91</v>
      </c>
      <c r="Q310" s="27">
        <v>796</v>
      </c>
      <c r="R310" s="26" t="s">
        <v>678</v>
      </c>
      <c r="S310" s="12">
        <v>2</v>
      </c>
      <c r="T310" s="12">
        <v>70</v>
      </c>
      <c r="U310" s="12">
        <f t="shared" si="33"/>
        <v>140</v>
      </c>
      <c r="V310" s="12">
        <f t="shared" si="30"/>
        <v>156.80000000000001</v>
      </c>
      <c r="W310" s="23"/>
      <c r="X310" s="23">
        <v>2017</v>
      </c>
      <c r="Y310" s="25"/>
      <c r="Z310" s="121" t="s">
        <v>905</v>
      </c>
      <c r="AA310" s="121" t="s">
        <v>751</v>
      </c>
      <c r="AB310" s="121" t="s">
        <v>4790</v>
      </c>
      <c r="AC310" s="121">
        <v>37</v>
      </c>
      <c r="AD310" s="122" t="s">
        <v>4794</v>
      </c>
      <c r="AE310" s="122" t="s">
        <v>4795</v>
      </c>
      <c r="AF310" s="121" t="s">
        <v>6880</v>
      </c>
      <c r="AG310" s="121" t="s">
        <v>9018</v>
      </c>
      <c r="AH310" s="121" t="s">
        <v>6240</v>
      </c>
      <c r="AI310" s="121"/>
      <c r="AJ310" s="123">
        <v>2</v>
      </c>
      <c r="AK310" s="123">
        <v>78.400000000000006</v>
      </c>
      <c r="AL310" s="123">
        <f t="shared" si="31"/>
        <v>156.80000000000001</v>
      </c>
      <c r="AM310" s="123">
        <f t="shared" si="34"/>
        <v>0</v>
      </c>
      <c r="AN310" s="130"/>
      <c r="AO310" s="21"/>
      <c r="AP310" s="24"/>
      <c r="AQ310" s="21"/>
    </row>
    <row r="311" spans="1:43" s="22" customFormat="1" ht="114.75" outlineLevel="1" x14ac:dyDescent="0.25">
      <c r="A311" s="70"/>
      <c r="B311" s="72" t="s">
        <v>2367</v>
      </c>
      <c r="C311" s="21" t="s">
        <v>79</v>
      </c>
      <c r="D311" s="21" t="s">
        <v>820</v>
      </c>
      <c r="E311" s="21" t="s">
        <v>821</v>
      </c>
      <c r="F311" s="21" t="s">
        <v>822</v>
      </c>
      <c r="G311" s="21" t="s">
        <v>1244</v>
      </c>
      <c r="H311" s="23" t="s">
        <v>3011</v>
      </c>
      <c r="I311" s="24">
        <v>0</v>
      </c>
      <c r="J311" s="25">
        <v>710000000</v>
      </c>
      <c r="K311" s="25" t="s">
        <v>82</v>
      </c>
      <c r="L311" s="23" t="s">
        <v>83</v>
      </c>
      <c r="M311" s="21" t="s">
        <v>96</v>
      </c>
      <c r="N311" s="26" t="s">
        <v>84</v>
      </c>
      <c r="O311" s="26" t="s">
        <v>4214</v>
      </c>
      <c r="P311" s="21" t="s">
        <v>91</v>
      </c>
      <c r="Q311" s="27" t="s">
        <v>900</v>
      </c>
      <c r="R311" s="26" t="s">
        <v>901</v>
      </c>
      <c r="S311" s="12">
        <v>4</v>
      </c>
      <c r="T311" s="73">
        <v>339</v>
      </c>
      <c r="U311" s="12">
        <f t="shared" si="33"/>
        <v>1356</v>
      </c>
      <c r="V311" s="12">
        <f t="shared" si="30"/>
        <v>1518.7200000000003</v>
      </c>
      <c r="W311" s="23"/>
      <c r="X311" s="23">
        <v>2017</v>
      </c>
      <c r="Y311" s="25"/>
      <c r="Z311" s="121" t="s">
        <v>905</v>
      </c>
      <c r="AA311" s="121" t="s">
        <v>751</v>
      </c>
      <c r="AB311" s="121" t="s">
        <v>4790</v>
      </c>
      <c r="AC311" s="121">
        <v>38</v>
      </c>
      <c r="AD311" s="122" t="s">
        <v>4794</v>
      </c>
      <c r="AE311" s="122" t="s">
        <v>4795</v>
      </c>
      <c r="AF311" s="121" t="s">
        <v>6880</v>
      </c>
      <c r="AG311" s="121" t="s">
        <v>9018</v>
      </c>
      <c r="AH311" s="121" t="s">
        <v>6240</v>
      </c>
      <c r="AI311" s="121"/>
      <c r="AJ311" s="123">
        <v>4</v>
      </c>
      <c r="AK311" s="123">
        <v>379.68</v>
      </c>
      <c r="AL311" s="123">
        <f t="shared" si="31"/>
        <v>1518.72</v>
      </c>
      <c r="AM311" s="123">
        <f t="shared" si="34"/>
        <v>0</v>
      </c>
      <c r="AN311" s="130"/>
      <c r="AO311" s="21"/>
      <c r="AP311" s="24"/>
      <c r="AQ311" s="21"/>
    </row>
    <row r="312" spans="1:43" s="22" customFormat="1" ht="76.5" outlineLevel="1" x14ac:dyDescent="0.25">
      <c r="A312" s="70"/>
      <c r="B312" s="72" t="s">
        <v>2368</v>
      </c>
      <c r="C312" s="21" t="s">
        <v>79</v>
      </c>
      <c r="D312" s="21" t="s">
        <v>1245</v>
      </c>
      <c r="E312" s="21" t="s">
        <v>765</v>
      </c>
      <c r="F312" s="21" t="s">
        <v>1246</v>
      </c>
      <c r="G312" s="21" t="s">
        <v>1247</v>
      </c>
      <c r="H312" s="23" t="s">
        <v>3011</v>
      </c>
      <c r="I312" s="24">
        <v>0</v>
      </c>
      <c r="J312" s="25">
        <v>710000000</v>
      </c>
      <c r="K312" s="25" t="s">
        <v>82</v>
      </c>
      <c r="L312" s="23" t="s">
        <v>83</v>
      </c>
      <c r="M312" s="21" t="s">
        <v>96</v>
      </c>
      <c r="N312" s="26" t="s">
        <v>84</v>
      </c>
      <c r="O312" s="26" t="s">
        <v>4214</v>
      </c>
      <c r="P312" s="21" t="s">
        <v>91</v>
      </c>
      <c r="Q312" s="27">
        <v>796</v>
      </c>
      <c r="R312" s="26" t="s">
        <v>678</v>
      </c>
      <c r="S312" s="12">
        <v>4</v>
      </c>
      <c r="T312" s="12">
        <v>100</v>
      </c>
      <c r="U312" s="12">
        <f t="shared" si="33"/>
        <v>400</v>
      </c>
      <c r="V312" s="12">
        <f t="shared" si="30"/>
        <v>448.00000000000006</v>
      </c>
      <c r="W312" s="23"/>
      <c r="X312" s="23">
        <v>2017</v>
      </c>
      <c r="Y312" s="25"/>
      <c r="Z312" s="121" t="s">
        <v>905</v>
      </c>
      <c r="AA312" s="121" t="s">
        <v>751</v>
      </c>
      <c r="AB312" s="121" t="s">
        <v>4790</v>
      </c>
      <c r="AC312" s="121">
        <v>39</v>
      </c>
      <c r="AD312" s="122" t="s">
        <v>4794</v>
      </c>
      <c r="AE312" s="122" t="s">
        <v>4795</v>
      </c>
      <c r="AF312" s="121" t="s">
        <v>6880</v>
      </c>
      <c r="AG312" s="121" t="s">
        <v>9018</v>
      </c>
      <c r="AH312" s="121" t="s">
        <v>6240</v>
      </c>
      <c r="AI312" s="121"/>
      <c r="AJ312" s="123">
        <v>4</v>
      </c>
      <c r="AK312" s="123">
        <v>112</v>
      </c>
      <c r="AL312" s="123">
        <f t="shared" si="31"/>
        <v>448</v>
      </c>
      <c r="AM312" s="123">
        <f t="shared" si="34"/>
        <v>0</v>
      </c>
      <c r="AN312" s="130"/>
      <c r="AO312" s="21"/>
      <c r="AP312" s="24"/>
      <c r="AQ312" s="21"/>
    </row>
    <row r="313" spans="1:43" s="22" customFormat="1" ht="76.5" outlineLevel="1" x14ac:dyDescent="0.25">
      <c r="A313" s="70"/>
      <c r="B313" s="72" t="s">
        <v>2369</v>
      </c>
      <c r="C313" s="21" t="s">
        <v>79</v>
      </c>
      <c r="D313" s="21" t="s">
        <v>1248</v>
      </c>
      <c r="E313" s="21" t="s">
        <v>765</v>
      </c>
      <c r="F313" s="21" t="s">
        <v>1249</v>
      </c>
      <c r="G313" s="21" t="s">
        <v>1250</v>
      </c>
      <c r="H313" s="23" t="s">
        <v>3011</v>
      </c>
      <c r="I313" s="24">
        <v>0</v>
      </c>
      <c r="J313" s="25">
        <v>710000000</v>
      </c>
      <c r="K313" s="25" t="s">
        <v>82</v>
      </c>
      <c r="L313" s="23" t="s">
        <v>83</v>
      </c>
      <c r="M313" s="21" t="s">
        <v>96</v>
      </c>
      <c r="N313" s="26" t="s">
        <v>84</v>
      </c>
      <c r="O313" s="26" t="s">
        <v>4214</v>
      </c>
      <c r="P313" s="21" t="s">
        <v>91</v>
      </c>
      <c r="Q313" s="27">
        <v>796</v>
      </c>
      <c r="R313" s="26" t="s">
        <v>678</v>
      </c>
      <c r="S313" s="12">
        <v>4</v>
      </c>
      <c r="T313" s="12">
        <v>160</v>
      </c>
      <c r="U313" s="12">
        <f t="shared" si="33"/>
        <v>640</v>
      </c>
      <c r="V313" s="12">
        <f t="shared" si="30"/>
        <v>716.80000000000007</v>
      </c>
      <c r="W313" s="23"/>
      <c r="X313" s="23">
        <v>2017</v>
      </c>
      <c r="Y313" s="25"/>
      <c r="Z313" s="121" t="s">
        <v>905</v>
      </c>
      <c r="AA313" s="121" t="s">
        <v>751</v>
      </c>
      <c r="AB313" s="121" t="s">
        <v>4790</v>
      </c>
      <c r="AC313" s="121">
        <v>40</v>
      </c>
      <c r="AD313" s="122" t="s">
        <v>4794</v>
      </c>
      <c r="AE313" s="122" t="s">
        <v>4795</v>
      </c>
      <c r="AF313" s="121" t="s">
        <v>6880</v>
      </c>
      <c r="AG313" s="121" t="s">
        <v>9018</v>
      </c>
      <c r="AH313" s="121" t="s">
        <v>6240</v>
      </c>
      <c r="AI313" s="121"/>
      <c r="AJ313" s="123">
        <v>4</v>
      </c>
      <c r="AK313" s="123">
        <v>179.2</v>
      </c>
      <c r="AL313" s="123">
        <f t="shared" si="31"/>
        <v>716.8</v>
      </c>
      <c r="AM313" s="123">
        <f t="shared" si="34"/>
        <v>0</v>
      </c>
      <c r="AN313" s="130"/>
      <c r="AO313" s="21"/>
      <c r="AP313" s="24"/>
      <c r="AQ313" s="21"/>
    </row>
    <row r="314" spans="1:43" s="22" customFormat="1" ht="76.5" outlineLevel="1" x14ac:dyDescent="0.25">
      <c r="A314" s="70"/>
      <c r="B314" s="72" t="s">
        <v>2370</v>
      </c>
      <c r="C314" s="21" t="s">
        <v>79</v>
      </c>
      <c r="D314" s="21" t="s">
        <v>858</v>
      </c>
      <c r="E314" s="21" t="s">
        <v>765</v>
      </c>
      <c r="F314" s="21" t="s">
        <v>859</v>
      </c>
      <c r="G314" s="21" t="s">
        <v>1251</v>
      </c>
      <c r="H314" s="23" t="s">
        <v>3011</v>
      </c>
      <c r="I314" s="24">
        <v>0</v>
      </c>
      <c r="J314" s="25">
        <v>710000000</v>
      </c>
      <c r="K314" s="25" t="s">
        <v>82</v>
      </c>
      <c r="L314" s="23" t="s">
        <v>83</v>
      </c>
      <c r="M314" s="21" t="s">
        <v>96</v>
      </c>
      <c r="N314" s="26" t="s">
        <v>84</v>
      </c>
      <c r="O314" s="26" t="s">
        <v>4214</v>
      </c>
      <c r="P314" s="21" t="s">
        <v>91</v>
      </c>
      <c r="Q314" s="27">
        <v>796</v>
      </c>
      <c r="R314" s="26" t="s">
        <v>678</v>
      </c>
      <c r="S314" s="12">
        <v>2</v>
      </c>
      <c r="T314" s="12">
        <v>250</v>
      </c>
      <c r="U314" s="12">
        <f t="shared" si="33"/>
        <v>500</v>
      </c>
      <c r="V314" s="12">
        <f t="shared" si="30"/>
        <v>560</v>
      </c>
      <c r="W314" s="23"/>
      <c r="X314" s="23">
        <v>2017</v>
      </c>
      <c r="Y314" s="25"/>
      <c r="Z314" s="121" t="s">
        <v>905</v>
      </c>
      <c r="AA314" s="121" t="s">
        <v>751</v>
      </c>
      <c r="AB314" s="121" t="s">
        <v>4790</v>
      </c>
      <c r="AC314" s="121">
        <v>41</v>
      </c>
      <c r="AD314" s="122" t="s">
        <v>4794</v>
      </c>
      <c r="AE314" s="122" t="s">
        <v>4795</v>
      </c>
      <c r="AF314" s="121" t="s">
        <v>6880</v>
      </c>
      <c r="AG314" s="121" t="s">
        <v>9018</v>
      </c>
      <c r="AH314" s="121" t="s">
        <v>6240</v>
      </c>
      <c r="AI314" s="121"/>
      <c r="AJ314" s="123">
        <v>2</v>
      </c>
      <c r="AK314" s="123">
        <v>280</v>
      </c>
      <c r="AL314" s="123">
        <f t="shared" si="31"/>
        <v>560</v>
      </c>
      <c r="AM314" s="123">
        <f t="shared" si="34"/>
        <v>0</v>
      </c>
      <c r="AN314" s="130"/>
      <c r="AO314" s="21"/>
      <c r="AP314" s="24"/>
      <c r="AQ314" s="21"/>
    </row>
    <row r="315" spans="1:43" s="22" customFormat="1" ht="76.5" outlineLevel="1" x14ac:dyDescent="0.25">
      <c r="A315" s="70"/>
      <c r="B315" s="72" t="s">
        <v>2371</v>
      </c>
      <c r="C315" s="21" t="s">
        <v>79</v>
      </c>
      <c r="D315" s="21" t="s">
        <v>764</v>
      </c>
      <c r="E315" s="21" t="s">
        <v>765</v>
      </c>
      <c r="F315" s="21" t="s">
        <v>766</v>
      </c>
      <c r="G315" s="21" t="s">
        <v>1116</v>
      </c>
      <c r="H315" s="23" t="s">
        <v>3011</v>
      </c>
      <c r="I315" s="24">
        <v>0</v>
      </c>
      <c r="J315" s="25">
        <v>710000000</v>
      </c>
      <c r="K315" s="25" t="s">
        <v>82</v>
      </c>
      <c r="L315" s="23" t="s">
        <v>83</v>
      </c>
      <c r="M315" s="21" t="s">
        <v>96</v>
      </c>
      <c r="N315" s="26" t="s">
        <v>84</v>
      </c>
      <c r="O315" s="26" t="s">
        <v>4214</v>
      </c>
      <c r="P315" s="21" t="s">
        <v>91</v>
      </c>
      <c r="Q315" s="27">
        <v>796</v>
      </c>
      <c r="R315" s="26" t="s">
        <v>678</v>
      </c>
      <c r="S315" s="12">
        <v>5</v>
      </c>
      <c r="T315" s="12">
        <v>450</v>
      </c>
      <c r="U315" s="12">
        <f t="shared" si="33"/>
        <v>2250</v>
      </c>
      <c r="V315" s="12">
        <f t="shared" si="30"/>
        <v>2520.0000000000005</v>
      </c>
      <c r="W315" s="23"/>
      <c r="X315" s="23">
        <v>2017</v>
      </c>
      <c r="Y315" s="25"/>
      <c r="Z315" s="121" t="s">
        <v>905</v>
      </c>
      <c r="AA315" s="121" t="s">
        <v>751</v>
      </c>
      <c r="AB315" s="121" t="s">
        <v>4790</v>
      </c>
      <c r="AC315" s="121">
        <v>42</v>
      </c>
      <c r="AD315" s="122" t="s">
        <v>4794</v>
      </c>
      <c r="AE315" s="122" t="s">
        <v>4795</v>
      </c>
      <c r="AF315" s="121" t="s">
        <v>6880</v>
      </c>
      <c r="AG315" s="121" t="s">
        <v>9018</v>
      </c>
      <c r="AH315" s="121" t="s">
        <v>6240</v>
      </c>
      <c r="AI315" s="121"/>
      <c r="AJ315" s="123">
        <v>5</v>
      </c>
      <c r="AK315" s="123">
        <v>504</v>
      </c>
      <c r="AL315" s="123">
        <f t="shared" si="31"/>
        <v>2520</v>
      </c>
      <c r="AM315" s="123">
        <f t="shared" si="34"/>
        <v>0</v>
      </c>
      <c r="AN315" s="130"/>
      <c r="AO315" s="21"/>
      <c r="AP315" s="24"/>
      <c r="AQ315" s="21"/>
    </row>
    <row r="316" spans="1:43" s="22" customFormat="1" ht="76.5" outlineLevel="1" x14ac:dyDescent="0.25">
      <c r="A316" s="70"/>
      <c r="B316" s="72" t="s">
        <v>2372</v>
      </c>
      <c r="C316" s="21" t="s">
        <v>79</v>
      </c>
      <c r="D316" s="21" t="s">
        <v>852</v>
      </c>
      <c r="E316" s="21" t="s">
        <v>853</v>
      </c>
      <c r="F316" s="21" t="s">
        <v>854</v>
      </c>
      <c r="G316" s="21" t="s">
        <v>4696</v>
      </c>
      <c r="H316" s="23" t="s">
        <v>3011</v>
      </c>
      <c r="I316" s="24">
        <v>0</v>
      </c>
      <c r="J316" s="25">
        <v>710000000</v>
      </c>
      <c r="K316" s="25" t="s">
        <v>82</v>
      </c>
      <c r="L316" s="23" t="s">
        <v>83</v>
      </c>
      <c r="M316" s="21" t="s">
        <v>96</v>
      </c>
      <c r="N316" s="26" t="s">
        <v>84</v>
      </c>
      <c r="O316" s="26" t="s">
        <v>4214</v>
      </c>
      <c r="P316" s="21" t="s">
        <v>91</v>
      </c>
      <c r="Q316" s="27">
        <v>796</v>
      </c>
      <c r="R316" s="26" t="s">
        <v>678</v>
      </c>
      <c r="S316" s="12">
        <v>30</v>
      </c>
      <c r="T316" s="73">
        <v>120</v>
      </c>
      <c r="U316" s="12">
        <f t="shared" si="33"/>
        <v>3600</v>
      </c>
      <c r="V316" s="12">
        <f t="shared" si="30"/>
        <v>4032.0000000000005</v>
      </c>
      <c r="W316" s="23"/>
      <c r="X316" s="23">
        <v>2017</v>
      </c>
      <c r="Y316" s="25"/>
      <c r="Z316" s="121" t="s">
        <v>905</v>
      </c>
      <c r="AA316" s="121" t="s">
        <v>751</v>
      </c>
      <c r="AB316" s="121" t="s">
        <v>4790</v>
      </c>
      <c r="AC316" s="121">
        <v>43</v>
      </c>
      <c r="AD316" s="122" t="s">
        <v>4794</v>
      </c>
      <c r="AE316" s="122" t="s">
        <v>4795</v>
      </c>
      <c r="AF316" s="121" t="s">
        <v>6880</v>
      </c>
      <c r="AG316" s="121" t="s">
        <v>9018</v>
      </c>
      <c r="AH316" s="121" t="s">
        <v>6240</v>
      </c>
      <c r="AI316" s="121"/>
      <c r="AJ316" s="123">
        <v>30</v>
      </c>
      <c r="AK316" s="123">
        <v>134.4</v>
      </c>
      <c r="AL316" s="123">
        <f t="shared" si="31"/>
        <v>4032</v>
      </c>
      <c r="AM316" s="123">
        <f t="shared" si="34"/>
        <v>0</v>
      </c>
      <c r="AN316" s="130"/>
      <c r="AO316" s="21"/>
      <c r="AP316" s="24"/>
      <c r="AQ316" s="21"/>
    </row>
    <row r="317" spans="1:43" s="22" customFormat="1" ht="76.5" outlineLevel="1" x14ac:dyDescent="0.25">
      <c r="A317" s="70"/>
      <c r="B317" s="72" t="s">
        <v>2373</v>
      </c>
      <c r="C317" s="21" t="s">
        <v>79</v>
      </c>
      <c r="D317" s="21" t="s">
        <v>852</v>
      </c>
      <c r="E317" s="21" t="s">
        <v>853</v>
      </c>
      <c r="F317" s="21" t="s">
        <v>854</v>
      </c>
      <c r="G317" s="21" t="s">
        <v>4696</v>
      </c>
      <c r="H317" s="23" t="s">
        <v>3011</v>
      </c>
      <c r="I317" s="24">
        <v>0</v>
      </c>
      <c r="J317" s="25">
        <v>710000000</v>
      </c>
      <c r="K317" s="25" t="s">
        <v>82</v>
      </c>
      <c r="L317" s="23" t="s">
        <v>83</v>
      </c>
      <c r="M317" s="21" t="s">
        <v>96</v>
      </c>
      <c r="N317" s="26" t="s">
        <v>84</v>
      </c>
      <c r="O317" s="26" t="s">
        <v>4214</v>
      </c>
      <c r="P317" s="21" t="s">
        <v>91</v>
      </c>
      <c r="Q317" s="27">
        <v>796</v>
      </c>
      <c r="R317" s="26" t="s">
        <v>678</v>
      </c>
      <c r="S317" s="12">
        <v>798</v>
      </c>
      <c r="T317" s="12">
        <v>30</v>
      </c>
      <c r="U317" s="12">
        <f t="shared" si="33"/>
        <v>23940</v>
      </c>
      <c r="V317" s="12">
        <f t="shared" si="30"/>
        <v>26812.800000000003</v>
      </c>
      <c r="W317" s="23"/>
      <c r="X317" s="23">
        <v>2017</v>
      </c>
      <c r="Y317" s="25"/>
      <c r="Z317" s="121" t="s">
        <v>905</v>
      </c>
      <c r="AA317" s="121" t="s">
        <v>751</v>
      </c>
      <c r="AB317" s="121" t="s">
        <v>4790</v>
      </c>
      <c r="AC317" s="121">
        <v>44</v>
      </c>
      <c r="AD317" s="122" t="s">
        <v>4794</v>
      </c>
      <c r="AE317" s="122" t="s">
        <v>4795</v>
      </c>
      <c r="AF317" s="121" t="s">
        <v>6880</v>
      </c>
      <c r="AG317" s="121" t="s">
        <v>9018</v>
      </c>
      <c r="AH317" s="121" t="s">
        <v>6240</v>
      </c>
      <c r="AI317" s="121"/>
      <c r="AJ317" s="123">
        <v>798</v>
      </c>
      <c r="AK317" s="123">
        <v>33.6</v>
      </c>
      <c r="AL317" s="123">
        <f t="shared" si="31"/>
        <v>26812.800000000003</v>
      </c>
      <c r="AM317" s="123">
        <f t="shared" si="34"/>
        <v>0</v>
      </c>
      <c r="AN317" s="130"/>
      <c r="AO317" s="21"/>
      <c r="AP317" s="24"/>
      <c r="AQ317" s="21"/>
    </row>
    <row r="318" spans="1:43" s="22" customFormat="1" ht="76.5" outlineLevel="1" x14ac:dyDescent="0.25">
      <c r="A318" s="70"/>
      <c r="B318" s="72" t="s">
        <v>2374</v>
      </c>
      <c r="C318" s="21" t="s">
        <v>79</v>
      </c>
      <c r="D318" s="21" t="s">
        <v>1258</v>
      </c>
      <c r="E318" s="21" t="s">
        <v>811</v>
      </c>
      <c r="F318" s="21" t="s">
        <v>1259</v>
      </c>
      <c r="G318" s="21" t="s">
        <v>4204</v>
      </c>
      <c r="H318" s="23" t="s">
        <v>3011</v>
      </c>
      <c r="I318" s="24">
        <v>0</v>
      </c>
      <c r="J318" s="25">
        <v>710000000</v>
      </c>
      <c r="K318" s="25" t="s">
        <v>82</v>
      </c>
      <c r="L318" s="23" t="s">
        <v>83</v>
      </c>
      <c r="M318" s="21" t="s">
        <v>96</v>
      </c>
      <c r="N318" s="26" t="s">
        <v>84</v>
      </c>
      <c r="O318" s="26" t="s">
        <v>4214</v>
      </c>
      <c r="P318" s="21" t="s">
        <v>91</v>
      </c>
      <c r="Q318" s="27" t="s">
        <v>902</v>
      </c>
      <c r="R318" s="26" t="s">
        <v>678</v>
      </c>
      <c r="S318" s="12">
        <v>14</v>
      </c>
      <c r="T318" s="73">
        <v>609.20000000000005</v>
      </c>
      <c r="U318" s="12">
        <f t="shared" si="33"/>
        <v>8528.8000000000011</v>
      </c>
      <c r="V318" s="12">
        <f t="shared" ref="V318:V381" si="35">U318*1.12</f>
        <v>9552.2560000000012</v>
      </c>
      <c r="W318" s="23"/>
      <c r="X318" s="23">
        <v>2017</v>
      </c>
      <c r="Y318" s="25"/>
      <c r="Z318" s="121" t="s">
        <v>905</v>
      </c>
      <c r="AA318" s="121" t="s">
        <v>751</v>
      </c>
      <c r="AB318" s="121" t="s">
        <v>4790</v>
      </c>
      <c r="AC318" s="121">
        <v>45</v>
      </c>
      <c r="AD318" s="122" t="s">
        <v>4794</v>
      </c>
      <c r="AE318" s="122" t="s">
        <v>4795</v>
      </c>
      <c r="AF318" s="121" t="s">
        <v>6880</v>
      </c>
      <c r="AG318" s="121" t="s">
        <v>9018</v>
      </c>
      <c r="AH318" s="121" t="s">
        <v>6240</v>
      </c>
      <c r="AI318" s="121"/>
      <c r="AJ318" s="123">
        <v>14</v>
      </c>
      <c r="AK318" s="123">
        <v>682.08</v>
      </c>
      <c r="AL318" s="123">
        <f t="shared" si="31"/>
        <v>9549.1200000000008</v>
      </c>
      <c r="AM318" s="123">
        <f t="shared" si="34"/>
        <v>3.136000000000422</v>
      </c>
      <c r="AN318" s="130"/>
      <c r="AO318" s="21"/>
      <c r="AP318" s="24"/>
      <c r="AQ318" s="21"/>
    </row>
    <row r="319" spans="1:43" s="22" customFormat="1" ht="76.5" outlineLevel="1" x14ac:dyDescent="0.25">
      <c r="A319" s="70"/>
      <c r="B319" s="72" t="s">
        <v>2375</v>
      </c>
      <c r="C319" s="21" t="s">
        <v>79</v>
      </c>
      <c r="D319" s="21" t="s">
        <v>1260</v>
      </c>
      <c r="E319" s="21" t="s">
        <v>811</v>
      </c>
      <c r="F319" s="21" t="s">
        <v>1261</v>
      </c>
      <c r="G319" s="21" t="s">
        <v>4187</v>
      </c>
      <c r="H319" s="23" t="s">
        <v>3011</v>
      </c>
      <c r="I319" s="24">
        <v>0</v>
      </c>
      <c r="J319" s="25">
        <v>710000000</v>
      </c>
      <c r="K319" s="25" t="s">
        <v>82</v>
      </c>
      <c r="L319" s="23" t="s">
        <v>83</v>
      </c>
      <c r="M319" s="21" t="s">
        <v>96</v>
      </c>
      <c r="N319" s="26" t="s">
        <v>84</v>
      </c>
      <c r="O319" s="26" t="s">
        <v>4214</v>
      </c>
      <c r="P319" s="21" t="s">
        <v>91</v>
      </c>
      <c r="Q319" s="27" t="s">
        <v>902</v>
      </c>
      <c r="R319" s="26" t="s">
        <v>678</v>
      </c>
      <c r="S319" s="12">
        <v>6</v>
      </c>
      <c r="T319" s="73">
        <v>90</v>
      </c>
      <c r="U319" s="12">
        <f t="shared" si="33"/>
        <v>540</v>
      </c>
      <c r="V319" s="12">
        <f t="shared" si="35"/>
        <v>604.80000000000007</v>
      </c>
      <c r="W319" s="23"/>
      <c r="X319" s="23">
        <v>2017</v>
      </c>
      <c r="Y319" s="25"/>
      <c r="Z319" s="121" t="s">
        <v>905</v>
      </c>
      <c r="AA319" s="121" t="s">
        <v>751</v>
      </c>
      <c r="AB319" s="121" t="s">
        <v>4790</v>
      </c>
      <c r="AC319" s="121">
        <v>46</v>
      </c>
      <c r="AD319" s="122" t="s">
        <v>4794</v>
      </c>
      <c r="AE319" s="122" t="s">
        <v>4795</v>
      </c>
      <c r="AF319" s="121" t="s">
        <v>6880</v>
      </c>
      <c r="AG319" s="121" t="s">
        <v>9018</v>
      </c>
      <c r="AH319" s="121" t="s">
        <v>6240</v>
      </c>
      <c r="AI319" s="121"/>
      <c r="AJ319" s="123">
        <v>6</v>
      </c>
      <c r="AK319" s="123">
        <v>100.8</v>
      </c>
      <c r="AL319" s="123">
        <f t="shared" si="31"/>
        <v>604.79999999999995</v>
      </c>
      <c r="AM319" s="123">
        <f t="shared" si="34"/>
        <v>0</v>
      </c>
      <c r="AN319" s="130"/>
      <c r="AO319" s="21"/>
      <c r="AP319" s="24"/>
      <c r="AQ319" s="21"/>
    </row>
    <row r="320" spans="1:43" s="22" customFormat="1" ht="76.5" outlineLevel="1" x14ac:dyDescent="0.25">
      <c r="A320" s="70"/>
      <c r="B320" s="72" t="s">
        <v>2376</v>
      </c>
      <c r="C320" s="21" t="s">
        <v>79</v>
      </c>
      <c r="D320" s="21" t="s">
        <v>1262</v>
      </c>
      <c r="E320" s="21" t="s">
        <v>814</v>
      </c>
      <c r="F320" s="21" t="s">
        <v>1263</v>
      </c>
      <c r="G320" s="21" t="s">
        <v>4677</v>
      </c>
      <c r="H320" s="23" t="s">
        <v>3011</v>
      </c>
      <c r="I320" s="24">
        <v>0</v>
      </c>
      <c r="J320" s="25">
        <v>710000000</v>
      </c>
      <c r="K320" s="25" t="s">
        <v>82</v>
      </c>
      <c r="L320" s="23" t="s">
        <v>83</v>
      </c>
      <c r="M320" s="21" t="s">
        <v>96</v>
      </c>
      <c r="N320" s="26" t="s">
        <v>84</v>
      </c>
      <c r="O320" s="26" t="s">
        <v>4214</v>
      </c>
      <c r="P320" s="21" t="s">
        <v>91</v>
      </c>
      <c r="Q320" s="27" t="s">
        <v>898</v>
      </c>
      <c r="R320" s="26" t="s">
        <v>899</v>
      </c>
      <c r="S320" s="12">
        <v>6</v>
      </c>
      <c r="T320" s="12">
        <v>100</v>
      </c>
      <c r="U320" s="12">
        <f t="shared" si="33"/>
        <v>600</v>
      </c>
      <c r="V320" s="12">
        <f t="shared" si="35"/>
        <v>672.00000000000011</v>
      </c>
      <c r="W320" s="23"/>
      <c r="X320" s="23">
        <v>2017</v>
      </c>
      <c r="Y320" s="25"/>
      <c r="Z320" s="121" t="s">
        <v>905</v>
      </c>
      <c r="AA320" s="121" t="s">
        <v>751</v>
      </c>
      <c r="AB320" s="121" t="s">
        <v>4790</v>
      </c>
      <c r="AC320" s="121">
        <v>47</v>
      </c>
      <c r="AD320" s="122" t="s">
        <v>4794</v>
      </c>
      <c r="AE320" s="122" t="s">
        <v>4795</v>
      </c>
      <c r="AF320" s="121" t="s">
        <v>6880</v>
      </c>
      <c r="AG320" s="121" t="s">
        <v>9018</v>
      </c>
      <c r="AH320" s="121" t="s">
        <v>6240</v>
      </c>
      <c r="AI320" s="121"/>
      <c r="AJ320" s="123">
        <v>6</v>
      </c>
      <c r="AK320" s="123">
        <v>112</v>
      </c>
      <c r="AL320" s="123">
        <f t="shared" si="31"/>
        <v>672</v>
      </c>
      <c r="AM320" s="123">
        <f t="shared" si="34"/>
        <v>0</v>
      </c>
      <c r="AN320" s="130"/>
      <c r="AO320" s="21"/>
      <c r="AP320" s="24"/>
      <c r="AQ320" s="21"/>
    </row>
    <row r="321" spans="1:43" s="22" customFormat="1" ht="76.5" outlineLevel="1" x14ac:dyDescent="0.25">
      <c r="A321" s="70"/>
      <c r="B321" s="72" t="s">
        <v>2377</v>
      </c>
      <c r="C321" s="21" t="s">
        <v>79</v>
      </c>
      <c r="D321" s="21" t="s">
        <v>796</v>
      </c>
      <c r="E321" s="21" t="s">
        <v>797</v>
      </c>
      <c r="F321" s="21" t="s">
        <v>798</v>
      </c>
      <c r="G321" s="21" t="s">
        <v>4400</v>
      </c>
      <c r="H321" s="23" t="s">
        <v>3011</v>
      </c>
      <c r="I321" s="24">
        <v>0</v>
      </c>
      <c r="J321" s="25">
        <v>710000000</v>
      </c>
      <c r="K321" s="25" t="s">
        <v>82</v>
      </c>
      <c r="L321" s="23" t="s">
        <v>83</v>
      </c>
      <c r="M321" s="21" t="s">
        <v>96</v>
      </c>
      <c r="N321" s="26" t="s">
        <v>84</v>
      </c>
      <c r="O321" s="26" t="s">
        <v>4214</v>
      </c>
      <c r="P321" s="21" t="s">
        <v>91</v>
      </c>
      <c r="Q321" s="27">
        <v>796</v>
      </c>
      <c r="R321" s="26" t="s">
        <v>678</v>
      </c>
      <c r="S321" s="12">
        <v>3</v>
      </c>
      <c r="T321" s="73">
        <v>104.46</v>
      </c>
      <c r="U321" s="12">
        <f t="shared" si="33"/>
        <v>313.38</v>
      </c>
      <c r="V321" s="12">
        <f t="shared" si="35"/>
        <v>350.98560000000003</v>
      </c>
      <c r="W321" s="23"/>
      <c r="X321" s="23">
        <v>2017</v>
      </c>
      <c r="Y321" s="25"/>
      <c r="Z321" s="121" t="s">
        <v>905</v>
      </c>
      <c r="AA321" s="121" t="s">
        <v>751</v>
      </c>
      <c r="AB321" s="121" t="s">
        <v>4790</v>
      </c>
      <c r="AC321" s="121">
        <v>48</v>
      </c>
      <c r="AD321" s="122" t="s">
        <v>4794</v>
      </c>
      <c r="AE321" s="122" t="s">
        <v>4795</v>
      </c>
      <c r="AF321" s="121" t="s">
        <v>6880</v>
      </c>
      <c r="AG321" s="121" t="s">
        <v>9018</v>
      </c>
      <c r="AH321" s="121" t="s">
        <v>6240</v>
      </c>
      <c r="AI321" s="121"/>
      <c r="AJ321" s="123">
        <v>3</v>
      </c>
      <c r="AK321" s="123">
        <v>116.48</v>
      </c>
      <c r="AL321" s="123">
        <f t="shared" si="31"/>
        <v>349.44</v>
      </c>
      <c r="AM321" s="123">
        <f t="shared" si="34"/>
        <v>1.5456000000000358</v>
      </c>
      <c r="AN321" s="130"/>
      <c r="AO321" s="21"/>
      <c r="AP321" s="24"/>
      <c r="AQ321" s="21"/>
    </row>
    <row r="322" spans="1:43" s="22" customFormat="1" ht="76.5" outlineLevel="1" x14ac:dyDescent="0.25">
      <c r="A322" s="70"/>
      <c r="B322" s="72" t="s">
        <v>2378</v>
      </c>
      <c r="C322" s="21" t="s">
        <v>79</v>
      </c>
      <c r="D322" s="21" t="s">
        <v>829</v>
      </c>
      <c r="E322" s="74" t="s">
        <v>830</v>
      </c>
      <c r="F322" s="21" t="s">
        <v>831</v>
      </c>
      <c r="G322" s="21" t="s">
        <v>1264</v>
      </c>
      <c r="H322" s="23" t="s">
        <v>3011</v>
      </c>
      <c r="I322" s="24">
        <v>0</v>
      </c>
      <c r="J322" s="25">
        <v>710000000</v>
      </c>
      <c r="K322" s="25" t="s">
        <v>82</v>
      </c>
      <c r="L322" s="23" t="s">
        <v>83</v>
      </c>
      <c r="M322" s="21" t="s">
        <v>96</v>
      </c>
      <c r="N322" s="26" t="s">
        <v>84</v>
      </c>
      <c r="O322" s="26" t="s">
        <v>4214</v>
      </c>
      <c r="P322" s="21" t="s">
        <v>91</v>
      </c>
      <c r="Q322" s="27">
        <v>796</v>
      </c>
      <c r="R322" s="26" t="s">
        <v>678</v>
      </c>
      <c r="S322" s="12">
        <v>2</v>
      </c>
      <c r="T322" s="73">
        <v>195</v>
      </c>
      <c r="U322" s="12">
        <f t="shared" si="33"/>
        <v>390</v>
      </c>
      <c r="V322" s="12">
        <f t="shared" si="35"/>
        <v>436.80000000000007</v>
      </c>
      <c r="W322" s="23"/>
      <c r="X322" s="23">
        <v>2017</v>
      </c>
      <c r="Y322" s="25"/>
      <c r="Z322" s="121" t="s">
        <v>905</v>
      </c>
      <c r="AA322" s="121" t="s">
        <v>751</v>
      </c>
      <c r="AB322" s="121" t="s">
        <v>4790</v>
      </c>
      <c r="AC322" s="121">
        <v>49</v>
      </c>
      <c r="AD322" s="122" t="s">
        <v>4794</v>
      </c>
      <c r="AE322" s="122" t="s">
        <v>4795</v>
      </c>
      <c r="AF322" s="121" t="s">
        <v>6880</v>
      </c>
      <c r="AG322" s="121" t="s">
        <v>9018</v>
      </c>
      <c r="AH322" s="121" t="s">
        <v>6240</v>
      </c>
      <c r="AI322" s="121"/>
      <c r="AJ322" s="123">
        <v>2</v>
      </c>
      <c r="AK322" s="123">
        <v>218.4</v>
      </c>
      <c r="AL322" s="123">
        <f t="shared" si="31"/>
        <v>436.8</v>
      </c>
      <c r="AM322" s="123">
        <f t="shared" si="34"/>
        <v>0</v>
      </c>
      <c r="AN322" s="130"/>
      <c r="AO322" s="21"/>
      <c r="AP322" s="24"/>
      <c r="AQ322" s="21"/>
    </row>
    <row r="323" spans="1:43" s="22" customFormat="1" ht="76.5" outlineLevel="1" x14ac:dyDescent="0.25">
      <c r="A323" s="70"/>
      <c r="B323" s="72" t="s">
        <v>2379</v>
      </c>
      <c r="C323" s="21" t="s">
        <v>79</v>
      </c>
      <c r="D323" s="21" t="s">
        <v>768</v>
      </c>
      <c r="E323" s="21" t="s">
        <v>769</v>
      </c>
      <c r="F323" s="21" t="s">
        <v>770</v>
      </c>
      <c r="G323" s="21" t="s">
        <v>1117</v>
      </c>
      <c r="H323" s="23" t="s">
        <v>3011</v>
      </c>
      <c r="I323" s="24">
        <v>0</v>
      </c>
      <c r="J323" s="25">
        <v>710000000</v>
      </c>
      <c r="K323" s="25" t="s">
        <v>82</v>
      </c>
      <c r="L323" s="23" t="s">
        <v>83</v>
      </c>
      <c r="M323" s="21" t="s">
        <v>96</v>
      </c>
      <c r="N323" s="26" t="s">
        <v>84</v>
      </c>
      <c r="O323" s="26" t="s">
        <v>4214</v>
      </c>
      <c r="P323" s="21" t="s">
        <v>91</v>
      </c>
      <c r="Q323" s="27">
        <v>796</v>
      </c>
      <c r="R323" s="26" t="s">
        <v>678</v>
      </c>
      <c r="S323" s="12">
        <v>65</v>
      </c>
      <c r="T323" s="73">
        <v>6</v>
      </c>
      <c r="U323" s="12">
        <f t="shared" si="33"/>
        <v>390</v>
      </c>
      <c r="V323" s="12">
        <f t="shared" si="35"/>
        <v>436.80000000000007</v>
      </c>
      <c r="W323" s="23"/>
      <c r="X323" s="23">
        <v>2017</v>
      </c>
      <c r="Y323" s="25"/>
      <c r="Z323" s="121" t="s">
        <v>905</v>
      </c>
      <c r="AA323" s="121" t="s">
        <v>751</v>
      </c>
      <c r="AB323" s="121" t="s">
        <v>4790</v>
      </c>
      <c r="AC323" s="121">
        <v>50</v>
      </c>
      <c r="AD323" s="122" t="s">
        <v>4794</v>
      </c>
      <c r="AE323" s="122" t="s">
        <v>4795</v>
      </c>
      <c r="AF323" s="121" t="s">
        <v>6880</v>
      </c>
      <c r="AG323" s="121" t="s">
        <v>9018</v>
      </c>
      <c r="AH323" s="121" t="s">
        <v>6240</v>
      </c>
      <c r="AI323" s="121"/>
      <c r="AJ323" s="123">
        <v>65</v>
      </c>
      <c r="AK323" s="123">
        <v>6.72</v>
      </c>
      <c r="AL323" s="123">
        <f t="shared" si="31"/>
        <v>436.8</v>
      </c>
      <c r="AM323" s="123">
        <f t="shared" si="34"/>
        <v>0</v>
      </c>
      <c r="AN323" s="130"/>
      <c r="AO323" s="21"/>
      <c r="AP323" s="24"/>
      <c r="AQ323" s="21"/>
    </row>
    <row r="324" spans="1:43" s="22" customFormat="1" ht="76.5" outlineLevel="1" x14ac:dyDescent="0.25">
      <c r="A324" s="70"/>
      <c r="B324" s="72" t="s">
        <v>2380</v>
      </c>
      <c r="C324" s="21" t="s">
        <v>79</v>
      </c>
      <c r="D324" s="21" t="s">
        <v>1269</v>
      </c>
      <c r="E324" s="21" t="s">
        <v>1270</v>
      </c>
      <c r="F324" s="21" t="s">
        <v>857</v>
      </c>
      <c r="G324" s="21" t="s">
        <v>4660</v>
      </c>
      <c r="H324" s="23" t="s">
        <v>3011</v>
      </c>
      <c r="I324" s="24">
        <v>0</v>
      </c>
      <c r="J324" s="25">
        <v>710000000</v>
      </c>
      <c r="K324" s="25" t="s">
        <v>82</v>
      </c>
      <c r="L324" s="23" t="s">
        <v>83</v>
      </c>
      <c r="M324" s="21" t="s">
        <v>96</v>
      </c>
      <c r="N324" s="26" t="s">
        <v>84</v>
      </c>
      <c r="O324" s="26" t="s">
        <v>4214</v>
      </c>
      <c r="P324" s="21" t="s">
        <v>91</v>
      </c>
      <c r="Q324" s="27">
        <v>796</v>
      </c>
      <c r="R324" s="26" t="s">
        <v>678</v>
      </c>
      <c r="S324" s="12">
        <v>4</v>
      </c>
      <c r="T324" s="12">
        <v>233</v>
      </c>
      <c r="U324" s="12">
        <f t="shared" si="33"/>
        <v>932</v>
      </c>
      <c r="V324" s="12">
        <f t="shared" si="35"/>
        <v>1043.8400000000001</v>
      </c>
      <c r="W324" s="23"/>
      <c r="X324" s="23">
        <v>2017</v>
      </c>
      <c r="Y324" s="25"/>
      <c r="Z324" s="121" t="s">
        <v>905</v>
      </c>
      <c r="AA324" s="121" t="s">
        <v>751</v>
      </c>
      <c r="AB324" s="121" t="s">
        <v>4790</v>
      </c>
      <c r="AC324" s="121">
        <v>51</v>
      </c>
      <c r="AD324" s="122" t="s">
        <v>4794</v>
      </c>
      <c r="AE324" s="122" t="s">
        <v>4795</v>
      </c>
      <c r="AF324" s="121" t="s">
        <v>6880</v>
      </c>
      <c r="AG324" s="121" t="s">
        <v>9018</v>
      </c>
      <c r="AH324" s="121" t="s">
        <v>6240</v>
      </c>
      <c r="AI324" s="121"/>
      <c r="AJ324" s="123">
        <v>4</v>
      </c>
      <c r="AK324" s="123">
        <v>260.95999999999998</v>
      </c>
      <c r="AL324" s="123">
        <f t="shared" si="31"/>
        <v>1043.8399999999999</v>
      </c>
      <c r="AM324" s="123">
        <f t="shared" si="34"/>
        <v>0</v>
      </c>
      <c r="AN324" s="130"/>
      <c r="AO324" s="21"/>
      <c r="AP324" s="24"/>
      <c r="AQ324" s="21"/>
    </row>
    <row r="325" spans="1:43" s="22" customFormat="1" ht="76.5" outlineLevel="1" x14ac:dyDescent="0.25">
      <c r="A325" s="70"/>
      <c r="B325" s="72" t="s">
        <v>2381</v>
      </c>
      <c r="C325" s="21" t="s">
        <v>79</v>
      </c>
      <c r="D325" s="21" t="s">
        <v>1509</v>
      </c>
      <c r="E325" s="21" t="s">
        <v>1510</v>
      </c>
      <c r="F325" s="21" t="s">
        <v>1511</v>
      </c>
      <c r="G325" s="21" t="s">
        <v>4625</v>
      </c>
      <c r="H325" s="23" t="s">
        <v>100</v>
      </c>
      <c r="I325" s="79">
        <v>0</v>
      </c>
      <c r="J325" s="25">
        <v>710000000</v>
      </c>
      <c r="K325" s="25" t="s">
        <v>82</v>
      </c>
      <c r="L325" s="23" t="s">
        <v>83</v>
      </c>
      <c r="M325" s="21" t="s">
        <v>1707</v>
      </c>
      <c r="N325" s="26" t="s">
        <v>84</v>
      </c>
      <c r="O325" s="26" t="s">
        <v>4214</v>
      </c>
      <c r="P325" s="21" t="s">
        <v>91</v>
      </c>
      <c r="Q325" s="27" t="s">
        <v>898</v>
      </c>
      <c r="R325" s="26" t="s">
        <v>899</v>
      </c>
      <c r="S325" s="12">
        <v>10</v>
      </c>
      <c r="T325" s="12">
        <v>62.1</v>
      </c>
      <c r="U325" s="12">
        <f t="shared" si="33"/>
        <v>621</v>
      </c>
      <c r="V325" s="12">
        <f t="shared" si="35"/>
        <v>695.5200000000001</v>
      </c>
      <c r="W325" s="23"/>
      <c r="X325" s="23">
        <v>2017</v>
      </c>
      <c r="Y325" s="25"/>
      <c r="Z325" s="121" t="s">
        <v>1566</v>
      </c>
      <c r="AA325" s="121" t="s">
        <v>1427</v>
      </c>
      <c r="AB325" s="121" t="s">
        <v>4792</v>
      </c>
      <c r="AC325" s="121"/>
      <c r="AD325" s="122"/>
      <c r="AE325" s="122"/>
      <c r="AF325" s="121" t="s">
        <v>6890</v>
      </c>
      <c r="AG325" s="121"/>
      <c r="AH325" s="121" t="s">
        <v>6891</v>
      </c>
      <c r="AI325" s="121"/>
      <c r="AJ325" s="123">
        <v>10</v>
      </c>
      <c r="AK325" s="123">
        <v>62</v>
      </c>
      <c r="AL325" s="123">
        <f t="shared" si="31"/>
        <v>620</v>
      </c>
      <c r="AM325" s="123">
        <f>U325-AL325</f>
        <v>1</v>
      </c>
      <c r="AN325" s="130"/>
      <c r="AO325" s="21"/>
      <c r="AP325" s="24"/>
      <c r="AQ325" s="21"/>
    </row>
    <row r="326" spans="1:43" s="22" customFormat="1" ht="76.5" outlineLevel="1" x14ac:dyDescent="0.25">
      <c r="A326" s="70"/>
      <c r="B326" s="72" t="s">
        <v>2382</v>
      </c>
      <c r="C326" s="21" t="s">
        <v>79</v>
      </c>
      <c r="D326" s="21" t="s">
        <v>1513</v>
      </c>
      <c r="E326" s="21" t="s">
        <v>1514</v>
      </c>
      <c r="F326" s="21" t="s">
        <v>1511</v>
      </c>
      <c r="G326" s="21" t="s">
        <v>1515</v>
      </c>
      <c r="H326" s="23" t="s">
        <v>100</v>
      </c>
      <c r="I326" s="79">
        <v>0</v>
      </c>
      <c r="J326" s="25">
        <v>710000000</v>
      </c>
      <c r="K326" s="25" t="s">
        <v>82</v>
      </c>
      <c r="L326" s="23" t="s">
        <v>83</v>
      </c>
      <c r="M326" s="21" t="s">
        <v>1707</v>
      </c>
      <c r="N326" s="26" t="s">
        <v>84</v>
      </c>
      <c r="O326" s="26" t="s">
        <v>4214</v>
      </c>
      <c r="P326" s="21" t="s">
        <v>91</v>
      </c>
      <c r="Q326" s="27" t="s">
        <v>898</v>
      </c>
      <c r="R326" s="26" t="s">
        <v>899</v>
      </c>
      <c r="S326" s="12">
        <v>10</v>
      </c>
      <c r="T326" s="12">
        <v>38.21</v>
      </c>
      <c r="U326" s="12">
        <f t="shared" si="33"/>
        <v>382.1</v>
      </c>
      <c r="V326" s="12">
        <f t="shared" si="35"/>
        <v>427.95200000000006</v>
      </c>
      <c r="W326" s="23"/>
      <c r="X326" s="23">
        <v>2017</v>
      </c>
      <c r="Y326" s="25"/>
      <c r="Z326" s="121" t="s">
        <v>1566</v>
      </c>
      <c r="AA326" s="121" t="s">
        <v>1427</v>
      </c>
      <c r="AB326" s="121" t="s">
        <v>4792</v>
      </c>
      <c r="AC326" s="121"/>
      <c r="AD326" s="122"/>
      <c r="AE326" s="122"/>
      <c r="AF326" s="121" t="s">
        <v>6890</v>
      </c>
      <c r="AG326" s="121"/>
      <c r="AH326" s="121" t="s">
        <v>6891</v>
      </c>
      <c r="AI326" s="121"/>
      <c r="AJ326" s="123">
        <v>10</v>
      </c>
      <c r="AK326" s="123">
        <v>38</v>
      </c>
      <c r="AL326" s="123">
        <f t="shared" si="31"/>
        <v>380</v>
      </c>
      <c r="AM326" s="123">
        <f t="shared" ref="AM326:AM369" si="36">U326-AL326</f>
        <v>2.1000000000000227</v>
      </c>
      <c r="AN326" s="130"/>
      <c r="AO326" s="21"/>
      <c r="AP326" s="24"/>
      <c r="AQ326" s="21"/>
    </row>
    <row r="327" spans="1:43" s="22" customFormat="1" ht="76.5" outlineLevel="1" x14ac:dyDescent="0.25">
      <c r="A327" s="70"/>
      <c r="B327" s="72" t="s">
        <v>2383</v>
      </c>
      <c r="C327" s="21" t="s">
        <v>79</v>
      </c>
      <c r="D327" s="21" t="s">
        <v>1516</v>
      </c>
      <c r="E327" s="21" t="s">
        <v>1517</v>
      </c>
      <c r="F327" s="21" t="s">
        <v>1518</v>
      </c>
      <c r="G327" s="21" t="s">
        <v>4626</v>
      </c>
      <c r="H327" s="23" t="s">
        <v>100</v>
      </c>
      <c r="I327" s="79">
        <v>0</v>
      </c>
      <c r="J327" s="25">
        <v>710000000</v>
      </c>
      <c r="K327" s="25" t="s">
        <v>82</v>
      </c>
      <c r="L327" s="23" t="s">
        <v>83</v>
      </c>
      <c r="M327" s="21" t="s">
        <v>1707</v>
      </c>
      <c r="N327" s="26" t="s">
        <v>84</v>
      </c>
      <c r="O327" s="26" t="s">
        <v>4214</v>
      </c>
      <c r="P327" s="21" t="s">
        <v>91</v>
      </c>
      <c r="Q327" s="27" t="s">
        <v>1563</v>
      </c>
      <c r="R327" s="26" t="s">
        <v>1564</v>
      </c>
      <c r="S327" s="12">
        <v>1</v>
      </c>
      <c r="T327" s="12">
        <v>23.88</v>
      </c>
      <c r="U327" s="12">
        <f t="shared" si="33"/>
        <v>23.88</v>
      </c>
      <c r="V327" s="12">
        <f t="shared" si="35"/>
        <v>26.745600000000003</v>
      </c>
      <c r="W327" s="23"/>
      <c r="X327" s="23">
        <v>2017</v>
      </c>
      <c r="Y327" s="25"/>
      <c r="Z327" s="121" t="s">
        <v>1566</v>
      </c>
      <c r="AA327" s="121" t="s">
        <v>1427</v>
      </c>
      <c r="AB327" s="121" t="s">
        <v>4792</v>
      </c>
      <c r="AC327" s="121"/>
      <c r="AD327" s="122"/>
      <c r="AE327" s="122"/>
      <c r="AF327" s="121" t="s">
        <v>6890</v>
      </c>
      <c r="AG327" s="121"/>
      <c r="AH327" s="121" t="s">
        <v>6891</v>
      </c>
      <c r="AI327" s="121"/>
      <c r="AJ327" s="123">
        <v>1</v>
      </c>
      <c r="AK327" s="123">
        <v>23</v>
      </c>
      <c r="AL327" s="123">
        <f t="shared" si="31"/>
        <v>23</v>
      </c>
      <c r="AM327" s="123">
        <f t="shared" si="36"/>
        <v>0.87999999999999901</v>
      </c>
      <c r="AN327" s="130"/>
      <c r="AO327" s="21"/>
      <c r="AP327" s="24"/>
      <c r="AQ327" s="21"/>
    </row>
    <row r="328" spans="1:43" s="22" customFormat="1" ht="76.5" outlineLevel="1" x14ac:dyDescent="0.25">
      <c r="A328" s="70"/>
      <c r="B328" s="72" t="s">
        <v>2384</v>
      </c>
      <c r="C328" s="21" t="s">
        <v>79</v>
      </c>
      <c r="D328" s="21" t="s">
        <v>1519</v>
      </c>
      <c r="E328" s="21" t="s">
        <v>1520</v>
      </c>
      <c r="F328" s="21" t="s">
        <v>1518</v>
      </c>
      <c r="G328" s="21" t="s">
        <v>4627</v>
      </c>
      <c r="H328" s="23" t="s">
        <v>100</v>
      </c>
      <c r="I328" s="79">
        <v>0</v>
      </c>
      <c r="J328" s="25">
        <v>710000000</v>
      </c>
      <c r="K328" s="25" t="s">
        <v>82</v>
      </c>
      <c r="L328" s="23" t="s">
        <v>83</v>
      </c>
      <c r="M328" s="21" t="s">
        <v>1707</v>
      </c>
      <c r="N328" s="26" t="s">
        <v>84</v>
      </c>
      <c r="O328" s="26" t="s">
        <v>4214</v>
      </c>
      <c r="P328" s="21" t="s">
        <v>91</v>
      </c>
      <c r="Q328" s="27" t="s">
        <v>1563</v>
      </c>
      <c r="R328" s="26" t="s">
        <v>1564</v>
      </c>
      <c r="S328" s="12">
        <v>1</v>
      </c>
      <c r="T328" s="12">
        <v>66.88</v>
      </c>
      <c r="U328" s="12">
        <f t="shared" si="33"/>
        <v>66.88</v>
      </c>
      <c r="V328" s="12">
        <f t="shared" si="35"/>
        <v>74.905600000000007</v>
      </c>
      <c r="W328" s="23"/>
      <c r="X328" s="23">
        <v>2017</v>
      </c>
      <c r="Y328" s="25"/>
      <c r="Z328" s="121" t="s">
        <v>1566</v>
      </c>
      <c r="AA328" s="121" t="s">
        <v>1427</v>
      </c>
      <c r="AB328" s="121" t="s">
        <v>4792</v>
      </c>
      <c r="AC328" s="121"/>
      <c r="AD328" s="122"/>
      <c r="AE328" s="122"/>
      <c r="AF328" s="121" t="s">
        <v>6890</v>
      </c>
      <c r="AG328" s="121"/>
      <c r="AH328" s="121" t="s">
        <v>6891</v>
      </c>
      <c r="AI328" s="121"/>
      <c r="AJ328" s="123">
        <v>1</v>
      </c>
      <c r="AK328" s="123">
        <v>65</v>
      </c>
      <c r="AL328" s="123">
        <f t="shared" si="31"/>
        <v>65</v>
      </c>
      <c r="AM328" s="123">
        <f t="shared" si="36"/>
        <v>1.8799999999999955</v>
      </c>
      <c r="AN328" s="130"/>
      <c r="AO328" s="21"/>
      <c r="AP328" s="24"/>
      <c r="AQ328" s="21"/>
    </row>
    <row r="329" spans="1:43" s="22" customFormat="1" ht="76.5" outlineLevel="1" x14ac:dyDescent="0.25">
      <c r="A329" s="70"/>
      <c r="B329" s="72" t="s">
        <v>2385</v>
      </c>
      <c r="C329" s="21" t="s">
        <v>79</v>
      </c>
      <c r="D329" s="21" t="s">
        <v>1521</v>
      </c>
      <c r="E329" s="21" t="s">
        <v>3145</v>
      </c>
      <c r="F329" s="21" t="s">
        <v>1518</v>
      </c>
      <c r="G329" s="21" t="s">
        <v>4628</v>
      </c>
      <c r="H329" s="23" t="s">
        <v>100</v>
      </c>
      <c r="I329" s="79">
        <v>0</v>
      </c>
      <c r="J329" s="25">
        <v>710000000</v>
      </c>
      <c r="K329" s="25" t="s">
        <v>82</v>
      </c>
      <c r="L329" s="23" t="s">
        <v>83</v>
      </c>
      <c r="M329" s="21" t="s">
        <v>1707</v>
      </c>
      <c r="N329" s="26" t="s">
        <v>84</v>
      </c>
      <c r="O329" s="26" t="s">
        <v>4214</v>
      </c>
      <c r="P329" s="21" t="s">
        <v>91</v>
      </c>
      <c r="Q329" s="27" t="s">
        <v>1563</v>
      </c>
      <c r="R329" s="26" t="s">
        <v>1564</v>
      </c>
      <c r="S329" s="12">
        <v>5</v>
      </c>
      <c r="T329" s="12">
        <v>114.64</v>
      </c>
      <c r="U329" s="12">
        <f t="shared" si="33"/>
        <v>573.20000000000005</v>
      </c>
      <c r="V329" s="12">
        <f t="shared" si="35"/>
        <v>641.98400000000015</v>
      </c>
      <c r="W329" s="23"/>
      <c r="X329" s="23">
        <v>2017</v>
      </c>
      <c r="Y329" s="25"/>
      <c r="Z329" s="121" t="s">
        <v>1566</v>
      </c>
      <c r="AA329" s="121" t="s">
        <v>1427</v>
      </c>
      <c r="AB329" s="121" t="s">
        <v>4792</v>
      </c>
      <c r="AC329" s="121"/>
      <c r="AD329" s="122"/>
      <c r="AE329" s="122"/>
      <c r="AF329" s="121" t="s">
        <v>6890</v>
      </c>
      <c r="AG329" s="121"/>
      <c r="AH329" s="121" t="s">
        <v>6891</v>
      </c>
      <c r="AI329" s="121"/>
      <c r="AJ329" s="123">
        <v>5</v>
      </c>
      <c r="AK329" s="123">
        <v>110</v>
      </c>
      <c r="AL329" s="123">
        <f t="shared" ref="AL329:AL369" si="37">AJ329*AK329</f>
        <v>550</v>
      </c>
      <c r="AM329" s="123">
        <f t="shared" si="36"/>
        <v>23.200000000000045</v>
      </c>
      <c r="AN329" s="130"/>
      <c r="AO329" s="21"/>
      <c r="AP329" s="24"/>
      <c r="AQ329" s="21"/>
    </row>
    <row r="330" spans="1:43" s="22" customFormat="1" ht="76.5" outlineLevel="1" x14ac:dyDescent="0.25">
      <c r="A330" s="70"/>
      <c r="B330" s="72" t="s">
        <v>2386</v>
      </c>
      <c r="C330" s="21" t="s">
        <v>79</v>
      </c>
      <c r="D330" s="21" t="s">
        <v>1522</v>
      </c>
      <c r="E330" s="21" t="s">
        <v>3146</v>
      </c>
      <c r="F330" s="21" t="s">
        <v>1511</v>
      </c>
      <c r="G330" s="21" t="s">
        <v>4680</v>
      </c>
      <c r="H330" s="23" t="s">
        <v>100</v>
      </c>
      <c r="I330" s="79">
        <v>0</v>
      </c>
      <c r="J330" s="25">
        <v>710000000</v>
      </c>
      <c r="K330" s="25" t="s">
        <v>82</v>
      </c>
      <c r="L330" s="23" t="s">
        <v>83</v>
      </c>
      <c r="M330" s="21" t="s">
        <v>1707</v>
      </c>
      <c r="N330" s="26" t="s">
        <v>84</v>
      </c>
      <c r="O330" s="26" t="s">
        <v>4214</v>
      </c>
      <c r="P330" s="21" t="s">
        <v>91</v>
      </c>
      <c r="Q330" s="27" t="s">
        <v>898</v>
      </c>
      <c r="R330" s="26" t="s">
        <v>899</v>
      </c>
      <c r="S330" s="12">
        <v>5</v>
      </c>
      <c r="T330" s="12">
        <v>66.88</v>
      </c>
      <c r="U330" s="12">
        <f t="shared" si="33"/>
        <v>334.4</v>
      </c>
      <c r="V330" s="12">
        <f t="shared" si="35"/>
        <v>374.52800000000002</v>
      </c>
      <c r="W330" s="23"/>
      <c r="X330" s="23">
        <v>2017</v>
      </c>
      <c r="Y330" s="25"/>
      <c r="Z330" s="121" t="s">
        <v>1566</v>
      </c>
      <c r="AA330" s="121" t="s">
        <v>1427</v>
      </c>
      <c r="AB330" s="121" t="s">
        <v>4792</v>
      </c>
      <c r="AC330" s="121"/>
      <c r="AD330" s="122"/>
      <c r="AE330" s="122"/>
      <c r="AF330" s="121" t="s">
        <v>6890</v>
      </c>
      <c r="AG330" s="121"/>
      <c r="AH330" s="121" t="s">
        <v>6891</v>
      </c>
      <c r="AI330" s="121"/>
      <c r="AJ330" s="123">
        <v>5</v>
      </c>
      <c r="AK330" s="123">
        <v>65</v>
      </c>
      <c r="AL330" s="123">
        <f t="shared" si="37"/>
        <v>325</v>
      </c>
      <c r="AM330" s="123">
        <f t="shared" si="36"/>
        <v>9.3999999999999773</v>
      </c>
      <c r="AN330" s="130"/>
      <c r="AO330" s="21"/>
      <c r="AP330" s="24"/>
      <c r="AQ330" s="21"/>
    </row>
    <row r="331" spans="1:43" s="22" customFormat="1" ht="76.5" outlineLevel="1" x14ac:dyDescent="0.25">
      <c r="A331" s="70"/>
      <c r="B331" s="72" t="s">
        <v>2387</v>
      </c>
      <c r="C331" s="21" t="s">
        <v>79</v>
      </c>
      <c r="D331" s="21" t="s">
        <v>3147</v>
      </c>
      <c r="E331" s="21" t="s">
        <v>3148</v>
      </c>
      <c r="F331" s="21" t="s">
        <v>1511</v>
      </c>
      <c r="G331" s="21" t="s">
        <v>4680</v>
      </c>
      <c r="H331" s="23" t="s">
        <v>100</v>
      </c>
      <c r="I331" s="24">
        <v>0</v>
      </c>
      <c r="J331" s="25">
        <v>710000000</v>
      </c>
      <c r="K331" s="25" t="s">
        <v>82</v>
      </c>
      <c r="L331" s="23" t="s">
        <v>83</v>
      </c>
      <c r="M331" s="21" t="s">
        <v>1707</v>
      </c>
      <c r="N331" s="26" t="s">
        <v>84</v>
      </c>
      <c r="O331" s="26" t="s">
        <v>4214</v>
      </c>
      <c r="P331" s="21" t="s">
        <v>91</v>
      </c>
      <c r="Q331" s="27" t="s">
        <v>898</v>
      </c>
      <c r="R331" s="26" t="s">
        <v>899</v>
      </c>
      <c r="S331" s="12">
        <v>10</v>
      </c>
      <c r="T331" s="12">
        <v>324.82</v>
      </c>
      <c r="U331" s="12">
        <f t="shared" si="33"/>
        <v>3248.2</v>
      </c>
      <c r="V331" s="12">
        <f t="shared" si="35"/>
        <v>3637.9839999999999</v>
      </c>
      <c r="W331" s="23"/>
      <c r="X331" s="23">
        <v>2017</v>
      </c>
      <c r="Y331" s="25"/>
      <c r="Z331" s="121" t="s">
        <v>1566</v>
      </c>
      <c r="AA331" s="121" t="s">
        <v>1427</v>
      </c>
      <c r="AB331" s="121" t="s">
        <v>4792</v>
      </c>
      <c r="AC331" s="121"/>
      <c r="AD331" s="122"/>
      <c r="AE331" s="122"/>
      <c r="AF331" s="121" t="s">
        <v>6890</v>
      </c>
      <c r="AG331" s="121"/>
      <c r="AH331" s="121" t="s">
        <v>6891</v>
      </c>
      <c r="AI331" s="121"/>
      <c r="AJ331" s="123">
        <v>10</v>
      </c>
      <c r="AK331" s="123">
        <v>320</v>
      </c>
      <c r="AL331" s="123">
        <f t="shared" si="37"/>
        <v>3200</v>
      </c>
      <c r="AM331" s="123">
        <f t="shared" si="36"/>
        <v>48.199999999999818</v>
      </c>
      <c r="AN331" s="130"/>
      <c r="AO331" s="21"/>
      <c r="AP331" s="24"/>
      <c r="AQ331" s="21"/>
    </row>
    <row r="332" spans="1:43" s="22" customFormat="1" ht="76.5" outlineLevel="1" x14ac:dyDescent="0.25">
      <c r="A332" s="70"/>
      <c r="B332" s="72" t="s">
        <v>2388</v>
      </c>
      <c r="C332" s="21" t="s">
        <v>79</v>
      </c>
      <c r="D332" s="21" t="s">
        <v>1523</v>
      </c>
      <c r="E332" s="21" t="s">
        <v>1524</v>
      </c>
      <c r="F332" s="21" t="s">
        <v>1525</v>
      </c>
      <c r="G332" s="21" t="s">
        <v>4629</v>
      </c>
      <c r="H332" s="23" t="s">
        <v>100</v>
      </c>
      <c r="I332" s="24">
        <v>0</v>
      </c>
      <c r="J332" s="25">
        <v>710000000</v>
      </c>
      <c r="K332" s="25" t="s">
        <v>82</v>
      </c>
      <c r="L332" s="23" t="s">
        <v>83</v>
      </c>
      <c r="M332" s="21" t="s">
        <v>1707</v>
      </c>
      <c r="N332" s="26" t="s">
        <v>84</v>
      </c>
      <c r="O332" s="26" t="s">
        <v>4214</v>
      </c>
      <c r="P332" s="21" t="s">
        <v>91</v>
      </c>
      <c r="Q332" s="27">
        <v>796</v>
      </c>
      <c r="R332" s="26" t="s">
        <v>678</v>
      </c>
      <c r="S332" s="12">
        <v>1</v>
      </c>
      <c r="T332" s="12">
        <v>4.78</v>
      </c>
      <c r="U332" s="12">
        <f t="shared" si="33"/>
        <v>4.78</v>
      </c>
      <c r="V332" s="12">
        <f t="shared" si="35"/>
        <v>5.353600000000001</v>
      </c>
      <c r="W332" s="23"/>
      <c r="X332" s="23">
        <v>2017</v>
      </c>
      <c r="Y332" s="25"/>
      <c r="Z332" s="121" t="s">
        <v>1566</v>
      </c>
      <c r="AA332" s="121" t="s">
        <v>1427</v>
      </c>
      <c r="AB332" s="121" t="s">
        <v>4792</v>
      </c>
      <c r="AC332" s="121"/>
      <c r="AD332" s="122"/>
      <c r="AE332" s="122"/>
      <c r="AF332" s="121" t="s">
        <v>6890</v>
      </c>
      <c r="AG332" s="121"/>
      <c r="AH332" s="121" t="s">
        <v>6891</v>
      </c>
      <c r="AI332" s="121"/>
      <c r="AJ332" s="123">
        <v>1</v>
      </c>
      <c r="AK332" s="123">
        <v>4.7</v>
      </c>
      <c r="AL332" s="123">
        <f t="shared" si="37"/>
        <v>4.7</v>
      </c>
      <c r="AM332" s="123">
        <f t="shared" si="36"/>
        <v>8.0000000000000071E-2</v>
      </c>
      <c r="AN332" s="130"/>
      <c r="AO332" s="21"/>
      <c r="AP332" s="24"/>
      <c r="AQ332" s="21"/>
    </row>
    <row r="333" spans="1:43" s="22" customFormat="1" ht="76.5" outlineLevel="1" x14ac:dyDescent="0.25">
      <c r="A333" s="70"/>
      <c r="B333" s="72" t="s">
        <v>2389</v>
      </c>
      <c r="C333" s="21" t="s">
        <v>79</v>
      </c>
      <c r="D333" s="21" t="s">
        <v>1526</v>
      </c>
      <c r="E333" s="21" t="s">
        <v>1527</v>
      </c>
      <c r="F333" s="21" t="s">
        <v>1528</v>
      </c>
      <c r="G333" s="21" t="s">
        <v>4630</v>
      </c>
      <c r="H333" s="23" t="s">
        <v>100</v>
      </c>
      <c r="I333" s="24">
        <v>0</v>
      </c>
      <c r="J333" s="25">
        <v>710000000</v>
      </c>
      <c r="K333" s="25" t="s">
        <v>82</v>
      </c>
      <c r="L333" s="23" t="s">
        <v>83</v>
      </c>
      <c r="M333" s="21" t="s">
        <v>1707</v>
      </c>
      <c r="N333" s="26" t="s">
        <v>84</v>
      </c>
      <c r="O333" s="26" t="s">
        <v>4214</v>
      </c>
      <c r="P333" s="21" t="s">
        <v>91</v>
      </c>
      <c r="Q333" s="27" t="s">
        <v>898</v>
      </c>
      <c r="R333" s="26" t="s">
        <v>899</v>
      </c>
      <c r="S333" s="12">
        <v>1</v>
      </c>
      <c r="T333" s="12">
        <v>267.5</v>
      </c>
      <c r="U333" s="12">
        <f t="shared" si="33"/>
        <v>267.5</v>
      </c>
      <c r="V333" s="12">
        <f t="shared" si="35"/>
        <v>299.60000000000002</v>
      </c>
      <c r="W333" s="23"/>
      <c r="X333" s="23">
        <v>2017</v>
      </c>
      <c r="Y333" s="25"/>
      <c r="Z333" s="121" t="s">
        <v>1566</v>
      </c>
      <c r="AA333" s="121" t="s">
        <v>1427</v>
      </c>
      <c r="AB333" s="121" t="s">
        <v>4792</v>
      </c>
      <c r="AC333" s="121"/>
      <c r="AD333" s="122"/>
      <c r="AE333" s="122"/>
      <c r="AF333" s="121" t="s">
        <v>6890</v>
      </c>
      <c r="AG333" s="121"/>
      <c r="AH333" s="121" t="s">
        <v>6891</v>
      </c>
      <c r="AI333" s="121"/>
      <c r="AJ333" s="123">
        <v>1</v>
      </c>
      <c r="AK333" s="123">
        <v>265</v>
      </c>
      <c r="AL333" s="123">
        <f t="shared" si="37"/>
        <v>265</v>
      </c>
      <c r="AM333" s="123">
        <f t="shared" si="36"/>
        <v>2.5</v>
      </c>
      <c r="AN333" s="130"/>
      <c r="AO333" s="21"/>
      <c r="AP333" s="24"/>
      <c r="AQ333" s="21"/>
    </row>
    <row r="334" spans="1:43" s="22" customFormat="1" ht="76.5" outlineLevel="1" x14ac:dyDescent="0.25">
      <c r="A334" s="70"/>
      <c r="B334" s="72" t="s">
        <v>2390</v>
      </c>
      <c r="C334" s="21" t="s">
        <v>79</v>
      </c>
      <c r="D334" s="21" t="s">
        <v>1529</v>
      </c>
      <c r="E334" s="21" t="s">
        <v>1530</v>
      </c>
      <c r="F334" s="21" t="s">
        <v>1511</v>
      </c>
      <c r="G334" s="21" t="s">
        <v>4631</v>
      </c>
      <c r="H334" s="23" t="s">
        <v>100</v>
      </c>
      <c r="I334" s="24">
        <v>0</v>
      </c>
      <c r="J334" s="25">
        <v>710000000</v>
      </c>
      <c r="K334" s="25" t="s">
        <v>82</v>
      </c>
      <c r="L334" s="23" t="s">
        <v>83</v>
      </c>
      <c r="M334" s="21" t="s">
        <v>1707</v>
      </c>
      <c r="N334" s="26" t="s">
        <v>84</v>
      </c>
      <c r="O334" s="26" t="s">
        <v>4214</v>
      </c>
      <c r="P334" s="21" t="s">
        <v>91</v>
      </c>
      <c r="Q334" s="27" t="s">
        <v>898</v>
      </c>
      <c r="R334" s="26" t="s">
        <v>899</v>
      </c>
      <c r="S334" s="12">
        <v>5</v>
      </c>
      <c r="T334" s="12">
        <v>133.75</v>
      </c>
      <c r="U334" s="12">
        <f t="shared" si="33"/>
        <v>668.75</v>
      </c>
      <c r="V334" s="12">
        <f t="shared" si="35"/>
        <v>749.00000000000011</v>
      </c>
      <c r="W334" s="23"/>
      <c r="X334" s="23">
        <v>2017</v>
      </c>
      <c r="Y334" s="25"/>
      <c r="Z334" s="121" t="s">
        <v>1566</v>
      </c>
      <c r="AA334" s="121" t="s">
        <v>1427</v>
      </c>
      <c r="AB334" s="121" t="s">
        <v>4792</v>
      </c>
      <c r="AC334" s="121"/>
      <c r="AD334" s="122"/>
      <c r="AE334" s="122"/>
      <c r="AF334" s="121" t="s">
        <v>6890</v>
      </c>
      <c r="AG334" s="121"/>
      <c r="AH334" s="121" t="s">
        <v>6891</v>
      </c>
      <c r="AI334" s="121"/>
      <c r="AJ334" s="123">
        <v>5</v>
      </c>
      <c r="AK334" s="123">
        <v>133</v>
      </c>
      <c r="AL334" s="123">
        <f t="shared" si="37"/>
        <v>665</v>
      </c>
      <c r="AM334" s="123">
        <f t="shared" si="36"/>
        <v>3.75</v>
      </c>
      <c r="AN334" s="130"/>
      <c r="AO334" s="21"/>
      <c r="AP334" s="24"/>
      <c r="AQ334" s="21"/>
    </row>
    <row r="335" spans="1:43" s="22" customFormat="1" ht="76.5" outlineLevel="1" x14ac:dyDescent="0.25">
      <c r="A335" s="70"/>
      <c r="B335" s="72" t="s">
        <v>2391</v>
      </c>
      <c r="C335" s="21" t="s">
        <v>79</v>
      </c>
      <c r="D335" s="21" t="s">
        <v>1532</v>
      </c>
      <c r="E335" s="21" t="s">
        <v>1533</v>
      </c>
      <c r="F335" s="21" t="s">
        <v>1518</v>
      </c>
      <c r="G335" s="21" t="s">
        <v>4632</v>
      </c>
      <c r="H335" s="23" t="s">
        <v>100</v>
      </c>
      <c r="I335" s="24">
        <v>0</v>
      </c>
      <c r="J335" s="25">
        <v>710000000</v>
      </c>
      <c r="K335" s="25" t="s">
        <v>82</v>
      </c>
      <c r="L335" s="23" t="s">
        <v>83</v>
      </c>
      <c r="M335" s="21" t="s">
        <v>1707</v>
      </c>
      <c r="N335" s="26" t="s">
        <v>84</v>
      </c>
      <c r="O335" s="26" t="s">
        <v>4214</v>
      </c>
      <c r="P335" s="21" t="s">
        <v>91</v>
      </c>
      <c r="Q335" s="27" t="s">
        <v>1563</v>
      </c>
      <c r="R335" s="26" t="s">
        <v>1564</v>
      </c>
      <c r="S335" s="12">
        <v>1</v>
      </c>
      <c r="T335" s="12">
        <v>38.21</v>
      </c>
      <c r="U335" s="12">
        <f t="shared" si="33"/>
        <v>38.21</v>
      </c>
      <c r="V335" s="12">
        <f t="shared" si="35"/>
        <v>42.795200000000008</v>
      </c>
      <c r="W335" s="23"/>
      <c r="X335" s="23">
        <v>2017</v>
      </c>
      <c r="Y335" s="25"/>
      <c r="Z335" s="121" t="s">
        <v>1566</v>
      </c>
      <c r="AA335" s="121" t="s">
        <v>1427</v>
      </c>
      <c r="AB335" s="121" t="s">
        <v>4792</v>
      </c>
      <c r="AC335" s="121"/>
      <c r="AD335" s="122"/>
      <c r="AE335" s="122"/>
      <c r="AF335" s="121" t="s">
        <v>6890</v>
      </c>
      <c r="AG335" s="121"/>
      <c r="AH335" s="121" t="s">
        <v>6891</v>
      </c>
      <c r="AI335" s="121"/>
      <c r="AJ335" s="123">
        <v>1</v>
      </c>
      <c r="AK335" s="123">
        <v>38</v>
      </c>
      <c r="AL335" s="123">
        <f t="shared" si="37"/>
        <v>38</v>
      </c>
      <c r="AM335" s="123">
        <f t="shared" si="36"/>
        <v>0.21000000000000085</v>
      </c>
      <c r="AN335" s="130"/>
      <c r="AO335" s="21"/>
      <c r="AP335" s="24"/>
      <c r="AQ335" s="21"/>
    </row>
    <row r="336" spans="1:43" s="22" customFormat="1" ht="76.5" outlineLevel="1" x14ac:dyDescent="0.25">
      <c r="A336" s="70"/>
      <c r="B336" s="72" t="s">
        <v>2392</v>
      </c>
      <c r="C336" s="21" t="s">
        <v>79</v>
      </c>
      <c r="D336" s="21" t="s">
        <v>1534</v>
      </c>
      <c r="E336" s="21" t="s">
        <v>1535</v>
      </c>
      <c r="F336" s="21" t="s">
        <v>1511</v>
      </c>
      <c r="G336" s="21" t="s">
        <v>4633</v>
      </c>
      <c r="H336" s="23" t="s">
        <v>100</v>
      </c>
      <c r="I336" s="24">
        <v>0</v>
      </c>
      <c r="J336" s="25">
        <v>710000000</v>
      </c>
      <c r="K336" s="25" t="s">
        <v>82</v>
      </c>
      <c r="L336" s="23" t="s">
        <v>83</v>
      </c>
      <c r="M336" s="21" t="s">
        <v>1707</v>
      </c>
      <c r="N336" s="26" t="s">
        <v>84</v>
      </c>
      <c r="O336" s="26" t="s">
        <v>4214</v>
      </c>
      <c r="P336" s="21" t="s">
        <v>91</v>
      </c>
      <c r="Q336" s="27" t="s">
        <v>898</v>
      </c>
      <c r="R336" s="26" t="s">
        <v>899</v>
      </c>
      <c r="S336" s="12">
        <v>10</v>
      </c>
      <c r="T336" s="12">
        <v>33.44</v>
      </c>
      <c r="U336" s="12">
        <f t="shared" si="33"/>
        <v>334.4</v>
      </c>
      <c r="V336" s="12">
        <f t="shared" si="35"/>
        <v>374.52800000000002</v>
      </c>
      <c r="W336" s="23"/>
      <c r="X336" s="23">
        <v>2017</v>
      </c>
      <c r="Y336" s="25"/>
      <c r="Z336" s="121" t="s">
        <v>1566</v>
      </c>
      <c r="AA336" s="121" t="s">
        <v>1427</v>
      </c>
      <c r="AB336" s="121" t="s">
        <v>4792</v>
      </c>
      <c r="AC336" s="121"/>
      <c r="AD336" s="122"/>
      <c r="AE336" s="122"/>
      <c r="AF336" s="121" t="s">
        <v>6890</v>
      </c>
      <c r="AG336" s="121"/>
      <c r="AH336" s="121" t="s">
        <v>6891</v>
      </c>
      <c r="AI336" s="121"/>
      <c r="AJ336" s="123">
        <v>10</v>
      </c>
      <c r="AK336" s="123">
        <v>33</v>
      </c>
      <c r="AL336" s="123">
        <f t="shared" si="37"/>
        <v>330</v>
      </c>
      <c r="AM336" s="123">
        <f t="shared" si="36"/>
        <v>4.3999999999999773</v>
      </c>
      <c r="AN336" s="130"/>
      <c r="AO336" s="21"/>
      <c r="AP336" s="24"/>
      <c r="AQ336" s="21"/>
    </row>
    <row r="337" spans="1:43" s="22" customFormat="1" ht="76.5" outlineLevel="1" x14ac:dyDescent="0.25">
      <c r="A337" s="70"/>
      <c r="B337" s="72" t="s">
        <v>2393</v>
      </c>
      <c r="C337" s="21" t="s">
        <v>79</v>
      </c>
      <c r="D337" s="21" t="s">
        <v>1536</v>
      </c>
      <c r="E337" s="21" t="s">
        <v>1537</v>
      </c>
      <c r="F337" s="21" t="s">
        <v>1511</v>
      </c>
      <c r="G337" s="21" t="s">
        <v>5212</v>
      </c>
      <c r="H337" s="23" t="s">
        <v>100</v>
      </c>
      <c r="I337" s="24">
        <v>0</v>
      </c>
      <c r="J337" s="25">
        <v>710000000</v>
      </c>
      <c r="K337" s="25" t="s">
        <v>82</v>
      </c>
      <c r="L337" s="23" t="s">
        <v>83</v>
      </c>
      <c r="M337" s="21" t="s">
        <v>1707</v>
      </c>
      <c r="N337" s="26" t="s">
        <v>84</v>
      </c>
      <c r="O337" s="26" t="s">
        <v>4214</v>
      </c>
      <c r="P337" s="21" t="s">
        <v>91</v>
      </c>
      <c r="Q337" s="27" t="s">
        <v>898</v>
      </c>
      <c r="R337" s="26" t="s">
        <v>899</v>
      </c>
      <c r="S337" s="12">
        <v>5</v>
      </c>
      <c r="T337" s="12">
        <v>28.66</v>
      </c>
      <c r="U337" s="12">
        <f t="shared" si="33"/>
        <v>143.30000000000001</v>
      </c>
      <c r="V337" s="12">
        <f t="shared" si="35"/>
        <v>160.49600000000004</v>
      </c>
      <c r="W337" s="23"/>
      <c r="X337" s="23">
        <v>2017</v>
      </c>
      <c r="Y337" s="25"/>
      <c r="Z337" s="121" t="s">
        <v>1566</v>
      </c>
      <c r="AA337" s="121" t="s">
        <v>1427</v>
      </c>
      <c r="AB337" s="121" t="s">
        <v>4792</v>
      </c>
      <c r="AC337" s="121"/>
      <c r="AD337" s="122"/>
      <c r="AE337" s="122"/>
      <c r="AF337" s="121" t="s">
        <v>6890</v>
      </c>
      <c r="AG337" s="121"/>
      <c r="AH337" s="121" t="s">
        <v>6891</v>
      </c>
      <c r="AI337" s="121"/>
      <c r="AJ337" s="123">
        <v>5</v>
      </c>
      <c r="AK337" s="123">
        <v>28</v>
      </c>
      <c r="AL337" s="123">
        <f t="shared" si="37"/>
        <v>140</v>
      </c>
      <c r="AM337" s="123">
        <f t="shared" si="36"/>
        <v>3.3000000000000114</v>
      </c>
      <c r="AN337" s="130"/>
      <c r="AO337" s="21"/>
      <c r="AP337" s="24"/>
      <c r="AQ337" s="21"/>
    </row>
    <row r="338" spans="1:43" s="22" customFormat="1" ht="76.5" outlineLevel="1" x14ac:dyDescent="0.25">
      <c r="A338" s="70"/>
      <c r="B338" s="72" t="s">
        <v>2394</v>
      </c>
      <c r="C338" s="21" t="s">
        <v>79</v>
      </c>
      <c r="D338" s="21" t="s">
        <v>1709</v>
      </c>
      <c r="E338" s="21" t="s">
        <v>1538</v>
      </c>
      <c r="F338" s="21" t="s">
        <v>1511</v>
      </c>
      <c r="G338" s="21" t="s">
        <v>4679</v>
      </c>
      <c r="H338" s="23" t="s">
        <v>100</v>
      </c>
      <c r="I338" s="24">
        <v>0</v>
      </c>
      <c r="J338" s="25">
        <v>710000000</v>
      </c>
      <c r="K338" s="25" t="s">
        <v>82</v>
      </c>
      <c r="L338" s="23" t="s">
        <v>83</v>
      </c>
      <c r="M338" s="21" t="s">
        <v>1707</v>
      </c>
      <c r="N338" s="26" t="s">
        <v>84</v>
      </c>
      <c r="O338" s="26" t="s">
        <v>4214</v>
      </c>
      <c r="P338" s="21" t="s">
        <v>91</v>
      </c>
      <c r="Q338" s="27" t="s">
        <v>898</v>
      </c>
      <c r="R338" s="26" t="s">
        <v>899</v>
      </c>
      <c r="S338" s="12">
        <v>5</v>
      </c>
      <c r="T338" s="12">
        <v>81.2</v>
      </c>
      <c r="U338" s="12">
        <f t="shared" si="33"/>
        <v>406</v>
      </c>
      <c r="V338" s="12">
        <f t="shared" si="35"/>
        <v>454.72</v>
      </c>
      <c r="W338" s="23"/>
      <c r="X338" s="23">
        <v>2017</v>
      </c>
      <c r="Y338" s="25"/>
      <c r="Z338" s="121" t="s">
        <v>1566</v>
      </c>
      <c r="AA338" s="121" t="s">
        <v>1427</v>
      </c>
      <c r="AB338" s="121" t="s">
        <v>4792</v>
      </c>
      <c r="AC338" s="121"/>
      <c r="AD338" s="122"/>
      <c r="AE338" s="122"/>
      <c r="AF338" s="121" t="s">
        <v>6890</v>
      </c>
      <c r="AG338" s="121"/>
      <c r="AH338" s="121" t="s">
        <v>6891</v>
      </c>
      <c r="AI338" s="121"/>
      <c r="AJ338" s="123">
        <v>5</v>
      </c>
      <c r="AK338" s="123">
        <v>81</v>
      </c>
      <c r="AL338" s="123">
        <f t="shared" si="37"/>
        <v>405</v>
      </c>
      <c r="AM338" s="123">
        <f t="shared" si="36"/>
        <v>1</v>
      </c>
      <c r="AN338" s="130"/>
      <c r="AO338" s="21"/>
      <c r="AP338" s="24"/>
      <c r="AQ338" s="21"/>
    </row>
    <row r="339" spans="1:43" s="22" customFormat="1" ht="76.5" outlineLevel="1" x14ac:dyDescent="0.25">
      <c r="A339" s="70"/>
      <c r="B339" s="72" t="s">
        <v>2395</v>
      </c>
      <c r="C339" s="21" t="s">
        <v>79</v>
      </c>
      <c r="D339" s="21" t="s">
        <v>1539</v>
      </c>
      <c r="E339" s="21" t="s">
        <v>1540</v>
      </c>
      <c r="F339" s="21" t="s">
        <v>1541</v>
      </c>
      <c r="G339" s="21" t="s">
        <v>1542</v>
      </c>
      <c r="H339" s="23" t="s">
        <v>100</v>
      </c>
      <c r="I339" s="24">
        <v>0</v>
      </c>
      <c r="J339" s="25">
        <v>710000000</v>
      </c>
      <c r="K339" s="25" t="s">
        <v>82</v>
      </c>
      <c r="L339" s="23" t="s">
        <v>83</v>
      </c>
      <c r="M339" s="21" t="s">
        <v>1707</v>
      </c>
      <c r="N339" s="26" t="s">
        <v>84</v>
      </c>
      <c r="O339" s="26" t="s">
        <v>4214</v>
      </c>
      <c r="P339" s="21" t="s">
        <v>91</v>
      </c>
      <c r="Q339" s="27" t="s">
        <v>898</v>
      </c>
      <c r="R339" s="26" t="s">
        <v>899</v>
      </c>
      <c r="S339" s="12">
        <v>1</v>
      </c>
      <c r="T339" s="12">
        <v>114.64</v>
      </c>
      <c r="U339" s="12">
        <f t="shared" si="33"/>
        <v>114.64</v>
      </c>
      <c r="V339" s="12">
        <f t="shared" si="35"/>
        <v>128.39680000000001</v>
      </c>
      <c r="W339" s="23"/>
      <c r="X339" s="23">
        <v>2017</v>
      </c>
      <c r="Y339" s="25"/>
      <c r="Z339" s="121" t="s">
        <v>1566</v>
      </c>
      <c r="AA339" s="121" t="s">
        <v>1427</v>
      </c>
      <c r="AB339" s="121" t="s">
        <v>4792</v>
      </c>
      <c r="AC339" s="121"/>
      <c r="AD339" s="122"/>
      <c r="AE339" s="122"/>
      <c r="AF339" s="121" t="s">
        <v>6890</v>
      </c>
      <c r="AG339" s="121"/>
      <c r="AH339" s="121" t="s">
        <v>6891</v>
      </c>
      <c r="AI339" s="121"/>
      <c r="AJ339" s="123">
        <v>1</v>
      </c>
      <c r="AK339" s="123">
        <v>114</v>
      </c>
      <c r="AL339" s="123">
        <f t="shared" si="37"/>
        <v>114</v>
      </c>
      <c r="AM339" s="123">
        <f t="shared" si="36"/>
        <v>0.64000000000000057</v>
      </c>
      <c r="AN339" s="130"/>
      <c r="AO339" s="21"/>
      <c r="AP339" s="24"/>
      <c r="AQ339" s="21"/>
    </row>
    <row r="340" spans="1:43" s="22" customFormat="1" ht="76.5" outlineLevel="1" x14ac:dyDescent="0.25">
      <c r="A340" s="70"/>
      <c r="B340" s="72" t="s">
        <v>2396</v>
      </c>
      <c r="C340" s="21" t="s">
        <v>79</v>
      </c>
      <c r="D340" s="21" t="s">
        <v>1543</v>
      </c>
      <c r="E340" s="21" t="s">
        <v>1544</v>
      </c>
      <c r="F340" s="21" t="s">
        <v>1545</v>
      </c>
      <c r="G340" s="21" t="s">
        <v>4634</v>
      </c>
      <c r="H340" s="23" t="s">
        <v>100</v>
      </c>
      <c r="I340" s="24">
        <v>0</v>
      </c>
      <c r="J340" s="25">
        <v>710000000</v>
      </c>
      <c r="K340" s="25" t="s">
        <v>82</v>
      </c>
      <c r="L340" s="23" t="s">
        <v>83</v>
      </c>
      <c r="M340" s="21" t="s">
        <v>1707</v>
      </c>
      <c r="N340" s="26" t="s">
        <v>84</v>
      </c>
      <c r="O340" s="26" t="s">
        <v>4214</v>
      </c>
      <c r="P340" s="21" t="s">
        <v>91</v>
      </c>
      <c r="Q340" s="27">
        <v>796</v>
      </c>
      <c r="R340" s="26" t="s">
        <v>678</v>
      </c>
      <c r="S340" s="12">
        <v>5</v>
      </c>
      <c r="T340" s="12">
        <v>57.32</v>
      </c>
      <c r="U340" s="12">
        <f t="shared" si="33"/>
        <v>286.60000000000002</v>
      </c>
      <c r="V340" s="12">
        <f t="shared" si="35"/>
        <v>320.99200000000008</v>
      </c>
      <c r="W340" s="23"/>
      <c r="X340" s="23">
        <v>2017</v>
      </c>
      <c r="Y340" s="25"/>
      <c r="Z340" s="121" t="s">
        <v>1566</v>
      </c>
      <c r="AA340" s="121" t="s">
        <v>1427</v>
      </c>
      <c r="AB340" s="121" t="s">
        <v>4792</v>
      </c>
      <c r="AC340" s="121"/>
      <c r="AD340" s="122"/>
      <c r="AE340" s="122"/>
      <c r="AF340" s="121" t="s">
        <v>6890</v>
      </c>
      <c r="AG340" s="121"/>
      <c r="AH340" s="121" t="s">
        <v>6891</v>
      </c>
      <c r="AI340" s="121"/>
      <c r="AJ340" s="123">
        <v>5</v>
      </c>
      <c r="AK340" s="123">
        <v>55</v>
      </c>
      <c r="AL340" s="123">
        <f t="shared" si="37"/>
        <v>275</v>
      </c>
      <c r="AM340" s="123">
        <f t="shared" si="36"/>
        <v>11.600000000000023</v>
      </c>
      <c r="AN340" s="130"/>
      <c r="AO340" s="21"/>
      <c r="AP340" s="24"/>
      <c r="AQ340" s="21"/>
    </row>
    <row r="341" spans="1:43" s="22" customFormat="1" ht="76.5" outlineLevel="1" x14ac:dyDescent="0.25">
      <c r="A341" s="70"/>
      <c r="B341" s="72" t="s">
        <v>2397</v>
      </c>
      <c r="C341" s="21" t="s">
        <v>79</v>
      </c>
      <c r="D341" s="21" t="s">
        <v>1546</v>
      </c>
      <c r="E341" s="21" t="s">
        <v>1544</v>
      </c>
      <c r="F341" s="21" t="s">
        <v>1547</v>
      </c>
      <c r="G341" s="21" t="s">
        <v>4635</v>
      </c>
      <c r="H341" s="23" t="s">
        <v>100</v>
      </c>
      <c r="I341" s="24">
        <v>0</v>
      </c>
      <c r="J341" s="25">
        <v>710000000</v>
      </c>
      <c r="K341" s="25" t="s">
        <v>82</v>
      </c>
      <c r="L341" s="23" t="s">
        <v>83</v>
      </c>
      <c r="M341" s="21" t="s">
        <v>1707</v>
      </c>
      <c r="N341" s="26" t="s">
        <v>84</v>
      </c>
      <c r="O341" s="26" t="s">
        <v>4214</v>
      </c>
      <c r="P341" s="21" t="s">
        <v>91</v>
      </c>
      <c r="Q341" s="27">
        <v>796</v>
      </c>
      <c r="R341" s="26" t="s">
        <v>678</v>
      </c>
      <c r="S341" s="12">
        <v>5</v>
      </c>
      <c r="T341" s="12">
        <v>57.32</v>
      </c>
      <c r="U341" s="12">
        <f t="shared" si="33"/>
        <v>286.60000000000002</v>
      </c>
      <c r="V341" s="12">
        <f t="shared" si="35"/>
        <v>320.99200000000008</v>
      </c>
      <c r="W341" s="23"/>
      <c r="X341" s="23">
        <v>2017</v>
      </c>
      <c r="Y341" s="25"/>
      <c r="Z341" s="121" t="s">
        <v>1566</v>
      </c>
      <c r="AA341" s="121" t="s">
        <v>1427</v>
      </c>
      <c r="AB341" s="121" t="s">
        <v>4792</v>
      </c>
      <c r="AC341" s="121"/>
      <c r="AD341" s="122"/>
      <c r="AE341" s="122"/>
      <c r="AF341" s="121" t="s">
        <v>6890</v>
      </c>
      <c r="AG341" s="121"/>
      <c r="AH341" s="121" t="s">
        <v>6891</v>
      </c>
      <c r="AI341" s="121"/>
      <c r="AJ341" s="123">
        <v>5</v>
      </c>
      <c r="AK341" s="123">
        <v>55</v>
      </c>
      <c r="AL341" s="123">
        <f t="shared" si="37"/>
        <v>275</v>
      </c>
      <c r="AM341" s="123">
        <f t="shared" si="36"/>
        <v>11.600000000000023</v>
      </c>
      <c r="AN341" s="130"/>
      <c r="AO341" s="21"/>
      <c r="AP341" s="24"/>
      <c r="AQ341" s="21"/>
    </row>
    <row r="342" spans="1:43" s="22" customFormat="1" ht="76.5" outlineLevel="1" x14ac:dyDescent="0.25">
      <c r="A342" s="70"/>
      <c r="B342" s="72" t="s">
        <v>2398</v>
      </c>
      <c r="C342" s="21" t="s">
        <v>79</v>
      </c>
      <c r="D342" s="21" t="s">
        <v>1548</v>
      </c>
      <c r="E342" s="21" t="s">
        <v>1549</v>
      </c>
      <c r="F342" s="21" t="s">
        <v>1550</v>
      </c>
      <c r="G342" s="21" t="s">
        <v>4636</v>
      </c>
      <c r="H342" s="23" t="s">
        <v>100</v>
      </c>
      <c r="I342" s="24">
        <v>0</v>
      </c>
      <c r="J342" s="25">
        <v>710000000</v>
      </c>
      <c r="K342" s="25" t="s">
        <v>82</v>
      </c>
      <c r="L342" s="23" t="s">
        <v>83</v>
      </c>
      <c r="M342" s="21" t="s">
        <v>1707</v>
      </c>
      <c r="N342" s="26" t="s">
        <v>84</v>
      </c>
      <c r="O342" s="26" t="s">
        <v>4214</v>
      </c>
      <c r="P342" s="21" t="s">
        <v>91</v>
      </c>
      <c r="Q342" s="27">
        <v>796</v>
      </c>
      <c r="R342" s="26" t="s">
        <v>678</v>
      </c>
      <c r="S342" s="12">
        <v>1</v>
      </c>
      <c r="T342" s="12">
        <v>28.66</v>
      </c>
      <c r="U342" s="12">
        <f t="shared" si="33"/>
        <v>28.66</v>
      </c>
      <c r="V342" s="12">
        <f t="shared" si="35"/>
        <v>32.099200000000003</v>
      </c>
      <c r="W342" s="23"/>
      <c r="X342" s="23">
        <v>2017</v>
      </c>
      <c r="Y342" s="25"/>
      <c r="Z342" s="121" t="s">
        <v>1566</v>
      </c>
      <c r="AA342" s="121" t="s">
        <v>1427</v>
      </c>
      <c r="AB342" s="121" t="s">
        <v>4792</v>
      </c>
      <c r="AC342" s="121"/>
      <c r="AD342" s="122"/>
      <c r="AE342" s="122"/>
      <c r="AF342" s="121" t="s">
        <v>6890</v>
      </c>
      <c r="AG342" s="121"/>
      <c r="AH342" s="121" t="s">
        <v>6891</v>
      </c>
      <c r="AI342" s="121"/>
      <c r="AJ342" s="123">
        <v>1</v>
      </c>
      <c r="AK342" s="123">
        <v>28</v>
      </c>
      <c r="AL342" s="123">
        <f t="shared" si="37"/>
        <v>28</v>
      </c>
      <c r="AM342" s="123">
        <f t="shared" si="36"/>
        <v>0.66000000000000014</v>
      </c>
      <c r="AN342" s="130"/>
      <c r="AO342" s="21"/>
      <c r="AP342" s="24"/>
      <c r="AQ342" s="21"/>
    </row>
    <row r="343" spans="1:43" s="22" customFormat="1" ht="76.5" outlineLevel="1" x14ac:dyDescent="0.25">
      <c r="A343" s="70"/>
      <c r="B343" s="72" t="s">
        <v>2399</v>
      </c>
      <c r="C343" s="21" t="s">
        <v>79</v>
      </c>
      <c r="D343" s="21" t="s">
        <v>1551</v>
      </c>
      <c r="E343" s="21" t="s">
        <v>1552</v>
      </c>
      <c r="F343" s="21" t="s">
        <v>1553</v>
      </c>
      <c r="G343" s="21" t="s">
        <v>4695</v>
      </c>
      <c r="H343" s="23" t="s">
        <v>100</v>
      </c>
      <c r="I343" s="24">
        <v>0</v>
      </c>
      <c r="J343" s="25">
        <v>710000000</v>
      </c>
      <c r="K343" s="25" t="s">
        <v>82</v>
      </c>
      <c r="L343" s="23" t="s">
        <v>83</v>
      </c>
      <c r="M343" s="21" t="s">
        <v>1707</v>
      </c>
      <c r="N343" s="26" t="s">
        <v>84</v>
      </c>
      <c r="O343" s="26" t="s">
        <v>4214</v>
      </c>
      <c r="P343" s="21" t="s">
        <v>91</v>
      </c>
      <c r="Q343" s="27" t="s">
        <v>898</v>
      </c>
      <c r="R343" s="26" t="s">
        <v>899</v>
      </c>
      <c r="S343" s="12">
        <v>1</v>
      </c>
      <c r="T343" s="12">
        <v>1738.75</v>
      </c>
      <c r="U343" s="12">
        <f t="shared" si="33"/>
        <v>1738.75</v>
      </c>
      <c r="V343" s="12">
        <f t="shared" si="35"/>
        <v>1947.4</v>
      </c>
      <c r="W343" s="23"/>
      <c r="X343" s="23">
        <v>2017</v>
      </c>
      <c r="Y343" s="25"/>
      <c r="Z343" s="121" t="s">
        <v>1566</v>
      </c>
      <c r="AA343" s="121" t="s">
        <v>1427</v>
      </c>
      <c r="AB343" s="121" t="s">
        <v>4792</v>
      </c>
      <c r="AC343" s="121"/>
      <c r="AD343" s="122"/>
      <c r="AE343" s="122"/>
      <c r="AF343" s="121" t="s">
        <v>6890</v>
      </c>
      <c r="AG343" s="121"/>
      <c r="AH343" s="121" t="s">
        <v>6891</v>
      </c>
      <c r="AI343" s="121"/>
      <c r="AJ343" s="123">
        <v>1</v>
      </c>
      <c r="AK343" s="123">
        <v>1730</v>
      </c>
      <c r="AL343" s="123">
        <f t="shared" si="37"/>
        <v>1730</v>
      </c>
      <c r="AM343" s="123">
        <f t="shared" si="36"/>
        <v>8.75</v>
      </c>
      <c r="AN343" s="130"/>
      <c r="AO343" s="21"/>
      <c r="AP343" s="24"/>
      <c r="AQ343" s="21"/>
    </row>
    <row r="344" spans="1:43" s="22" customFormat="1" ht="76.5" outlineLevel="1" x14ac:dyDescent="0.25">
      <c r="A344" s="70"/>
      <c r="B344" s="72" t="s">
        <v>2400</v>
      </c>
      <c r="C344" s="21" t="s">
        <v>79</v>
      </c>
      <c r="D344" s="21" t="s">
        <v>1555</v>
      </c>
      <c r="E344" s="21" t="s">
        <v>1556</v>
      </c>
      <c r="F344" s="21" t="s">
        <v>1511</v>
      </c>
      <c r="G344" s="21" t="s">
        <v>4637</v>
      </c>
      <c r="H344" s="23" t="s">
        <v>100</v>
      </c>
      <c r="I344" s="24">
        <v>0</v>
      </c>
      <c r="J344" s="25">
        <v>710000000</v>
      </c>
      <c r="K344" s="25" t="s">
        <v>82</v>
      </c>
      <c r="L344" s="23" t="s">
        <v>83</v>
      </c>
      <c r="M344" s="21" t="s">
        <v>1707</v>
      </c>
      <c r="N344" s="26" t="s">
        <v>84</v>
      </c>
      <c r="O344" s="26" t="s">
        <v>4214</v>
      </c>
      <c r="P344" s="21" t="s">
        <v>91</v>
      </c>
      <c r="Q344" s="27" t="s">
        <v>898</v>
      </c>
      <c r="R344" s="26" t="s">
        <v>899</v>
      </c>
      <c r="S344" s="12">
        <v>1</v>
      </c>
      <c r="T344" s="12">
        <v>2101.79</v>
      </c>
      <c r="U344" s="12">
        <f t="shared" si="33"/>
        <v>2101.79</v>
      </c>
      <c r="V344" s="12">
        <f t="shared" si="35"/>
        <v>2354.0048000000002</v>
      </c>
      <c r="W344" s="23"/>
      <c r="X344" s="23">
        <v>2017</v>
      </c>
      <c r="Y344" s="25"/>
      <c r="Z344" s="121" t="s">
        <v>1566</v>
      </c>
      <c r="AA344" s="121" t="s">
        <v>1427</v>
      </c>
      <c r="AB344" s="121" t="s">
        <v>4792</v>
      </c>
      <c r="AC344" s="121"/>
      <c r="AD344" s="122"/>
      <c r="AE344" s="122"/>
      <c r="AF344" s="121" t="s">
        <v>6890</v>
      </c>
      <c r="AG344" s="121"/>
      <c r="AH344" s="121" t="s">
        <v>6891</v>
      </c>
      <c r="AI344" s="121"/>
      <c r="AJ344" s="123">
        <v>1</v>
      </c>
      <c r="AK344" s="123">
        <v>2100</v>
      </c>
      <c r="AL344" s="123">
        <f t="shared" si="37"/>
        <v>2100</v>
      </c>
      <c r="AM344" s="123">
        <f t="shared" si="36"/>
        <v>1.7899999999999636</v>
      </c>
      <c r="AN344" s="130"/>
      <c r="AO344" s="21"/>
      <c r="AP344" s="24"/>
      <c r="AQ344" s="21"/>
    </row>
    <row r="345" spans="1:43" s="22" customFormat="1" ht="76.5" outlineLevel="1" x14ac:dyDescent="0.25">
      <c r="A345" s="70"/>
      <c r="B345" s="72" t="s">
        <v>2401</v>
      </c>
      <c r="C345" s="21" t="s">
        <v>79</v>
      </c>
      <c r="D345" s="21" t="s">
        <v>1509</v>
      </c>
      <c r="E345" s="21" t="s">
        <v>1510</v>
      </c>
      <c r="F345" s="21" t="s">
        <v>1511</v>
      </c>
      <c r="G345" s="21" t="s">
        <v>1512</v>
      </c>
      <c r="H345" s="23" t="s">
        <v>100</v>
      </c>
      <c r="I345" s="24">
        <v>0</v>
      </c>
      <c r="J345" s="25">
        <v>710000000</v>
      </c>
      <c r="K345" s="25" t="s">
        <v>82</v>
      </c>
      <c r="L345" s="23" t="s">
        <v>83</v>
      </c>
      <c r="M345" s="21" t="s">
        <v>1728</v>
      </c>
      <c r="N345" s="26" t="s">
        <v>84</v>
      </c>
      <c r="O345" s="26" t="s">
        <v>4214</v>
      </c>
      <c r="P345" s="21" t="s">
        <v>91</v>
      </c>
      <c r="Q345" s="27" t="s">
        <v>898</v>
      </c>
      <c r="R345" s="26" t="s">
        <v>899</v>
      </c>
      <c r="S345" s="12">
        <v>30</v>
      </c>
      <c r="T345" s="12">
        <v>62.1</v>
      </c>
      <c r="U345" s="12">
        <f t="shared" si="33"/>
        <v>1863</v>
      </c>
      <c r="V345" s="12">
        <f t="shared" si="35"/>
        <v>2086.5600000000004</v>
      </c>
      <c r="W345" s="23"/>
      <c r="X345" s="23">
        <v>2017</v>
      </c>
      <c r="Y345" s="25"/>
      <c r="Z345" s="121" t="s">
        <v>1566</v>
      </c>
      <c r="AA345" s="121" t="s">
        <v>1427</v>
      </c>
      <c r="AB345" s="121" t="s">
        <v>4792</v>
      </c>
      <c r="AC345" s="121"/>
      <c r="AD345" s="122"/>
      <c r="AE345" s="122"/>
      <c r="AF345" s="121" t="s">
        <v>6890</v>
      </c>
      <c r="AG345" s="121"/>
      <c r="AH345" s="121" t="s">
        <v>6891</v>
      </c>
      <c r="AI345" s="121"/>
      <c r="AJ345" s="123">
        <v>30</v>
      </c>
      <c r="AK345" s="123">
        <v>62</v>
      </c>
      <c r="AL345" s="123">
        <f t="shared" si="37"/>
        <v>1860</v>
      </c>
      <c r="AM345" s="123">
        <f t="shared" si="36"/>
        <v>3</v>
      </c>
      <c r="AN345" s="130"/>
      <c r="AO345" s="21"/>
      <c r="AP345" s="24"/>
      <c r="AQ345" s="21"/>
    </row>
    <row r="346" spans="1:43" s="22" customFormat="1" ht="76.5" outlineLevel="1" x14ac:dyDescent="0.25">
      <c r="A346" s="70"/>
      <c r="B346" s="72" t="s">
        <v>2402</v>
      </c>
      <c r="C346" s="21" t="s">
        <v>79</v>
      </c>
      <c r="D346" s="21" t="s">
        <v>1513</v>
      </c>
      <c r="E346" s="21" t="s">
        <v>1514</v>
      </c>
      <c r="F346" s="21" t="s">
        <v>1511</v>
      </c>
      <c r="G346" s="21" t="s">
        <v>4638</v>
      </c>
      <c r="H346" s="23" t="s">
        <v>100</v>
      </c>
      <c r="I346" s="24">
        <v>0</v>
      </c>
      <c r="J346" s="25">
        <v>710000000</v>
      </c>
      <c r="K346" s="25" t="s">
        <v>82</v>
      </c>
      <c r="L346" s="23" t="s">
        <v>83</v>
      </c>
      <c r="M346" s="21" t="s">
        <v>1728</v>
      </c>
      <c r="N346" s="26" t="s">
        <v>84</v>
      </c>
      <c r="O346" s="26" t="s">
        <v>4214</v>
      </c>
      <c r="P346" s="21" t="s">
        <v>91</v>
      </c>
      <c r="Q346" s="27" t="s">
        <v>898</v>
      </c>
      <c r="R346" s="26" t="s">
        <v>899</v>
      </c>
      <c r="S346" s="12">
        <v>30</v>
      </c>
      <c r="T346" s="12">
        <v>38.21</v>
      </c>
      <c r="U346" s="12">
        <f t="shared" ref="U346:U369" si="38">S346*T346</f>
        <v>1146.3</v>
      </c>
      <c r="V346" s="12">
        <f t="shared" si="35"/>
        <v>1283.856</v>
      </c>
      <c r="W346" s="23"/>
      <c r="X346" s="23">
        <v>2017</v>
      </c>
      <c r="Y346" s="25"/>
      <c r="Z346" s="121" t="s">
        <v>1566</v>
      </c>
      <c r="AA346" s="121" t="s">
        <v>1427</v>
      </c>
      <c r="AB346" s="121" t="s">
        <v>4792</v>
      </c>
      <c r="AC346" s="121"/>
      <c r="AD346" s="122"/>
      <c r="AE346" s="122"/>
      <c r="AF346" s="121" t="s">
        <v>6890</v>
      </c>
      <c r="AG346" s="121"/>
      <c r="AH346" s="121" t="s">
        <v>6891</v>
      </c>
      <c r="AI346" s="121"/>
      <c r="AJ346" s="123">
        <v>30</v>
      </c>
      <c r="AK346" s="123">
        <v>38</v>
      </c>
      <c r="AL346" s="123">
        <f t="shared" si="37"/>
        <v>1140</v>
      </c>
      <c r="AM346" s="123">
        <f t="shared" si="36"/>
        <v>6.2999999999999545</v>
      </c>
      <c r="AN346" s="130"/>
      <c r="AO346" s="21"/>
      <c r="AP346" s="24"/>
      <c r="AQ346" s="21"/>
    </row>
    <row r="347" spans="1:43" s="22" customFormat="1" ht="76.5" outlineLevel="1" x14ac:dyDescent="0.25">
      <c r="A347" s="70"/>
      <c r="B347" s="72" t="s">
        <v>2403</v>
      </c>
      <c r="C347" s="21" t="s">
        <v>79</v>
      </c>
      <c r="D347" s="21" t="s">
        <v>1516</v>
      </c>
      <c r="E347" s="21" t="s">
        <v>1517</v>
      </c>
      <c r="F347" s="21" t="s">
        <v>1518</v>
      </c>
      <c r="G347" s="21" t="s">
        <v>4626</v>
      </c>
      <c r="H347" s="23" t="s">
        <v>100</v>
      </c>
      <c r="I347" s="24">
        <v>0</v>
      </c>
      <c r="J347" s="25">
        <v>710000000</v>
      </c>
      <c r="K347" s="25" t="s">
        <v>82</v>
      </c>
      <c r="L347" s="23" t="s">
        <v>83</v>
      </c>
      <c r="M347" s="21" t="s">
        <v>1728</v>
      </c>
      <c r="N347" s="26" t="s">
        <v>84</v>
      </c>
      <c r="O347" s="26" t="s">
        <v>4214</v>
      </c>
      <c r="P347" s="21" t="s">
        <v>91</v>
      </c>
      <c r="Q347" s="27" t="s">
        <v>1563</v>
      </c>
      <c r="R347" s="26" t="s">
        <v>1564</v>
      </c>
      <c r="S347" s="12">
        <v>3</v>
      </c>
      <c r="T347" s="12">
        <v>23.88</v>
      </c>
      <c r="U347" s="12">
        <f t="shared" si="38"/>
        <v>71.64</v>
      </c>
      <c r="V347" s="12">
        <f t="shared" si="35"/>
        <v>80.236800000000002</v>
      </c>
      <c r="W347" s="23"/>
      <c r="X347" s="23">
        <v>2017</v>
      </c>
      <c r="Y347" s="25"/>
      <c r="Z347" s="121" t="s">
        <v>1566</v>
      </c>
      <c r="AA347" s="121" t="s">
        <v>1427</v>
      </c>
      <c r="AB347" s="121" t="s">
        <v>4792</v>
      </c>
      <c r="AC347" s="121"/>
      <c r="AD347" s="122"/>
      <c r="AE347" s="122"/>
      <c r="AF347" s="121" t="s">
        <v>6890</v>
      </c>
      <c r="AG347" s="121"/>
      <c r="AH347" s="121" t="s">
        <v>6891</v>
      </c>
      <c r="AI347" s="121"/>
      <c r="AJ347" s="123">
        <v>3</v>
      </c>
      <c r="AK347" s="123">
        <v>23</v>
      </c>
      <c r="AL347" s="123">
        <f t="shared" si="37"/>
        <v>69</v>
      </c>
      <c r="AM347" s="123">
        <f t="shared" si="36"/>
        <v>2.6400000000000006</v>
      </c>
      <c r="AN347" s="130"/>
      <c r="AO347" s="21"/>
      <c r="AP347" s="24"/>
      <c r="AQ347" s="21"/>
    </row>
    <row r="348" spans="1:43" s="22" customFormat="1" ht="76.5" outlineLevel="1" x14ac:dyDescent="0.25">
      <c r="A348" s="70"/>
      <c r="B348" s="72" t="s">
        <v>2404</v>
      </c>
      <c r="C348" s="21" t="s">
        <v>79</v>
      </c>
      <c r="D348" s="21" t="s">
        <v>1519</v>
      </c>
      <c r="E348" s="21" t="s">
        <v>1520</v>
      </c>
      <c r="F348" s="21" t="s">
        <v>1518</v>
      </c>
      <c r="G348" s="21" t="s">
        <v>4639</v>
      </c>
      <c r="H348" s="23" t="s">
        <v>100</v>
      </c>
      <c r="I348" s="24">
        <v>0</v>
      </c>
      <c r="J348" s="25">
        <v>710000000</v>
      </c>
      <c r="K348" s="25" t="s">
        <v>82</v>
      </c>
      <c r="L348" s="23" t="s">
        <v>83</v>
      </c>
      <c r="M348" s="21" t="s">
        <v>1728</v>
      </c>
      <c r="N348" s="26" t="s">
        <v>84</v>
      </c>
      <c r="O348" s="26" t="s">
        <v>4214</v>
      </c>
      <c r="P348" s="21" t="s">
        <v>91</v>
      </c>
      <c r="Q348" s="27" t="s">
        <v>1563</v>
      </c>
      <c r="R348" s="26" t="s">
        <v>1564</v>
      </c>
      <c r="S348" s="12">
        <v>3</v>
      </c>
      <c r="T348" s="12">
        <v>66.88</v>
      </c>
      <c r="U348" s="12">
        <f t="shared" si="38"/>
        <v>200.64</v>
      </c>
      <c r="V348" s="12">
        <f t="shared" si="35"/>
        <v>224.71680000000001</v>
      </c>
      <c r="W348" s="23"/>
      <c r="X348" s="23">
        <v>2017</v>
      </c>
      <c r="Y348" s="25"/>
      <c r="Z348" s="121" t="s">
        <v>1566</v>
      </c>
      <c r="AA348" s="121" t="s">
        <v>1427</v>
      </c>
      <c r="AB348" s="121" t="s">
        <v>4792</v>
      </c>
      <c r="AC348" s="121"/>
      <c r="AD348" s="122"/>
      <c r="AE348" s="122"/>
      <c r="AF348" s="121" t="s">
        <v>6890</v>
      </c>
      <c r="AG348" s="121"/>
      <c r="AH348" s="121" t="s">
        <v>6891</v>
      </c>
      <c r="AI348" s="121"/>
      <c r="AJ348" s="123">
        <v>3</v>
      </c>
      <c r="AK348" s="123">
        <v>65</v>
      </c>
      <c r="AL348" s="123">
        <f t="shared" si="37"/>
        <v>195</v>
      </c>
      <c r="AM348" s="123">
        <f t="shared" si="36"/>
        <v>5.6399999999999864</v>
      </c>
      <c r="AN348" s="130"/>
      <c r="AO348" s="21"/>
      <c r="AP348" s="24"/>
      <c r="AQ348" s="21"/>
    </row>
    <row r="349" spans="1:43" s="22" customFormat="1" ht="76.5" outlineLevel="1" x14ac:dyDescent="0.25">
      <c r="A349" s="70"/>
      <c r="B349" s="72" t="s">
        <v>2405</v>
      </c>
      <c r="C349" s="21" t="s">
        <v>79</v>
      </c>
      <c r="D349" s="21" t="s">
        <v>1521</v>
      </c>
      <c r="E349" s="21" t="s">
        <v>3145</v>
      </c>
      <c r="F349" s="21" t="s">
        <v>1518</v>
      </c>
      <c r="G349" s="21" t="s">
        <v>4628</v>
      </c>
      <c r="H349" s="23" t="s">
        <v>100</v>
      </c>
      <c r="I349" s="24">
        <v>0</v>
      </c>
      <c r="J349" s="25">
        <v>710000000</v>
      </c>
      <c r="K349" s="25" t="s">
        <v>82</v>
      </c>
      <c r="L349" s="23" t="s">
        <v>83</v>
      </c>
      <c r="M349" s="21" t="s">
        <v>1728</v>
      </c>
      <c r="N349" s="26" t="s">
        <v>84</v>
      </c>
      <c r="O349" s="26" t="s">
        <v>4214</v>
      </c>
      <c r="P349" s="21" t="s">
        <v>91</v>
      </c>
      <c r="Q349" s="27" t="s">
        <v>1563</v>
      </c>
      <c r="R349" s="26" t="s">
        <v>1564</v>
      </c>
      <c r="S349" s="12">
        <v>15</v>
      </c>
      <c r="T349" s="12">
        <v>114.64</v>
      </c>
      <c r="U349" s="12">
        <f t="shared" si="38"/>
        <v>1719.6</v>
      </c>
      <c r="V349" s="12">
        <f t="shared" si="35"/>
        <v>1925.952</v>
      </c>
      <c r="W349" s="23"/>
      <c r="X349" s="23">
        <v>2017</v>
      </c>
      <c r="Y349" s="25"/>
      <c r="Z349" s="121" t="s">
        <v>1566</v>
      </c>
      <c r="AA349" s="121" t="s">
        <v>1427</v>
      </c>
      <c r="AB349" s="121" t="s">
        <v>4792</v>
      </c>
      <c r="AC349" s="121"/>
      <c r="AD349" s="122"/>
      <c r="AE349" s="122"/>
      <c r="AF349" s="121" t="s">
        <v>6890</v>
      </c>
      <c r="AG349" s="121"/>
      <c r="AH349" s="121" t="s">
        <v>6891</v>
      </c>
      <c r="AI349" s="121"/>
      <c r="AJ349" s="123">
        <v>15</v>
      </c>
      <c r="AK349" s="123">
        <v>110</v>
      </c>
      <c r="AL349" s="123">
        <f t="shared" si="37"/>
        <v>1650</v>
      </c>
      <c r="AM349" s="123">
        <f t="shared" si="36"/>
        <v>69.599999999999909</v>
      </c>
      <c r="AN349" s="130"/>
      <c r="AO349" s="21"/>
      <c r="AP349" s="24"/>
      <c r="AQ349" s="21"/>
    </row>
    <row r="350" spans="1:43" s="22" customFormat="1" ht="76.5" outlineLevel="1" x14ac:dyDescent="0.25">
      <c r="A350" s="70"/>
      <c r="B350" s="72" t="s">
        <v>2406</v>
      </c>
      <c r="C350" s="21" t="s">
        <v>79</v>
      </c>
      <c r="D350" s="21" t="s">
        <v>1522</v>
      </c>
      <c r="E350" s="21" t="s">
        <v>3146</v>
      </c>
      <c r="F350" s="21" t="s">
        <v>1511</v>
      </c>
      <c r="G350" s="21" t="s">
        <v>4640</v>
      </c>
      <c r="H350" s="23" t="s">
        <v>100</v>
      </c>
      <c r="I350" s="24">
        <v>0</v>
      </c>
      <c r="J350" s="25">
        <v>710000000</v>
      </c>
      <c r="K350" s="25" t="s">
        <v>82</v>
      </c>
      <c r="L350" s="23" t="s">
        <v>83</v>
      </c>
      <c r="M350" s="21" t="s">
        <v>1728</v>
      </c>
      <c r="N350" s="26" t="s">
        <v>84</v>
      </c>
      <c r="O350" s="26" t="s">
        <v>4214</v>
      </c>
      <c r="P350" s="21" t="s">
        <v>91</v>
      </c>
      <c r="Q350" s="27" t="s">
        <v>898</v>
      </c>
      <c r="R350" s="26" t="s">
        <v>899</v>
      </c>
      <c r="S350" s="12">
        <v>15</v>
      </c>
      <c r="T350" s="12">
        <v>66.88</v>
      </c>
      <c r="U350" s="12">
        <f t="shared" si="38"/>
        <v>1003.1999999999999</v>
      </c>
      <c r="V350" s="12">
        <f t="shared" si="35"/>
        <v>1123.5840000000001</v>
      </c>
      <c r="W350" s="23"/>
      <c r="X350" s="23">
        <v>2017</v>
      </c>
      <c r="Y350" s="25"/>
      <c r="Z350" s="121" t="s">
        <v>1566</v>
      </c>
      <c r="AA350" s="121" t="s">
        <v>1427</v>
      </c>
      <c r="AB350" s="121" t="s">
        <v>4792</v>
      </c>
      <c r="AC350" s="121"/>
      <c r="AD350" s="122"/>
      <c r="AE350" s="122"/>
      <c r="AF350" s="121" t="s">
        <v>6890</v>
      </c>
      <c r="AG350" s="121"/>
      <c r="AH350" s="121" t="s">
        <v>6891</v>
      </c>
      <c r="AI350" s="121"/>
      <c r="AJ350" s="123">
        <v>15</v>
      </c>
      <c r="AK350" s="123">
        <v>65</v>
      </c>
      <c r="AL350" s="123">
        <f t="shared" si="37"/>
        <v>975</v>
      </c>
      <c r="AM350" s="123">
        <f t="shared" si="36"/>
        <v>28.199999999999932</v>
      </c>
      <c r="AN350" s="130"/>
      <c r="AO350" s="21"/>
      <c r="AP350" s="24"/>
      <c r="AQ350" s="21"/>
    </row>
    <row r="351" spans="1:43" s="22" customFormat="1" ht="76.5" outlineLevel="1" x14ac:dyDescent="0.25">
      <c r="A351" s="70"/>
      <c r="B351" s="72" t="s">
        <v>2407</v>
      </c>
      <c r="C351" s="21" t="s">
        <v>79</v>
      </c>
      <c r="D351" s="21" t="s">
        <v>3147</v>
      </c>
      <c r="E351" s="21" t="s">
        <v>3148</v>
      </c>
      <c r="F351" s="21" t="s">
        <v>1511</v>
      </c>
      <c r="G351" s="21" t="s">
        <v>4641</v>
      </c>
      <c r="H351" s="23" t="s">
        <v>100</v>
      </c>
      <c r="I351" s="24">
        <v>0</v>
      </c>
      <c r="J351" s="25">
        <v>710000000</v>
      </c>
      <c r="K351" s="25" t="s">
        <v>82</v>
      </c>
      <c r="L351" s="23" t="s">
        <v>83</v>
      </c>
      <c r="M351" s="21" t="s">
        <v>1728</v>
      </c>
      <c r="N351" s="26" t="s">
        <v>84</v>
      </c>
      <c r="O351" s="26" t="s">
        <v>4214</v>
      </c>
      <c r="P351" s="21" t="s">
        <v>91</v>
      </c>
      <c r="Q351" s="27" t="s">
        <v>898</v>
      </c>
      <c r="R351" s="26" t="s">
        <v>899</v>
      </c>
      <c r="S351" s="12">
        <v>30</v>
      </c>
      <c r="T351" s="12">
        <v>324.82</v>
      </c>
      <c r="U351" s="12">
        <f t="shared" si="38"/>
        <v>9744.6</v>
      </c>
      <c r="V351" s="12">
        <f t="shared" si="35"/>
        <v>10913.952000000001</v>
      </c>
      <c r="W351" s="23"/>
      <c r="X351" s="23">
        <v>2017</v>
      </c>
      <c r="Y351" s="25"/>
      <c r="Z351" s="121" t="s">
        <v>1566</v>
      </c>
      <c r="AA351" s="121" t="s">
        <v>1427</v>
      </c>
      <c r="AB351" s="121" t="s">
        <v>4792</v>
      </c>
      <c r="AC351" s="121"/>
      <c r="AD351" s="122"/>
      <c r="AE351" s="122"/>
      <c r="AF351" s="121" t="s">
        <v>6890</v>
      </c>
      <c r="AG351" s="121"/>
      <c r="AH351" s="121" t="s">
        <v>6891</v>
      </c>
      <c r="AI351" s="121"/>
      <c r="AJ351" s="123">
        <v>30</v>
      </c>
      <c r="AK351" s="123">
        <v>320</v>
      </c>
      <c r="AL351" s="123">
        <f t="shared" si="37"/>
        <v>9600</v>
      </c>
      <c r="AM351" s="123">
        <f t="shared" si="36"/>
        <v>144.60000000000036</v>
      </c>
      <c r="AN351" s="130"/>
      <c r="AO351" s="21"/>
      <c r="AP351" s="24"/>
      <c r="AQ351" s="21"/>
    </row>
    <row r="352" spans="1:43" s="22" customFormat="1" ht="76.5" outlineLevel="1" x14ac:dyDescent="0.25">
      <c r="A352" s="70"/>
      <c r="B352" s="72" t="s">
        <v>2408</v>
      </c>
      <c r="C352" s="21" t="s">
        <v>79</v>
      </c>
      <c r="D352" s="21" t="s">
        <v>1523</v>
      </c>
      <c r="E352" s="21" t="s">
        <v>1524</v>
      </c>
      <c r="F352" s="21" t="s">
        <v>1525</v>
      </c>
      <c r="G352" s="21" t="s">
        <v>4629</v>
      </c>
      <c r="H352" s="23" t="s">
        <v>100</v>
      </c>
      <c r="I352" s="24">
        <v>0</v>
      </c>
      <c r="J352" s="25">
        <v>710000000</v>
      </c>
      <c r="K352" s="25" t="s">
        <v>82</v>
      </c>
      <c r="L352" s="23" t="s">
        <v>83</v>
      </c>
      <c r="M352" s="21" t="s">
        <v>1728</v>
      </c>
      <c r="N352" s="26" t="s">
        <v>84</v>
      </c>
      <c r="O352" s="26" t="s">
        <v>4214</v>
      </c>
      <c r="P352" s="21" t="s">
        <v>91</v>
      </c>
      <c r="Q352" s="27">
        <v>796</v>
      </c>
      <c r="R352" s="26" t="s">
        <v>678</v>
      </c>
      <c r="S352" s="12">
        <v>3</v>
      </c>
      <c r="T352" s="12">
        <v>4.78</v>
      </c>
      <c r="U352" s="12">
        <f t="shared" si="38"/>
        <v>14.34</v>
      </c>
      <c r="V352" s="12">
        <f t="shared" si="35"/>
        <v>16.0608</v>
      </c>
      <c r="W352" s="23"/>
      <c r="X352" s="23">
        <v>2017</v>
      </c>
      <c r="Y352" s="25"/>
      <c r="Z352" s="121" t="s">
        <v>1566</v>
      </c>
      <c r="AA352" s="121" t="s">
        <v>1427</v>
      </c>
      <c r="AB352" s="121" t="s">
        <v>4792</v>
      </c>
      <c r="AC352" s="121"/>
      <c r="AD352" s="122"/>
      <c r="AE352" s="122"/>
      <c r="AF352" s="121" t="s">
        <v>6890</v>
      </c>
      <c r="AG352" s="121"/>
      <c r="AH352" s="121" t="s">
        <v>6891</v>
      </c>
      <c r="AI352" s="121"/>
      <c r="AJ352" s="123">
        <v>3</v>
      </c>
      <c r="AK352" s="123">
        <v>4.7</v>
      </c>
      <c r="AL352" s="123">
        <f t="shared" si="37"/>
        <v>14.100000000000001</v>
      </c>
      <c r="AM352" s="123">
        <f t="shared" si="36"/>
        <v>0.23999999999999844</v>
      </c>
      <c r="AN352" s="130"/>
      <c r="AO352" s="21"/>
      <c r="AP352" s="24"/>
      <c r="AQ352" s="21"/>
    </row>
    <row r="353" spans="1:43" s="22" customFormat="1" ht="76.5" outlineLevel="1" x14ac:dyDescent="0.25">
      <c r="A353" s="70"/>
      <c r="B353" s="72" t="s">
        <v>2409</v>
      </c>
      <c r="C353" s="21" t="s">
        <v>79</v>
      </c>
      <c r="D353" s="21" t="s">
        <v>1526</v>
      </c>
      <c r="E353" s="21" t="s">
        <v>1527</v>
      </c>
      <c r="F353" s="21" t="s">
        <v>1528</v>
      </c>
      <c r="G353" s="21" t="s">
        <v>4630</v>
      </c>
      <c r="H353" s="23" t="s">
        <v>100</v>
      </c>
      <c r="I353" s="24">
        <v>0</v>
      </c>
      <c r="J353" s="25">
        <v>710000000</v>
      </c>
      <c r="K353" s="25" t="s">
        <v>82</v>
      </c>
      <c r="L353" s="23" t="s">
        <v>83</v>
      </c>
      <c r="M353" s="21" t="s">
        <v>1728</v>
      </c>
      <c r="N353" s="26" t="s">
        <v>84</v>
      </c>
      <c r="O353" s="26" t="s">
        <v>4214</v>
      </c>
      <c r="P353" s="21" t="s">
        <v>91</v>
      </c>
      <c r="Q353" s="27" t="s">
        <v>898</v>
      </c>
      <c r="R353" s="26" t="s">
        <v>899</v>
      </c>
      <c r="S353" s="12">
        <v>3</v>
      </c>
      <c r="T353" s="12">
        <v>267.5</v>
      </c>
      <c r="U353" s="12">
        <f t="shared" si="38"/>
        <v>802.5</v>
      </c>
      <c r="V353" s="12">
        <f t="shared" si="35"/>
        <v>898.80000000000007</v>
      </c>
      <c r="W353" s="23"/>
      <c r="X353" s="23">
        <v>2017</v>
      </c>
      <c r="Y353" s="25"/>
      <c r="Z353" s="121" t="s">
        <v>1566</v>
      </c>
      <c r="AA353" s="121" t="s">
        <v>1427</v>
      </c>
      <c r="AB353" s="121" t="s">
        <v>4792</v>
      </c>
      <c r="AC353" s="121"/>
      <c r="AD353" s="122"/>
      <c r="AE353" s="122"/>
      <c r="AF353" s="121" t="s">
        <v>6890</v>
      </c>
      <c r="AG353" s="121"/>
      <c r="AH353" s="121" t="s">
        <v>6891</v>
      </c>
      <c r="AI353" s="121"/>
      <c r="AJ353" s="123">
        <v>3</v>
      </c>
      <c r="AK353" s="123">
        <v>265</v>
      </c>
      <c r="AL353" s="123">
        <f t="shared" si="37"/>
        <v>795</v>
      </c>
      <c r="AM353" s="123">
        <f t="shared" si="36"/>
        <v>7.5</v>
      </c>
      <c r="AN353" s="130"/>
      <c r="AO353" s="21"/>
      <c r="AP353" s="24"/>
      <c r="AQ353" s="21"/>
    </row>
    <row r="354" spans="1:43" s="22" customFormat="1" ht="76.5" outlineLevel="1" x14ac:dyDescent="0.25">
      <c r="A354" s="70"/>
      <c r="B354" s="72" t="s">
        <v>2410</v>
      </c>
      <c r="C354" s="21" t="s">
        <v>79</v>
      </c>
      <c r="D354" s="21" t="s">
        <v>1529</v>
      </c>
      <c r="E354" s="21" t="s">
        <v>1530</v>
      </c>
      <c r="F354" s="21" t="s">
        <v>1511</v>
      </c>
      <c r="G354" s="21" t="s">
        <v>1531</v>
      </c>
      <c r="H354" s="23" t="s">
        <v>100</v>
      </c>
      <c r="I354" s="24">
        <v>0</v>
      </c>
      <c r="J354" s="25">
        <v>710000000</v>
      </c>
      <c r="K354" s="25" t="s">
        <v>82</v>
      </c>
      <c r="L354" s="23" t="s">
        <v>83</v>
      </c>
      <c r="M354" s="21" t="s">
        <v>1728</v>
      </c>
      <c r="N354" s="26" t="s">
        <v>84</v>
      </c>
      <c r="O354" s="26" t="s">
        <v>4214</v>
      </c>
      <c r="P354" s="21" t="s">
        <v>91</v>
      </c>
      <c r="Q354" s="27" t="s">
        <v>898</v>
      </c>
      <c r="R354" s="26" t="s">
        <v>899</v>
      </c>
      <c r="S354" s="12">
        <v>15</v>
      </c>
      <c r="T354" s="12">
        <v>133.75</v>
      </c>
      <c r="U354" s="12">
        <f t="shared" si="38"/>
        <v>2006.25</v>
      </c>
      <c r="V354" s="12">
        <f t="shared" si="35"/>
        <v>2247</v>
      </c>
      <c r="W354" s="23"/>
      <c r="X354" s="23">
        <v>2017</v>
      </c>
      <c r="Y354" s="25"/>
      <c r="Z354" s="121" t="s">
        <v>1566</v>
      </c>
      <c r="AA354" s="121" t="s">
        <v>1427</v>
      </c>
      <c r="AB354" s="121" t="s">
        <v>4792</v>
      </c>
      <c r="AC354" s="121"/>
      <c r="AD354" s="122"/>
      <c r="AE354" s="122"/>
      <c r="AF354" s="121" t="s">
        <v>6890</v>
      </c>
      <c r="AG354" s="121"/>
      <c r="AH354" s="121" t="s">
        <v>6891</v>
      </c>
      <c r="AI354" s="121"/>
      <c r="AJ354" s="123">
        <v>15</v>
      </c>
      <c r="AK354" s="123">
        <v>133</v>
      </c>
      <c r="AL354" s="123">
        <f t="shared" si="37"/>
        <v>1995</v>
      </c>
      <c r="AM354" s="123">
        <f t="shared" si="36"/>
        <v>11.25</v>
      </c>
      <c r="AN354" s="130"/>
      <c r="AO354" s="21"/>
      <c r="AP354" s="24"/>
      <c r="AQ354" s="21"/>
    </row>
    <row r="355" spans="1:43" s="22" customFormat="1" ht="76.5" outlineLevel="1" x14ac:dyDescent="0.25">
      <c r="A355" s="70"/>
      <c r="B355" s="72" t="s">
        <v>2411</v>
      </c>
      <c r="C355" s="21" t="s">
        <v>79</v>
      </c>
      <c r="D355" s="21" t="s">
        <v>1532</v>
      </c>
      <c r="E355" s="21" t="s">
        <v>1533</v>
      </c>
      <c r="F355" s="21" t="s">
        <v>1518</v>
      </c>
      <c r="G355" s="21" t="s">
        <v>4632</v>
      </c>
      <c r="H355" s="23" t="s">
        <v>100</v>
      </c>
      <c r="I355" s="24">
        <v>0</v>
      </c>
      <c r="J355" s="25">
        <v>710000000</v>
      </c>
      <c r="K355" s="25" t="s">
        <v>82</v>
      </c>
      <c r="L355" s="23" t="s">
        <v>83</v>
      </c>
      <c r="M355" s="21" t="s">
        <v>1728</v>
      </c>
      <c r="N355" s="26" t="s">
        <v>84</v>
      </c>
      <c r="O355" s="26" t="s">
        <v>4214</v>
      </c>
      <c r="P355" s="21" t="s">
        <v>91</v>
      </c>
      <c r="Q355" s="27" t="s">
        <v>1563</v>
      </c>
      <c r="R355" s="26" t="s">
        <v>1564</v>
      </c>
      <c r="S355" s="12">
        <v>3</v>
      </c>
      <c r="T355" s="12">
        <v>38.21</v>
      </c>
      <c r="U355" s="12">
        <f t="shared" si="38"/>
        <v>114.63</v>
      </c>
      <c r="V355" s="12">
        <f t="shared" si="35"/>
        <v>128.38560000000001</v>
      </c>
      <c r="W355" s="23"/>
      <c r="X355" s="23">
        <v>2017</v>
      </c>
      <c r="Y355" s="25"/>
      <c r="Z355" s="121" t="s">
        <v>1566</v>
      </c>
      <c r="AA355" s="121" t="s">
        <v>1427</v>
      </c>
      <c r="AB355" s="121" t="s">
        <v>4792</v>
      </c>
      <c r="AC355" s="121"/>
      <c r="AD355" s="122"/>
      <c r="AE355" s="122"/>
      <c r="AF355" s="121" t="s">
        <v>6890</v>
      </c>
      <c r="AG355" s="121"/>
      <c r="AH355" s="121" t="s">
        <v>6891</v>
      </c>
      <c r="AI355" s="121"/>
      <c r="AJ355" s="123">
        <v>3</v>
      </c>
      <c r="AK355" s="123">
        <v>38</v>
      </c>
      <c r="AL355" s="123">
        <f t="shared" si="37"/>
        <v>114</v>
      </c>
      <c r="AM355" s="123">
        <f t="shared" si="36"/>
        <v>0.62999999999999545</v>
      </c>
      <c r="AN355" s="130"/>
      <c r="AO355" s="21"/>
      <c r="AP355" s="24"/>
      <c r="AQ355" s="21"/>
    </row>
    <row r="356" spans="1:43" s="22" customFormat="1" ht="76.5" outlineLevel="1" x14ac:dyDescent="0.25">
      <c r="A356" s="70"/>
      <c r="B356" s="72" t="s">
        <v>2412</v>
      </c>
      <c r="C356" s="21" t="s">
        <v>79</v>
      </c>
      <c r="D356" s="21" t="s">
        <v>1534</v>
      </c>
      <c r="E356" s="21" t="s">
        <v>1535</v>
      </c>
      <c r="F356" s="21" t="s">
        <v>1511</v>
      </c>
      <c r="G356" s="21" t="s">
        <v>4633</v>
      </c>
      <c r="H356" s="23" t="s">
        <v>100</v>
      </c>
      <c r="I356" s="24">
        <v>0</v>
      </c>
      <c r="J356" s="25">
        <v>710000000</v>
      </c>
      <c r="K356" s="25" t="s">
        <v>82</v>
      </c>
      <c r="L356" s="23" t="s">
        <v>83</v>
      </c>
      <c r="M356" s="21" t="s">
        <v>1728</v>
      </c>
      <c r="N356" s="26" t="s">
        <v>84</v>
      </c>
      <c r="O356" s="26" t="s">
        <v>4214</v>
      </c>
      <c r="P356" s="21" t="s">
        <v>91</v>
      </c>
      <c r="Q356" s="27" t="s">
        <v>898</v>
      </c>
      <c r="R356" s="26" t="s">
        <v>899</v>
      </c>
      <c r="S356" s="12">
        <v>30</v>
      </c>
      <c r="T356" s="12">
        <v>33.44</v>
      </c>
      <c r="U356" s="12">
        <f t="shared" si="38"/>
        <v>1003.1999999999999</v>
      </c>
      <c r="V356" s="12">
        <f t="shared" si="35"/>
        <v>1123.5840000000001</v>
      </c>
      <c r="W356" s="23"/>
      <c r="X356" s="23">
        <v>2017</v>
      </c>
      <c r="Y356" s="25"/>
      <c r="Z356" s="121" t="s">
        <v>1566</v>
      </c>
      <c r="AA356" s="121" t="s">
        <v>1427</v>
      </c>
      <c r="AB356" s="121" t="s">
        <v>4792</v>
      </c>
      <c r="AC356" s="121"/>
      <c r="AD356" s="122"/>
      <c r="AE356" s="122"/>
      <c r="AF356" s="121" t="s">
        <v>6890</v>
      </c>
      <c r="AG356" s="121"/>
      <c r="AH356" s="121" t="s">
        <v>6891</v>
      </c>
      <c r="AI356" s="121"/>
      <c r="AJ356" s="123">
        <v>30</v>
      </c>
      <c r="AK356" s="123">
        <v>33</v>
      </c>
      <c r="AL356" s="123">
        <f t="shared" si="37"/>
        <v>990</v>
      </c>
      <c r="AM356" s="123">
        <f t="shared" si="36"/>
        <v>13.199999999999932</v>
      </c>
      <c r="AN356" s="130"/>
      <c r="AO356" s="21"/>
      <c r="AP356" s="24"/>
      <c r="AQ356" s="21"/>
    </row>
    <row r="357" spans="1:43" s="22" customFormat="1" ht="76.5" outlineLevel="1" x14ac:dyDescent="0.25">
      <c r="A357" s="70"/>
      <c r="B357" s="72" t="s">
        <v>2413</v>
      </c>
      <c r="C357" s="21" t="s">
        <v>79</v>
      </c>
      <c r="D357" s="21" t="s">
        <v>1536</v>
      </c>
      <c r="E357" s="21" t="s">
        <v>1537</v>
      </c>
      <c r="F357" s="21" t="s">
        <v>1511</v>
      </c>
      <c r="G357" s="21" t="s">
        <v>5213</v>
      </c>
      <c r="H357" s="23" t="s">
        <v>100</v>
      </c>
      <c r="I357" s="24">
        <v>0</v>
      </c>
      <c r="J357" s="25">
        <v>710000000</v>
      </c>
      <c r="K357" s="25" t="s">
        <v>82</v>
      </c>
      <c r="L357" s="23" t="s">
        <v>83</v>
      </c>
      <c r="M357" s="21" t="s">
        <v>1728</v>
      </c>
      <c r="N357" s="26" t="s">
        <v>84</v>
      </c>
      <c r="O357" s="26" t="s">
        <v>4214</v>
      </c>
      <c r="P357" s="21" t="s">
        <v>91</v>
      </c>
      <c r="Q357" s="27" t="s">
        <v>898</v>
      </c>
      <c r="R357" s="26" t="s">
        <v>899</v>
      </c>
      <c r="S357" s="12">
        <v>15</v>
      </c>
      <c r="T357" s="12">
        <v>28.66</v>
      </c>
      <c r="U357" s="12">
        <f t="shared" si="38"/>
        <v>429.9</v>
      </c>
      <c r="V357" s="12">
        <f t="shared" si="35"/>
        <v>481.488</v>
      </c>
      <c r="W357" s="23"/>
      <c r="X357" s="23">
        <v>2017</v>
      </c>
      <c r="Y357" s="25"/>
      <c r="Z357" s="121" t="s">
        <v>1566</v>
      </c>
      <c r="AA357" s="121" t="s">
        <v>1427</v>
      </c>
      <c r="AB357" s="121" t="s">
        <v>4792</v>
      </c>
      <c r="AC357" s="121"/>
      <c r="AD357" s="122"/>
      <c r="AE357" s="122"/>
      <c r="AF357" s="121" t="s">
        <v>6890</v>
      </c>
      <c r="AG357" s="121"/>
      <c r="AH357" s="121" t="s">
        <v>6891</v>
      </c>
      <c r="AI357" s="121"/>
      <c r="AJ357" s="123">
        <v>15</v>
      </c>
      <c r="AK357" s="123">
        <v>28</v>
      </c>
      <c r="AL357" s="123">
        <f t="shared" si="37"/>
        <v>420</v>
      </c>
      <c r="AM357" s="123">
        <f t="shared" si="36"/>
        <v>9.8999999999999773</v>
      </c>
      <c r="AN357" s="130"/>
      <c r="AO357" s="21"/>
      <c r="AP357" s="24"/>
      <c r="AQ357" s="21"/>
    </row>
    <row r="358" spans="1:43" s="22" customFormat="1" ht="76.5" outlineLevel="1" x14ac:dyDescent="0.25">
      <c r="A358" s="70"/>
      <c r="B358" s="72" t="s">
        <v>2414</v>
      </c>
      <c r="C358" s="21" t="s">
        <v>79</v>
      </c>
      <c r="D358" s="21" t="s">
        <v>1709</v>
      </c>
      <c r="E358" s="21" t="s">
        <v>1538</v>
      </c>
      <c r="F358" s="21" t="s">
        <v>1511</v>
      </c>
      <c r="G358" s="21" t="s">
        <v>4679</v>
      </c>
      <c r="H358" s="23" t="s">
        <v>100</v>
      </c>
      <c r="I358" s="24">
        <v>0</v>
      </c>
      <c r="J358" s="25">
        <v>710000000</v>
      </c>
      <c r="K358" s="25" t="s">
        <v>82</v>
      </c>
      <c r="L358" s="23" t="s">
        <v>83</v>
      </c>
      <c r="M358" s="21" t="s">
        <v>1728</v>
      </c>
      <c r="N358" s="26" t="s">
        <v>84</v>
      </c>
      <c r="O358" s="26" t="s">
        <v>4214</v>
      </c>
      <c r="P358" s="21" t="s">
        <v>91</v>
      </c>
      <c r="Q358" s="27" t="s">
        <v>898</v>
      </c>
      <c r="R358" s="26" t="s">
        <v>899</v>
      </c>
      <c r="S358" s="12">
        <v>15</v>
      </c>
      <c r="T358" s="12">
        <v>81.2</v>
      </c>
      <c r="U358" s="12">
        <f t="shared" si="38"/>
        <v>1218</v>
      </c>
      <c r="V358" s="12">
        <f t="shared" si="35"/>
        <v>1364.16</v>
      </c>
      <c r="W358" s="23"/>
      <c r="X358" s="23">
        <v>2017</v>
      </c>
      <c r="Y358" s="25"/>
      <c r="Z358" s="121" t="s">
        <v>1566</v>
      </c>
      <c r="AA358" s="121" t="s">
        <v>1427</v>
      </c>
      <c r="AB358" s="121" t="s">
        <v>4792</v>
      </c>
      <c r="AC358" s="121"/>
      <c r="AD358" s="122"/>
      <c r="AE358" s="122"/>
      <c r="AF358" s="121" t="s">
        <v>6890</v>
      </c>
      <c r="AG358" s="121"/>
      <c r="AH358" s="121" t="s">
        <v>6891</v>
      </c>
      <c r="AI358" s="121"/>
      <c r="AJ358" s="123">
        <v>15</v>
      </c>
      <c r="AK358" s="123">
        <v>81</v>
      </c>
      <c r="AL358" s="123">
        <f t="shared" si="37"/>
        <v>1215</v>
      </c>
      <c r="AM358" s="123">
        <f t="shared" si="36"/>
        <v>3</v>
      </c>
      <c r="AN358" s="130"/>
      <c r="AO358" s="21"/>
      <c r="AP358" s="24"/>
      <c r="AQ358" s="21"/>
    </row>
    <row r="359" spans="1:43" s="22" customFormat="1" ht="76.5" outlineLevel="1" x14ac:dyDescent="0.25">
      <c r="A359" s="70"/>
      <c r="B359" s="72" t="s">
        <v>2415</v>
      </c>
      <c r="C359" s="21" t="s">
        <v>79</v>
      </c>
      <c r="D359" s="21" t="s">
        <v>1539</v>
      </c>
      <c r="E359" s="21" t="s">
        <v>1540</v>
      </c>
      <c r="F359" s="21" t="s">
        <v>1541</v>
      </c>
      <c r="G359" s="21" t="s">
        <v>1542</v>
      </c>
      <c r="H359" s="23" t="s">
        <v>100</v>
      </c>
      <c r="I359" s="24">
        <v>0</v>
      </c>
      <c r="J359" s="25">
        <v>710000000</v>
      </c>
      <c r="K359" s="25" t="s">
        <v>82</v>
      </c>
      <c r="L359" s="23" t="s">
        <v>83</v>
      </c>
      <c r="M359" s="21" t="s">
        <v>1728</v>
      </c>
      <c r="N359" s="26" t="s">
        <v>84</v>
      </c>
      <c r="O359" s="26" t="s">
        <v>4214</v>
      </c>
      <c r="P359" s="21" t="s">
        <v>91</v>
      </c>
      <c r="Q359" s="27" t="s">
        <v>898</v>
      </c>
      <c r="R359" s="26" t="s">
        <v>899</v>
      </c>
      <c r="S359" s="12">
        <v>3</v>
      </c>
      <c r="T359" s="12">
        <v>114.64</v>
      </c>
      <c r="U359" s="12">
        <f t="shared" si="38"/>
        <v>343.92</v>
      </c>
      <c r="V359" s="12">
        <f t="shared" si="35"/>
        <v>385.19040000000007</v>
      </c>
      <c r="W359" s="23"/>
      <c r="X359" s="23">
        <v>2017</v>
      </c>
      <c r="Y359" s="25"/>
      <c r="Z359" s="121" t="s">
        <v>1566</v>
      </c>
      <c r="AA359" s="121" t="s">
        <v>1427</v>
      </c>
      <c r="AB359" s="121" t="s">
        <v>4792</v>
      </c>
      <c r="AC359" s="121"/>
      <c r="AD359" s="122"/>
      <c r="AE359" s="122"/>
      <c r="AF359" s="121" t="s">
        <v>6890</v>
      </c>
      <c r="AG359" s="121"/>
      <c r="AH359" s="121" t="s">
        <v>6891</v>
      </c>
      <c r="AI359" s="121"/>
      <c r="AJ359" s="123">
        <v>3</v>
      </c>
      <c r="AK359" s="123">
        <v>114</v>
      </c>
      <c r="AL359" s="123">
        <f t="shared" si="37"/>
        <v>342</v>
      </c>
      <c r="AM359" s="123">
        <f t="shared" si="36"/>
        <v>1.9200000000000159</v>
      </c>
      <c r="AN359" s="130"/>
      <c r="AO359" s="21"/>
      <c r="AP359" s="24"/>
      <c r="AQ359" s="21"/>
    </row>
    <row r="360" spans="1:43" s="22" customFormat="1" ht="76.5" outlineLevel="1" x14ac:dyDescent="0.25">
      <c r="A360" s="70"/>
      <c r="B360" s="72" t="s">
        <v>2416</v>
      </c>
      <c r="C360" s="21" t="s">
        <v>79</v>
      </c>
      <c r="D360" s="21" t="s">
        <v>1543</v>
      </c>
      <c r="E360" s="21" t="s">
        <v>1544</v>
      </c>
      <c r="F360" s="21" t="s">
        <v>1545</v>
      </c>
      <c r="G360" s="21" t="s">
        <v>4634</v>
      </c>
      <c r="H360" s="23" t="s">
        <v>100</v>
      </c>
      <c r="I360" s="24">
        <v>0</v>
      </c>
      <c r="J360" s="25">
        <v>710000000</v>
      </c>
      <c r="K360" s="25" t="s">
        <v>82</v>
      </c>
      <c r="L360" s="23" t="s">
        <v>83</v>
      </c>
      <c r="M360" s="21" t="s">
        <v>1728</v>
      </c>
      <c r="N360" s="26" t="s">
        <v>84</v>
      </c>
      <c r="O360" s="26" t="s">
        <v>4214</v>
      </c>
      <c r="P360" s="21" t="s">
        <v>91</v>
      </c>
      <c r="Q360" s="27">
        <v>796</v>
      </c>
      <c r="R360" s="26" t="s">
        <v>678</v>
      </c>
      <c r="S360" s="12">
        <v>15</v>
      </c>
      <c r="T360" s="12">
        <v>57.32</v>
      </c>
      <c r="U360" s="12">
        <f t="shared" si="38"/>
        <v>859.8</v>
      </c>
      <c r="V360" s="12">
        <f t="shared" si="35"/>
        <v>962.976</v>
      </c>
      <c r="W360" s="23"/>
      <c r="X360" s="23">
        <v>2017</v>
      </c>
      <c r="Y360" s="25"/>
      <c r="Z360" s="121" t="s">
        <v>1566</v>
      </c>
      <c r="AA360" s="121" t="s">
        <v>1427</v>
      </c>
      <c r="AB360" s="121" t="s">
        <v>4792</v>
      </c>
      <c r="AC360" s="121"/>
      <c r="AD360" s="122"/>
      <c r="AE360" s="122"/>
      <c r="AF360" s="121" t="s">
        <v>6890</v>
      </c>
      <c r="AG360" s="121"/>
      <c r="AH360" s="121" t="s">
        <v>6891</v>
      </c>
      <c r="AI360" s="121"/>
      <c r="AJ360" s="123">
        <v>15</v>
      </c>
      <c r="AK360" s="123">
        <v>55</v>
      </c>
      <c r="AL360" s="123">
        <f t="shared" si="37"/>
        <v>825</v>
      </c>
      <c r="AM360" s="123">
        <f t="shared" si="36"/>
        <v>34.799999999999955</v>
      </c>
      <c r="AN360" s="130"/>
      <c r="AO360" s="21"/>
      <c r="AP360" s="24"/>
      <c r="AQ360" s="21"/>
    </row>
    <row r="361" spans="1:43" s="22" customFormat="1" ht="76.5" outlineLevel="1" x14ac:dyDescent="0.25">
      <c r="A361" s="70"/>
      <c r="B361" s="72" t="s">
        <v>2417</v>
      </c>
      <c r="C361" s="21" t="s">
        <v>79</v>
      </c>
      <c r="D361" s="21" t="s">
        <v>1546</v>
      </c>
      <c r="E361" s="21" t="s">
        <v>1544</v>
      </c>
      <c r="F361" s="21" t="s">
        <v>1547</v>
      </c>
      <c r="G361" s="21" t="s">
        <v>4635</v>
      </c>
      <c r="H361" s="23" t="s">
        <v>100</v>
      </c>
      <c r="I361" s="24">
        <v>0</v>
      </c>
      <c r="J361" s="25">
        <v>710000000</v>
      </c>
      <c r="K361" s="25" t="s">
        <v>82</v>
      </c>
      <c r="L361" s="23" t="s">
        <v>83</v>
      </c>
      <c r="M361" s="21" t="s">
        <v>1728</v>
      </c>
      <c r="N361" s="26" t="s">
        <v>84</v>
      </c>
      <c r="O361" s="26" t="s">
        <v>4214</v>
      </c>
      <c r="P361" s="21" t="s">
        <v>91</v>
      </c>
      <c r="Q361" s="27">
        <v>796</v>
      </c>
      <c r="R361" s="26" t="s">
        <v>678</v>
      </c>
      <c r="S361" s="12">
        <v>15</v>
      </c>
      <c r="T361" s="12">
        <v>57.32</v>
      </c>
      <c r="U361" s="12">
        <f t="shared" si="38"/>
        <v>859.8</v>
      </c>
      <c r="V361" s="12">
        <f t="shared" si="35"/>
        <v>962.976</v>
      </c>
      <c r="W361" s="23"/>
      <c r="X361" s="23">
        <v>2017</v>
      </c>
      <c r="Y361" s="25"/>
      <c r="Z361" s="121" t="s">
        <v>1566</v>
      </c>
      <c r="AA361" s="121" t="s">
        <v>1427</v>
      </c>
      <c r="AB361" s="121" t="s">
        <v>4792</v>
      </c>
      <c r="AC361" s="121"/>
      <c r="AD361" s="122"/>
      <c r="AE361" s="122"/>
      <c r="AF361" s="121" t="s">
        <v>6890</v>
      </c>
      <c r="AG361" s="121"/>
      <c r="AH361" s="121" t="s">
        <v>6891</v>
      </c>
      <c r="AI361" s="121"/>
      <c r="AJ361" s="123">
        <v>15</v>
      </c>
      <c r="AK361" s="123">
        <v>55</v>
      </c>
      <c r="AL361" s="123">
        <f t="shared" si="37"/>
        <v>825</v>
      </c>
      <c r="AM361" s="123">
        <f t="shared" si="36"/>
        <v>34.799999999999955</v>
      </c>
      <c r="AN361" s="130"/>
      <c r="AO361" s="21"/>
      <c r="AP361" s="24"/>
      <c r="AQ361" s="21"/>
    </row>
    <row r="362" spans="1:43" s="22" customFormat="1" ht="76.5" outlineLevel="1" x14ac:dyDescent="0.25">
      <c r="A362" s="70"/>
      <c r="B362" s="72" t="s">
        <v>2418</v>
      </c>
      <c r="C362" s="21" t="s">
        <v>79</v>
      </c>
      <c r="D362" s="21" t="s">
        <v>1548</v>
      </c>
      <c r="E362" s="21" t="s">
        <v>1549</v>
      </c>
      <c r="F362" s="21" t="s">
        <v>1550</v>
      </c>
      <c r="G362" s="21" t="s">
        <v>4642</v>
      </c>
      <c r="H362" s="23" t="s">
        <v>100</v>
      </c>
      <c r="I362" s="24">
        <v>0</v>
      </c>
      <c r="J362" s="25">
        <v>710000000</v>
      </c>
      <c r="K362" s="25" t="s">
        <v>82</v>
      </c>
      <c r="L362" s="23" t="s">
        <v>83</v>
      </c>
      <c r="M362" s="21" t="s">
        <v>1728</v>
      </c>
      <c r="N362" s="26" t="s">
        <v>84</v>
      </c>
      <c r="O362" s="26" t="s">
        <v>4214</v>
      </c>
      <c r="P362" s="21" t="s">
        <v>91</v>
      </c>
      <c r="Q362" s="27">
        <v>796</v>
      </c>
      <c r="R362" s="26" t="s">
        <v>678</v>
      </c>
      <c r="S362" s="12">
        <v>3</v>
      </c>
      <c r="T362" s="12">
        <v>28.66</v>
      </c>
      <c r="U362" s="12">
        <f t="shared" si="38"/>
        <v>85.98</v>
      </c>
      <c r="V362" s="12">
        <f t="shared" si="35"/>
        <v>96.297600000000017</v>
      </c>
      <c r="W362" s="23"/>
      <c r="X362" s="23">
        <v>2017</v>
      </c>
      <c r="Y362" s="25"/>
      <c r="Z362" s="121" t="s">
        <v>1566</v>
      </c>
      <c r="AA362" s="121" t="s">
        <v>1427</v>
      </c>
      <c r="AB362" s="121" t="s">
        <v>4792</v>
      </c>
      <c r="AC362" s="121"/>
      <c r="AD362" s="122"/>
      <c r="AE362" s="122"/>
      <c r="AF362" s="121" t="s">
        <v>6890</v>
      </c>
      <c r="AG362" s="121"/>
      <c r="AH362" s="121" t="s">
        <v>6891</v>
      </c>
      <c r="AI362" s="121"/>
      <c r="AJ362" s="123">
        <v>3</v>
      </c>
      <c r="AK362" s="123">
        <v>28</v>
      </c>
      <c r="AL362" s="123">
        <f t="shared" si="37"/>
        <v>84</v>
      </c>
      <c r="AM362" s="123">
        <f t="shared" si="36"/>
        <v>1.980000000000004</v>
      </c>
      <c r="AN362" s="130"/>
      <c r="AO362" s="21"/>
      <c r="AP362" s="24"/>
      <c r="AQ362" s="21"/>
    </row>
    <row r="363" spans="1:43" s="22" customFormat="1" ht="76.5" outlineLevel="1" x14ac:dyDescent="0.25">
      <c r="A363" s="70"/>
      <c r="B363" s="72" t="s">
        <v>2419</v>
      </c>
      <c r="C363" s="21" t="s">
        <v>79</v>
      </c>
      <c r="D363" s="21" t="s">
        <v>1551</v>
      </c>
      <c r="E363" s="21" t="s">
        <v>1552</v>
      </c>
      <c r="F363" s="21" t="s">
        <v>1553</v>
      </c>
      <c r="G363" s="21" t="s">
        <v>1554</v>
      </c>
      <c r="H363" s="23" t="s">
        <v>100</v>
      </c>
      <c r="I363" s="24">
        <v>0</v>
      </c>
      <c r="J363" s="25">
        <v>710000000</v>
      </c>
      <c r="K363" s="25" t="s">
        <v>82</v>
      </c>
      <c r="L363" s="23" t="s">
        <v>83</v>
      </c>
      <c r="M363" s="21" t="s">
        <v>1728</v>
      </c>
      <c r="N363" s="26" t="s">
        <v>84</v>
      </c>
      <c r="O363" s="26" t="s">
        <v>4214</v>
      </c>
      <c r="P363" s="21" t="s">
        <v>91</v>
      </c>
      <c r="Q363" s="27" t="s">
        <v>898</v>
      </c>
      <c r="R363" s="26" t="s">
        <v>899</v>
      </c>
      <c r="S363" s="12">
        <v>3</v>
      </c>
      <c r="T363" s="12">
        <v>1738.75</v>
      </c>
      <c r="U363" s="12">
        <f t="shared" si="38"/>
        <v>5216.25</v>
      </c>
      <c r="V363" s="12">
        <f t="shared" si="35"/>
        <v>5842.2000000000007</v>
      </c>
      <c r="W363" s="23"/>
      <c r="X363" s="23">
        <v>2017</v>
      </c>
      <c r="Y363" s="25"/>
      <c r="Z363" s="121" t="s">
        <v>1566</v>
      </c>
      <c r="AA363" s="121" t="s">
        <v>1427</v>
      </c>
      <c r="AB363" s="121" t="s">
        <v>4792</v>
      </c>
      <c r="AC363" s="121"/>
      <c r="AD363" s="122"/>
      <c r="AE363" s="122"/>
      <c r="AF363" s="121" t="s">
        <v>6890</v>
      </c>
      <c r="AG363" s="121"/>
      <c r="AH363" s="121" t="s">
        <v>6891</v>
      </c>
      <c r="AI363" s="121"/>
      <c r="AJ363" s="123">
        <v>3</v>
      </c>
      <c r="AK363" s="123">
        <v>1730</v>
      </c>
      <c r="AL363" s="123">
        <f t="shared" si="37"/>
        <v>5190</v>
      </c>
      <c r="AM363" s="123">
        <f t="shared" si="36"/>
        <v>26.25</v>
      </c>
      <c r="AN363" s="130"/>
      <c r="AO363" s="21"/>
      <c r="AP363" s="24"/>
      <c r="AQ363" s="21"/>
    </row>
    <row r="364" spans="1:43" s="22" customFormat="1" ht="76.5" outlineLevel="1" x14ac:dyDescent="0.25">
      <c r="A364" s="70"/>
      <c r="B364" s="72" t="s">
        <v>2420</v>
      </c>
      <c r="C364" s="21" t="s">
        <v>79</v>
      </c>
      <c r="D364" s="21" t="s">
        <v>1555</v>
      </c>
      <c r="E364" s="21" t="s">
        <v>1556</v>
      </c>
      <c r="F364" s="21" t="s">
        <v>1511</v>
      </c>
      <c r="G364" s="21" t="s">
        <v>4643</v>
      </c>
      <c r="H364" s="23" t="s">
        <v>100</v>
      </c>
      <c r="I364" s="24">
        <v>0</v>
      </c>
      <c r="J364" s="25">
        <v>710000000</v>
      </c>
      <c r="K364" s="25" t="s">
        <v>82</v>
      </c>
      <c r="L364" s="23" t="s">
        <v>83</v>
      </c>
      <c r="M364" s="21" t="s">
        <v>1728</v>
      </c>
      <c r="N364" s="26" t="s">
        <v>84</v>
      </c>
      <c r="O364" s="26" t="s">
        <v>4214</v>
      </c>
      <c r="P364" s="21" t="s">
        <v>91</v>
      </c>
      <c r="Q364" s="27" t="s">
        <v>898</v>
      </c>
      <c r="R364" s="26" t="s">
        <v>899</v>
      </c>
      <c r="S364" s="12">
        <v>3</v>
      </c>
      <c r="T364" s="12">
        <v>2101.79</v>
      </c>
      <c r="U364" s="12">
        <f t="shared" si="38"/>
        <v>6305.37</v>
      </c>
      <c r="V364" s="12">
        <f t="shared" si="35"/>
        <v>7062.0144000000009</v>
      </c>
      <c r="W364" s="23"/>
      <c r="X364" s="23">
        <v>2017</v>
      </c>
      <c r="Y364" s="25"/>
      <c r="Z364" s="121" t="s">
        <v>1566</v>
      </c>
      <c r="AA364" s="121" t="s">
        <v>1427</v>
      </c>
      <c r="AB364" s="121" t="s">
        <v>4792</v>
      </c>
      <c r="AC364" s="121"/>
      <c r="AD364" s="122"/>
      <c r="AE364" s="122"/>
      <c r="AF364" s="121" t="s">
        <v>6890</v>
      </c>
      <c r="AG364" s="121"/>
      <c r="AH364" s="121" t="s">
        <v>6891</v>
      </c>
      <c r="AI364" s="121"/>
      <c r="AJ364" s="123">
        <v>3</v>
      </c>
      <c r="AK364" s="123">
        <v>2100</v>
      </c>
      <c r="AL364" s="123">
        <f t="shared" si="37"/>
        <v>6300</v>
      </c>
      <c r="AM364" s="123">
        <f t="shared" si="36"/>
        <v>5.3699999999998909</v>
      </c>
      <c r="AN364" s="130"/>
      <c r="AO364" s="21"/>
      <c r="AP364" s="24"/>
      <c r="AQ364" s="21"/>
    </row>
    <row r="365" spans="1:43" s="22" customFormat="1" ht="102" outlineLevel="1" x14ac:dyDescent="0.25">
      <c r="A365" s="70"/>
      <c r="B365" s="72" t="s">
        <v>2421</v>
      </c>
      <c r="C365" s="21" t="s">
        <v>79</v>
      </c>
      <c r="D365" s="21" t="s">
        <v>1212</v>
      </c>
      <c r="E365" s="21" t="s">
        <v>319</v>
      </c>
      <c r="F365" s="21" t="s">
        <v>1213</v>
      </c>
      <c r="G365" s="21" t="s">
        <v>3204</v>
      </c>
      <c r="H365" s="23" t="s">
        <v>100</v>
      </c>
      <c r="I365" s="24">
        <v>0</v>
      </c>
      <c r="J365" s="25">
        <v>710000000</v>
      </c>
      <c r="K365" s="25" t="s">
        <v>82</v>
      </c>
      <c r="L365" s="23" t="s">
        <v>83</v>
      </c>
      <c r="M365" s="30" t="s">
        <v>969</v>
      </c>
      <c r="N365" s="26" t="s">
        <v>84</v>
      </c>
      <c r="O365" s="26" t="s">
        <v>4214</v>
      </c>
      <c r="P365" s="21" t="s">
        <v>91</v>
      </c>
      <c r="Q365" s="27">
        <v>796</v>
      </c>
      <c r="R365" s="26" t="s">
        <v>678</v>
      </c>
      <c r="S365" s="12">
        <v>165</v>
      </c>
      <c r="T365" s="12">
        <v>3009.38</v>
      </c>
      <c r="U365" s="12">
        <f t="shared" si="38"/>
        <v>496547.7</v>
      </c>
      <c r="V365" s="12">
        <f t="shared" si="35"/>
        <v>556133.42400000012</v>
      </c>
      <c r="W365" s="23"/>
      <c r="X365" s="23">
        <v>2017</v>
      </c>
      <c r="Y365" s="25"/>
      <c r="Z365" s="121" t="s">
        <v>1566</v>
      </c>
      <c r="AA365" s="121" t="s">
        <v>728</v>
      </c>
      <c r="AB365" s="121" t="s">
        <v>4792</v>
      </c>
      <c r="AC365" s="121"/>
      <c r="AD365" s="122"/>
      <c r="AE365" s="122"/>
      <c r="AF365" s="121" t="s">
        <v>6890</v>
      </c>
      <c r="AG365" s="121"/>
      <c r="AH365" s="121" t="s">
        <v>6891</v>
      </c>
      <c r="AI365" s="121"/>
      <c r="AJ365" s="123">
        <v>165</v>
      </c>
      <c r="AK365" s="123">
        <v>3000</v>
      </c>
      <c r="AL365" s="123">
        <f t="shared" si="37"/>
        <v>495000</v>
      </c>
      <c r="AM365" s="123">
        <f t="shared" si="36"/>
        <v>1547.7000000000116</v>
      </c>
      <c r="AN365" s="130"/>
      <c r="AO365" s="21"/>
      <c r="AP365" s="24"/>
      <c r="AQ365" s="21"/>
    </row>
    <row r="366" spans="1:43" s="22" customFormat="1" ht="216.75" outlineLevel="1" x14ac:dyDescent="0.25">
      <c r="A366" s="70"/>
      <c r="B366" s="72" t="s">
        <v>2422</v>
      </c>
      <c r="C366" s="21" t="s">
        <v>79</v>
      </c>
      <c r="D366" s="21" t="s">
        <v>1212</v>
      </c>
      <c r="E366" s="21" t="s">
        <v>319</v>
      </c>
      <c r="F366" s="21" t="s">
        <v>1213</v>
      </c>
      <c r="G366" s="21" t="s">
        <v>3205</v>
      </c>
      <c r="H366" s="23" t="s">
        <v>100</v>
      </c>
      <c r="I366" s="24">
        <v>0</v>
      </c>
      <c r="J366" s="25">
        <v>710000000</v>
      </c>
      <c r="K366" s="25" t="s">
        <v>82</v>
      </c>
      <c r="L366" s="23" t="s">
        <v>83</v>
      </c>
      <c r="M366" s="30" t="s">
        <v>969</v>
      </c>
      <c r="N366" s="26" t="s">
        <v>84</v>
      </c>
      <c r="O366" s="26" t="s">
        <v>4214</v>
      </c>
      <c r="P366" s="21" t="s">
        <v>91</v>
      </c>
      <c r="Q366" s="27">
        <v>796</v>
      </c>
      <c r="R366" s="26" t="s">
        <v>678</v>
      </c>
      <c r="S366" s="12">
        <v>1</v>
      </c>
      <c r="T366" s="12">
        <v>5158.93</v>
      </c>
      <c r="U366" s="12">
        <f t="shared" si="38"/>
        <v>5158.93</v>
      </c>
      <c r="V366" s="12">
        <f t="shared" si="35"/>
        <v>5778.0016000000005</v>
      </c>
      <c r="W366" s="23"/>
      <c r="X366" s="23">
        <v>2017</v>
      </c>
      <c r="Y366" s="25"/>
      <c r="Z366" s="121" t="s">
        <v>1566</v>
      </c>
      <c r="AA366" s="121" t="s">
        <v>728</v>
      </c>
      <c r="AB366" s="121" t="s">
        <v>4792</v>
      </c>
      <c r="AC366" s="121"/>
      <c r="AD366" s="122"/>
      <c r="AE366" s="122"/>
      <c r="AF366" s="121" t="s">
        <v>6890</v>
      </c>
      <c r="AG366" s="121"/>
      <c r="AH366" s="121" t="s">
        <v>6891</v>
      </c>
      <c r="AI366" s="121"/>
      <c r="AJ366" s="123">
        <v>1</v>
      </c>
      <c r="AK366" s="123">
        <v>2370</v>
      </c>
      <c r="AL366" s="123">
        <f t="shared" si="37"/>
        <v>2370</v>
      </c>
      <c r="AM366" s="123">
        <f t="shared" si="36"/>
        <v>2788.9300000000003</v>
      </c>
      <c r="AN366" s="130"/>
      <c r="AO366" s="21"/>
      <c r="AP366" s="24"/>
      <c r="AQ366" s="21"/>
    </row>
    <row r="367" spans="1:43" s="22" customFormat="1" ht="102" outlineLevel="1" x14ac:dyDescent="0.25">
      <c r="A367" s="70"/>
      <c r="B367" s="72" t="s">
        <v>2423</v>
      </c>
      <c r="C367" s="21" t="s">
        <v>79</v>
      </c>
      <c r="D367" s="21" t="s">
        <v>318</v>
      </c>
      <c r="E367" s="21" t="s">
        <v>319</v>
      </c>
      <c r="F367" s="21" t="s">
        <v>320</v>
      </c>
      <c r="G367" s="21" t="s">
        <v>321</v>
      </c>
      <c r="H367" s="23" t="s">
        <v>100</v>
      </c>
      <c r="I367" s="24">
        <v>0</v>
      </c>
      <c r="J367" s="25">
        <v>710000000</v>
      </c>
      <c r="K367" s="25" t="s">
        <v>82</v>
      </c>
      <c r="L367" s="23" t="s">
        <v>83</v>
      </c>
      <c r="M367" s="78" t="s">
        <v>4125</v>
      </c>
      <c r="N367" s="26" t="s">
        <v>84</v>
      </c>
      <c r="O367" s="26" t="s">
        <v>4214</v>
      </c>
      <c r="P367" s="21" t="s">
        <v>91</v>
      </c>
      <c r="Q367" s="27">
        <v>796</v>
      </c>
      <c r="R367" s="26" t="s">
        <v>678</v>
      </c>
      <c r="S367" s="12">
        <v>60</v>
      </c>
      <c r="T367" s="12">
        <v>1552.46</v>
      </c>
      <c r="U367" s="12">
        <f t="shared" si="38"/>
        <v>93147.6</v>
      </c>
      <c r="V367" s="12">
        <f t="shared" si="35"/>
        <v>104325.31200000002</v>
      </c>
      <c r="W367" s="23"/>
      <c r="X367" s="23">
        <v>2017</v>
      </c>
      <c r="Y367" s="25"/>
      <c r="Z367" s="121" t="s">
        <v>1566</v>
      </c>
      <c r="AA367" s="121" t="s">
        <v>682</v>
      </c>
      <c r="AB367" s="121" t="s">
        <v>4792</v>
      </c>
      <c r="AC367" s="121"/>
      <c r="AD367" s="122"/>
      <c r="AE367" s="122"/>
      <c r="AF367" s="121" t="s">
        <v>6890</v>
      </c>
      <c r="AG367" s="121"/>
      <c r="AH367" s="121" t="s">
        <v>6891</v>
      </c>
      <c r="AI367" s="121"/>
      <c r="AJ367" s="123">
        <v>60</v>
      </c>
      <c r="AK367" s="123">
        <v>1550</v>
      </c>
      <c r="AL367" s="123">
        <f t="shared" si="37"/>
        <v>93000</v>
      </c>
      <c r="AM367" s="123">
        <f t="shared" si="36"/>
        <v>147.60000000000582</v>
      </c>
      <c r="AN367" s="130"/>
      <c r="AO367" s="21"/>
      <c r="AP367" s="24"/>
      <c r="AQ367" s="21"/>
    </row>
    <row r="368" spans="1:43" s="22" customFormat="1" ht="216.75" outlineLevel="1" x14ac:dyDescent="0.25">
      <c r="A368" s="70"/>
      <c r="B368" s="72" t="s">
        <v>2424</v>
      </c>
      <c r="C368" s="21" t="s">
        <v>79</v>
      </c>
      <c r="D368" s="21" t="s">
        <v>1212</v>
      </c>
      <c r="E368" s="21" t="s">
        <v>319</v>
      </c>
      <c r="F368" s="21" t="s">
        <v>1213</v>
      </c>
      <c r="G368" s="21" t="s">
        <v>3205</v>
      </c>
      <c r="H368" s="23" t="s">
        <v>100</v>
      </c>
      <c r="I368" s="24">
        <v>0</v>
      </c>
      <c r="J368" s="25">
        <v>710000000</v>
      </c>
      <c r="K368" s="25" t="s">
        <v>82</v>
      </c>
      <c r="L368" s="23" t="s">
        <v>83</v>
      </c>
      <c r="M368" s="21" t="s">
        <v>96</v>
      </c>
      <c r="N368" s="26" t="s">
        <v>84</v>
      </c>
      <c r="O368" s="26" t="s">
        <v>4214</v>
      </c>
      <c r="P368" s="21" t="s">
        <v>91</v>
      </c>
      <c r="Q368" s="27">
        <v>796</v>
      </c>
      <c r="R368" s="26" t="s">
        <v>678</v>
      </c>
      <c r="S368" s="12">
        <v>27</v>
      </c>
      <c r="T368" s="12">
        <v>2374.5500000000002</v>
      </c>
      <c r="U368" s="12">
        <v>0</v>
      </c>
      <c r="V368" s="12">
        <f t="shared" si="35"/>
        <v>0</v>
      </c>
      <c r="W368" s="23"/>
      <c r="X368" s="23">
        <v>2017</v>
      </c>
      <c r="Y368" s="25" t="s">
        <v>929</v>
      </c>
      <c r="Z368" s="121" t="s">
        <v>1566</v>
      </c>
      <c r="AA368" s="121" t="s">
        <v>751</v>
      </c>
      <c r="AB368" s="121" t="s">
        <v>4792</v>
      </c>
      <c r="AC368" s="121"/>
      <c r="AD368" s="122"/>
      <c r="AE368" s="122"/>
      <c r="AF368" s="121" t="s">
        <v>6890</v>
      </c>
      <c r="AG368" s="121"/>
      <c r="AH368" s="121" t="s">
        <v>6891</v>
      </c>
      <c r="AI368" s="121"/>
      <c r="AJ368" s="123">
        <v>27</v>
      </c>
      <c r="AK368" s="123">
        <v>2370</v>
      </c>
      <c r="AL368" s="123"/>
      <c r="AM368" s="123"/>
      <c r="AN368" s="130"/>
      <c r="AO368" s="21"/>
      <c r="AP368" s="24"/>
      <c r="AQ368" s="21"/>
    </row>
    <row r="369" spans="1:43" s="22" customFormat="1" ht="76.5" outlineLevel="1" x14ac:dyDescent="0.25">
      <c r="A369" s="70"/>
      <c r="B369" s="72" t="s">
        <v>2425</v>
      </c>
      <c r="C369" s="21" t="s">
        <v>79</v>
      </c>
      <c r="D369" s="21" t="s">
        <v>307</v>
      </c>
      <c r="E369" s="21" t="s">
        <v>308</v>
      </c>
      <c r="F369" s="21" t="s">
        <v>309</v>
      </c>
      <c r="G369" s="21" t="s">
        <v>309</v>
      </c>
      <c r="H369" s="23" t="s">
        <v>100</v>
      </c>
      <c r="I369" s="24">
        <v>0</v>
      </c>
      <c r="J369" s="25">
        <v>710000000</v>
      </c>
      <c r="K369" s="25" t="s">
        <v>82</v>
      </c>
      <c r="L369" s="23" t="s">
        <v>83</v>
      </c>
      <c r="M369" s="78" t="s">
        <v>4125</v>
      </c>
      <c r="N369" s="26" t="s">
        <v>84</v>
      </c>
      <c r="O369" s="26" t="s">
        <v>4214</v>
      </c>
      <c r="P369" s="21" t="s">
        <v>91</v>
      </c>
      <c r="Q369" s="27">
        <v>796</v>
      </c>
      <c r="R369" s="26" t="s">
        <v>678</v>
      </c>
      <c r="S369" s="12">
        <v>3</v>
      </c>
      <c r="T369" s="12">
        <v>4012.5</v>
      </c>
      <c r="U369" s="12">
        <f t="shared" si="38"/>
        <v>12037.5</v>
      </c>
      <c r="V369" s="12">
        <f t="shared" si="35"/>
        <v>13482.000000000002</v>
      </c>
      <c r="W369" s="23"/>
      <c r="X369" s="23">
        <v>2017</v>
      </c>
      <c r="Y369" s="25"/>
      <c r="Z369" s="121" t="s">
        <v>1566</v>
      </c>
      <c r="AA369" s="121" t="s">
        <v>682</v>
      </c>
      <c r="AB369" s="121" t="s">
        <v>4792</v>
      </c>
      <c r="AC369" s="121"/>
      <c r="AD369" s="122"/>
      <c r="AE369" s="122"/>
      <c r="AF369" s="121" t="s">
        <v>6890</v>
      </c>
      <c r="AG369" s="121"/>
      <c r="AH369" s="121" t="s">
        <v>6891</v>
      </c>
      <c r="AI369" s="121"/>
      <c r="AJ369" s="123">
        <v>3</v>
      </c>
      <c r="AK369" s="123">
        <v>4000</v>
      </c>
      <c r="AL369" s="123">
        <f t="shared" si="37"/>
        <v>12000</v>
      </c>
      <c r="AM369" s="123">
        <f t="shared" si="36"/>
        <v>37.5</v>
      </c>
      <c r="AN369" s="130"/>
      <c r="AO369" s="21"/>
      <c r="AP369" s="24"/>
      <c r="AQ369" s="21"/>
    </row>
    <row r="370" spans="1:43" s="70" customFormat="1" ht="76.5" outlineLevel="1" x14ac:dyDescent="0.25">
      <c r="B370" s="72" t="s">
        <v>2426</v>
      </c>
      <c r="C370" s="74" t="s">
        <v>79</v>
      </c>
      <c r="D370" s="74" t="s">
        <v>3345</v>
      </c>
      <c r="E370" s="74" t="s">
        <v>3346</v>
      </c>
      <c r="F370" s="74" t="s">
        <v>3347</v>
      </c>
      <c r="G370" s="74" t="s">
        <v>4721</v>
      </c>
      <c r="H370" s="72" t="s">
        <v>3011</v>
      </c>
      <c r="I370" s="79">
        <v>0</v>
      </c>
      <c r="J370" s="75">
        <v>710000000</v>
      </c>
      <c r="K370" s="75" t="s">
        <v>82</v>
      </c>
      <c r="L370" s="23" t="s">
        <v>83</v>
      </c>
      <c r="M370" s="78" t="s">
        <v>101</v>
      </c>
      <c r="N370" s="77" t="s">
        <v>84</v>
      </c>
      <c r="O370" s="77" t="s">
        <v>4212</v>
      </c>
      <c r="P370" s="74" t="s">
        <v>91</v>
      </c>
      <c r="Q370" s="76">
        <v>796</v>
      </c>
      <c r="R370" s="77" t="s">
        <v>678</v>
      </c>
      <c r="S370" s="73">
        <v>180</v>
      </c>
      <c r="T370" s="73">
        <v>17857.150000000001</v>
      </c>
      <c r="U370" s="12">
        <v>0</v>
      </c>
      <c r="V370" s="12">
        <f t="shared" si="35"/>
        <v>0</v>
      </c>
      <c r="W370" s="72"/>
      <c r="X370" s="72">
        <v>2017</v>
      </c>
      <c r="Y370" s="75" t="s">
        <v>4476</v>
      </c>
      <c r="Z370" s="121" t="s">
        <v>3993</v>
      </c>
      <c r="AA370" s="121" t="s">
        <v>3153</v>
      </c>
      <c r="AB370" s="121" t="s">
        <v>4703</v>
      </c>
      <c r="AC370" s="121">
        <v>3</v>
      </c>
      <c r="AD370" s="122">
        <v>302416</v>
      </c>
      <c r="AE370" s="122" t="s">
        <v>6886</v>
      </c>
      <c r="AF370" s="121" t="s">
        <v>6914</v>
      </c>
      <c r="AG370" s="121"/>
      <c r="AH370" s="121" t="s">
        <v>6912</v>
      </c>
      <c r="AI370" s="121"/>
      <c r="AJ370" s="123">
        <v>180</v>
      </c>
      <c r="AK370" s="123">
        <v>19999.84</v>
      </c>
      <c r="AL370" s="123"/>
      <c r="AM370" s="123"/>
      <c r="AN370" s="135"/>
      <c r="AO370" s="74"/>
      <c r="AP370" s="24"/>
      <c r="AQ370" s="74"/>
    </row>
    <row r="371" spans="1:43" s="70" customFormat="1" ht="76.5" outlineLevel="1" x14ac:dyDescent="0.25">
      <c r="B371" s="72" t="s">
        <v>5269</v>
      </c>
      <c r="C371" s="74" t="s">
        <v>79</v>
      </c>
      <c r="D371" s="74" t="s">
        <v>3345</v>
      </c>
      <c r="E371" s="74" t="s">
        <v>3346</v>
      </c>
      <c r="F371" s="74" t="s">
        <v>3347</v>
      </c>
      <c r="G371" s="74" t="s">
        <v>4721</v>
      </c>
      <c r="H371" s="72" t="s">
        <v>3011</v>
      </c>
      <c r="I371" s="79">
        <v>0</v>
      </c>
      <c r="J371" s="75">
        <v>710000000</v>
      </c>
      <c r="K371" s="75" t="s">
        <v>82</v>
      </c>
      <c r="L371" s="23" t="s">
        <v>83</v>
      </c>
      <c r="M371" s="78" t="s">
        <v>101</v>
      </c>
      <c r="N371" s="77" t="s">
        <v>84</v>
      </c>
      <c r="O371" s="77" t="s">
        <v>4212</v>
      </c>
      <c r="P371" s="74" t="s">
        <v>91</v>
      </c>
      <c r="Q371" s="76">
        <v>796</v>
      </c>
      <c r="R371" s="77" t="s">
        <v>678</v>
      </c>
      <c r="S371" s="73">
        <v>220</v>
      </c>
      <c r="T371" s="73">
        <v>17857.150000000001</v>
      </c>
      <c r="U371" s="12">
        <f t="shared" ref="U371:U434" si="39">S371*T371</f>
        <v>3928573.0000000005</v>
      </c>
      <c r="V371" s="12">
        <f t="shared" si="35"/>
        <v>4400001.7600000007</v>
      </c>
      <c r="W371" s="72"/>
      <c r="X371" s="72">
        <v>2017</v>
      </c>
      <c r="Y371" s="75"/>
      <c r="Z371" s="121" t="s">
        <v>3993</v>
      </c>
      <c r="AA371" s="121" t="s">
        <v>3153</v>
      </c>
      <c r="AB371" s="121" t="s">
        <v>4703</v>
      </c>
      <c r="AC371" s="121">
        <v>3</v>
      </c>
      <c r="AD371" s="122">
        <v>302416</v>
      </c>
      <c r="AE371" s="122" t="s">
        <v>6886</v>
      </c>
      <c r="AF371" s="121" t="s">
        <v>6914</v>
      </c>
      <c r="AG371" s="121"/>
      <c r="AH371" s="121" t="s">
        <v>6912</v>
      </c>
      <c r="AI371" s="121"/>
      <c r="AJ371" s="123">
        <v>180</v>
      </c>
      <c r="AK371" s="123">
        <v>19999.84</v>
      </c>
      <c r="AL371" s="123">
        <f>AJ371*AK371</f>
        <v>3599971.2</v>
      </c>
      <c r="AM371" s="123">
        <f>V371-AL371</f>
        <v>800030.56000000052</v>
      </c>
      <c r="AN371" s="135"/>
      <c r="AO371" s="74"/>
      <c r="AP371" s="24"/>
      <c r="AQ371" s="74"/>
    </row>
    <row r="372" spans="1:43" s="22" customFormat="1" ht="76.5" outlineLevel="1" x14ac:dyDescent="0.25">
      <c r="A372" s="70"/>
      <c r="B372" s="72" t="s">
        <v>2427</v>
      </c>
      <c r="C372" s="74" t="s">
        <v>79</v>
      </c>
      <c r="D372" s="74" t="s">
        <v>1109</v>
      </c>
      <c r="E372" s="74" t="s">
        <v>1110</v>
      </c>
      <c r="F372" s="74" t="s">
        <v>1111</v>
      </c>
      <c r="G372" s="74" t="s">
        <v>1111</v>
      </c>
      <c r="H372" s="23" t="s">
        <v>81</v>
      </c>
      <c r="I372" s="79">
        <v>0</v>
      </c>
      <c r="J372" s="75">
        <v>710000000</v>
      </c>
      <c r="K372" s="75" t="s">
        <v>82</v>
      </c>
      <c r="L372" s="23" t="s">
        <v>696</v>
      </c>
      <c r="M372" s="30" t="s">
        <v>969</v>
      </c>
      <c r="N372" s="26" t="s">
        <v>84</v>
      </c>
      <c r="O372" s="26" t="s">
        <v>4214</v>
      </c>
      <c r="P372" s="21" t="s">
        <v>91</v>
      </c>
      <c r="Q372" s="27">
        <v>796</v>
      </c>
      <c r="R372" s="26" t="s">
        <v>678</v>
      </c>
      <c r="S372" s="12">
        <v>6</v>
      </c>
      <c r="T372" s="12">
        <v>363.04</v>
      </c>
      <c r="U372" s="12">
        <f t="shared" si="39"/>
        <v>2178.2400000000002</v>
      </c>
      <c r="V372" s="12">
        <f t="shared" si="35"/>
        <v>2439.6288000000004</v>
      </c>
      <c r="W372" s="23"/>
      <c r="X372" s="23">
        <v>2017</v>
      </c>
      <c r="Y372" s="25"/>
      <c r="Z372" s="121" t="s">
        <v>1129</v>
      </c>
      <c r="AA372" s="121" t="s">
        <v>728</v>
      </c>
      <c r="AB372" s="121" t="s">
        <v>4790</v>
      </c>
      <c r="AC372" s="121">
        <v>1</v>
      </c>
      <c r="AD372" s="122" t="s">
        <v>6876</v>
      </c>
      <c r="AE372" s="122" t="s">
        <v>6877</v>
      </c>
      <c r="AF372" s="121" t="s">
        <v>8263</v>
      </c>
      <c r="AG372" s="121" t="s">
        <v>9018</v>
      </c>
      <c r="AH372" s="121" t="s">
        <v>7089</v>
      </c>
      <c r="AI372" s="121"/>
      <c r="AJ372" s="123">
        <v>6</v>
      </c>
      <c r="AK372" s="123">
        <v>406.56</v>
      </c>
      <c r="AL372" s="123">
        <f>AJ372*AK372</f>
        <v>2439.36</v>
      </c>
      <c r="AM372" s="123">
        <f>V372-AL372</f>
        <v>0.26880000000028303</v>
      </c>
      <c r="AN372" s="130"/>
      <c r="AO372" s="21"/>
      <c r="AP372" s="24"/>
      <c r="AQ372" s="21"/>
    </row>
    <row r="373" spans="1:43" s="22" customFormat="1" ht="76.5" outlineLevel="1" x14ac:dyDescent="0.25">
      <c r="A373" s="70"/>
      <c r="B373" s="72" t="s">
        <v>2428</v>
      </c>
      <c r="C373" s="74" t="s">
        <v>79</v>
      </c>
      <c r="D373" s="74" t="s">
        <v>3244</v>
      </c>
      <c r="E373" s="74" t="s">
        <v>1110</v>
      </c>
      <c r="F373" s="74" t="s">
        <v>3245</v>
      </c>
      <c r="G373" s="74" t="s">
        <v>4568</v>
      </c>
      <c r="H373" s="23" t="s">
        <v>81</v>
      </c>
      <c r="I373" s="79">
        <v>0</v>
      </c>
      <c r="J373" s="75">
        <v>710000000</v>
      </c>
      <c r="K373" s="75" t="s">
        <v>82</v>
      </c>
      <c r="L373" s="23" t="s">
        <v>696</v>
      </c>
      <c r="M373" s="30" t="s">
        <v>969</v>
      </c>
      <c r="N373" s="26" t="s">
        <v>84</v>
      </c>
      <c r="O373" s="26" t="s">
        <v>4214</v>
      </c>
      <c r="P373" s="21" t="s">
        <v>91</v>
      </c>
      <c r="Q373" s="27">
        <v>796</v>
      </c>
      <c r="R373" s="26" t="s">
        <v>678</v>
      </c>
      <c r="S373" s="12">
        <v>120</v>
      </c>
      <c r="T373" s="12">
        <v>238.84</v>
      </c>
      <c r="U373" s="12">
        <f t="shared" si="39"/>
        <v>28660.799999999999</v>
      </c>
      <c r="V373" s="12">
        <f t="shared" si="35"/>
        <v>32100.096000000001</v>
      </c>
      <c r="W373" s="23"/>
      <c r="X373" s="23">
        <v>2017</v>
      </c>
      <c r="Y373" s="25"/>
      <c r="Z373" s="121" t="s">
        <v>1129</v>
      </c>
      <c r="AA373" s="121" t="s">
        <v>728</v>
      </c>
      <c r="AB373" s="121" t="s">
        <v>4790</v>
      </c>
      <c r="AC373" s="121">
        <v>2</v>
      </c>
      <c r="AD373" s="122" t="s">
        <v>6876</v>
      </c>
      <c r="AE373" s="122" t="s">
        <v>6877</v>
      </c>
      <c r="AF373" s="121" t="s">
        <v>8263</v>
      </c>
      <c r="AG373" s="121" t="s">
        <v>9018</v>
      </c>
      <c r="AH373" s="121" t="s">
        <v>7089</v>
      </c>
      <c r="AI373" s="121"/>
      <c r="AJ373" s="123">
        <v>120</v>
      </c>
      <c r="AK373" s="123">
        <v>267.49</v>
      </c>
      <c r="AL373" s="123">
        <f t="shared" ref="AL373:AL436" si="40">AJ373*AK373</f>
        <v>32098.800000000003</v>
      </c>
      <c r="AM373" s="123">
        <f t="shared" ref="AM373:AM436" si="41">V373-AL373</f>
        <v>1.2959999999984575</v>
      </c>
      <c r="AN373" s="130"/>
      <c r="AO373" s="21"/>
      <c r="AP373" s="24"/>
      <c r="AQ373" s="21"/>
    </row>
    <row r="374" spans="1:43" s="22" customFormat="1" ht="76.5" outlineLevel="1" x14ac:dyDescent="0.25">
      <c r="A374" s="70"/>
      <c r="B374" s="72" t="s">
        <v>2429</v>
      </c>
      <c r="C374" s="74" t="s">
        <v>79</v>
      </c>
      <c r="D374" s="74" t="s">
        <v>3246</v>
      </c>
      <c r="E374" s="74" t="s">
        <v>1098</v>
      </c>
      <c r="F374" s="74" t="s">
        <v>3247</v>
      </c>
      <c r="G374" s="74" t="s">
        <v>4140</v>
      </c>
      <c r="H374" s="23" t="s">
        <v>81</v>
      </c>
      <c r="I374" s="79">
        <v>0</v>
      </c>
      <c r="J374" s="75">
        <v>710000000</v>
      </c>
      <c r="K374" s="75" t="s">
        <v>82</v>
      </c>
      <c r="L374" s="23" t="s">
        <v>696</v>
      </c>
      <c r="M374" s="30" t="s">
        <v>969</v>
      </c>
      <c r="N374" s="26" t="s">
        <v>84</v>
      </c>
      <c r="O374" s="26" t="s">
        <v>4214</v>
      </c>
      <c r="P374" s="21" t="s">
        <v>91</v>
      </c>
      <c r="Q374" s="27">
        <v>796</v>
      </c>
      <c r="R374" s="26" t="s">
        <v>678</v>
      </c>
      <c r="S374" s="12">
        <v>70</v>
      </c>
      <c r="T374" s="12">
        <v>513.5</v>
      </c>
      <c r="U374" s="12">
        <f t="shared" si="39"/>
        <v>35945</v>
      </c>
      <c r="V374" s="12">
        <f t="shared" si="35"/>
        <v>40258.400000000001</v>
      </c>
      <c r="W374" s="23"/>
      <c r="X374" s="23">
        <v>2017</v>
      </c>
      <c r="Y374" s="25"/>
      <c r="Z374" s="121" t="s">
        <v>1129</v>
      </c>
      <c r="AA374" s="121" t="s">
        <v>728</v>
      </c>
      <c r="AB374" s="121" t="s">
        <v>4790</v>
      </c>
      <c r="AC374" s="121">
        <v>3</v>
      </c>
      <c r="AD374" s="122" t="s">
        <v>6876</v>
      </c>
      <c r="AE374" s="122" t="s">
        <v>6877</v>
      </c>
      <c r="AF374" s="121" t="s">
        <v>8263</v>
      </c>
      <c r="AG374" s="121" t="s">
        <v>9018</v>
      </c>
      <c r="AH374" s="121" t="s">
        <v>7089</v>
      </c>
      <c r="AI374" s="121"/>
      <c r="AJ374" s="123">
        <v>70</v>
      </c>
      <c r="AK374" s="123">
        <v>574</v>
      </c>
      <c r="AL374" s="123">
        <f t="shared" si="40"/>
        <v>40180</v>
      </c>
      <c r="AM374" s="123">
        <f t="shared" si="41"/>
        <v>78.400000000001455</v>
      </c>
      <c r="AN374" s="130"/>
      <c r="AO374" s="21"/>
      <c r="AP374" s="24"/>
      <c r="AQ374" s="21"/>
    </row>
    <row r="375" spans="1:43" s="22" customFormat="1" ht="76.5" outlineLevel="1" x14ac:dyDescent="0.25">
      <c r="A375" s="70"/>
      <c r="B375" s="72" t="s">
        <v>2430</v>
      </c>
      <c r="C375" s="74" t="s">
        <v>79</v>
      </c>
      <c r="D375" s="74" t="s">
        <v>1100</v>
      </c>
      <c r="E375" s="74" t="s">
        <v>1098</v>
      </c>
      <c r="F375" s="74" t="s">
        <v>1101</v>
      </c>
      <c r="G375" s="74" t="s">
        <v>4508</v>
      </c>
      <c r="H375" s="23" t="s">
        <v>81</v>
      </c>
      <c r="I375" s="79">
        <v>0</v>
      </c>
      <c r="J375" s="75">
        <v>710000000</v>
      </c>
      <c r="K375" s="75" t="s">
        <v>82</v>
      </c>
      <c r="L375" s="23" t="s">
        <v>696</v>
      </c>
      <c r="M375" s="30" t="s">
        <v>969</v>
      </c>
      <c r="N375" s="26" t="s">
        <v>84</v>
      </c>
      <c r="O375" s="26" t="s">
        <v>4214</v>
      </c>
      <c r="P375" s="21" t="s">
        <v>91</v>
      </c>
      <c r="Q375" s="27">
        <v>796</v>
      </c>
      <c r="R375" s="26" t="s">
        <v>678</v>
      </c>
      <c r="S375" s="12">
        <v>6</v>
      </c>
      <c r="T375" s="12">
        <v>1399.6</v>
      </c>
      <c r="U375" s="12">
        <f t="shared" si="39"/>
        <v>8397.5999999999985</v>
      </c>
      <c r="V375" s="12">
        <f t="shared" si="35"/>
        <v>9405.3119999999999</v>
      </c>
      <c r="W375" s="23"/>
      <c r="X375" s="23">
        <v>2017</v>
      </c>
      <c r="Y375" s="25"/>
      <c r="Z375" s="121" t="s">
        <v>1129</v>
      </c>
      <c r="AA375" s="121" t="s">
        <v>728</v>
      </c>
      <c r="AB375" s="121" t="s">
        <v>4790</v>
      </c>
      <c r="AC375" s="121">
        <v>4</v>
      </c>
      <c r="AD375" s="122" t="s">
        <v>6876</v>
      </c>
      <c r="AE375" s="122" t="s">
        <v>6877</v>
      </c>
      <c r="AF375" s="121" t="s">
        <v>8263</v>
      </c>
      <c r="AG375" s="121" t="s">
        <v>9018</v>
      </c>
      <c r="AH375" s="121" t="s">
        <v>7089</v>
      </c>
      <c r="AI375" s="121"/>
      <c r="AJ375" s="123">
        <v>6</v>
      </c>
      <c r="AK375" s="123">
        <v>1565.76</v>
      </c>
      <c r="AL375" s="123">
        <f t="shared" si="40"/>
        <v>9394.56</v>
      </c>
      <c r="AM375" s="123">
        <f t="shared" si="41"/>
        <v>10.752000000000407</v>
      </c>
      <c r="AN375" s="130"/>
      <c r="AO375" s="21"/>
      <c r="AP375" s="24"/>
      <c r="AQ375" s="21"/>
    </row>
    <row r="376" spans="1:43" s="22" customFormat="1" ht="76.5" outlineLevel="1" x14ac:dyDescent="0.25">
      <c r="A376" s="70"/>
      <c r="B376" s="72" t="s">
        <v>2431</v>
      </c>
      <c r="C376" s="74" t="s">
        <v>79</v>
      </c>
      <c r="D376" s="74" t="s">
        <v>1100</v>
      </c>
      <c r="E376" s="74" t="s">
        <v>1098</v>
      </c>
      <c r="F376" s="74" t="s">
        <v>1101</v>
      </c>
      <c r="G376" s="74" t="s">
        <v>4509</v>
      </c>
      <c r="H376" s="23" t="s">
        <v>81</v>
      </c>
      <c r="I376" s="79">
        <v>0</v>
      </c>
      <c r="J376" s="75">
        <v>710000000</v>
      </c>
      <c r="K376" s="75" t="s">
        <v>82</v>
      </c>
      <c r="L376" s="23" t="s">
        <v>696</v>
      </c>
      <c r="M376" s="30" t="s">
        <v>969</v>
      </c>
      <c r="N376" s="26" t="s">
        <v>84</v>
      </c>
      <c r="O376" s="26" t="s">
        <v>4214</v>
      </c>
      <c r="P376" s="21" t="s">
        <v>91</v>
      </c>
      <c r="Q376" s="27">
        <v>796</v>
      </c>
      <c r="R376" s="26" t="s">
        <v>678</v>
      </c>
      <c r="S376" s="12">
        <v>1</v>
      </c>
      <c r="T376" s="12">
        <v>77492.36</v>
      </c>
      <c r="U376" s="12">
        <f t="shared" si="39"/>
        <v>77492.36</v>
      </c>
      <c r="V376" s="12">
        <f t="shared" si="35"/>
        <v>86791.443200000009</v>
      </c>
      <c r="W376" s="23"/>
      <c r="X376" s="23">
        <v>2017</v>
      </c>
      <c r="Y376" s="25"/>
      <c r="Z376" s="121" t="s">
        <v>1129</v>
      </c>
      <c r="AA376" s="121" t="s">
        <v>728</v>
      </c>
      <c r="AB376" s="121" t="s">
        <v>4790</v>
      </c>
      <c r="AC376" s="121">
        <v>5</v>
      </c>
      <c r="AD376" s="122" t="s">
        <v>6876</v>
      </c>
      <c r="AE376" s="122" t="s">
        <v>6877</v>
      </c>
      <c r="AF376" s="121" t="s">
        <v>8263</v>
      </c>
      <c r="AG376" s="121" t="s">
        <v>9018</v>
      </c>
      <c r="AH376" s="121" t="s">
        <v>7089</v>
      </c>
      <c r="AI376" s="121"/>
      <c r="AJ376" s="123">
        <v>1</v>
      </c>
      <c r="AK376" s="123">
        <v>86789.92</v>
      </c>
      <c r="AL376" s="123">
        <f t="shared" si="40"/>
        <v>86789.92</v>
      </c>
      <c r="AM376" s="123">
        <f t="shared" si="41"/>
        <v>1.5232000000105472</v>
      </c>
      <c r="AN376" s="130"/>
      <c r="AO376" s="21"/>
      <c r="AP376" s="24"/>
      <c r="AQ376" s="21"/>
    </row>
    <row r="377" spans="1:43" s="22" customFormat="1" ht="76.5" outlineLevel="1" x14ac:dyDescent="0.25">
      <c r="A377" s="70"/>
      <c r="B377" s="72" t="s">
        <v>2432</v>
      </c>
      <c r="C377" s="74" t="s">
        <v>79</v>
      </c>
      <c r="D377" s="74" t="s">
        <v>1100</v>
      </c>
      <c r="E377" s="74" t="s">
        <v>1098</v>
      </c>
      <c r="F377" s="74" t="s">
        <v>1101</v>
      </c>
      <c r="G377" s="74" t="s">
        <v>4510</v>
      </c>
      <c r="H377" s="23" t="s">
        <v>81</v>
      </c>
      <c r="I377" s="79">
        <v>0</v>
      </c>
      <c r="J377" s="75">
        <v>710000000</v>
      </c>
      <c r="K377" s="75" t="s">
        <v>82</v>
      </c>
      <c r="L377" s="23" t="s">
        <v>696</v>
      </c>
      <c r="M377" s="30" t="s">
        <v>969</v>
      </c>
      <c r="N377" s="26" t="s">
        <v>84</v>
      </c>
      <c r="O377" s="26" t="s">
        <v>4214</v>
      </c>
      <c r="P377" s="21" t="s">
        <v>91</v>
      </c>
      <c r="Q377" s="27">
        <v>796</v>
      </c>
      <c r="R377" s="26" t="s">
        <v>678</v>
      </c>
      <c r="S377" s="12">
        <v>5</v>
      </c>
      <c r="T377" s="12">
        <v>1498.32</v>
      </c>
      <c r="U377" s="12">
        <f t="shared" si="39"/>
        <v>7491.5999999999995</v>
      </c>
      <c r="V377" s="12">
        <f t="shared" si="35"/>
        <v>8390.5920000000006</v>
      </c>
      <c r="W377" s="23"/>
      <c r="X377" s="23">
        <v>2017</v>
      </c>
      <c r="Y377" s="25"/>
      <c r="Z377" s="121" t="s">
        <v>1129</v>
      </c>
      <c r="AA377" s="121" t="s">
        <v>728</v>
      </c>
      <c r="AB377" s="121" t="s">
        <v>4790</v>
      </c>
      <c r="AC377" s="121">
        <v>6</v>
      </c>
      <c r="AD377" s="122" t="s">
        <v>6876</v>
      </c>
      <c r="AE377" s="122" t="s">
        <v>6877</v>
      </c>
      <c r="AF377" s="121" t="s">
        <v>8263</v>
      </c>
      <c r="AG377" s="121" t="s">
        <v>9018</v>
      </c>
      <c r="AH377" s="121" t="s">
        <v>7089</v>
      </c>
      <c r="AI377" s="121"/>
      <c r="AJ377" s="123">
        <v>5</v>
      </c>
      <c r="AK377" s="123">
        <v>1676.64</v>
      </c>
      <c r="AL377" s="123">
        <f t="shared" si="40"/>
        <v>8383.2000000000007</v>
      </c>
      <c r="AM377" s="123">
        <f t="shared" si="41"/>
        <v>7.3919999999998254</v>
      </c>
      <c r="AN377" s="130"/>
      <c r="AO377" s="21"/>
      <c r="AP377" s="24"/>
      <c r="AQ377" s="21"/>
    </row>
    <row r="378" spans="1:43" s="22" customFormat="1" ht="76.5" outlineLevel="1" x14ac:dyDescent="0.25">
      <c r="A378" s="70"/>
      <c r="B378" s="72" t="s">
        <v>2433</v>
      </c>
      <c r="C378" s="74" t="s">
        <v>79</v>
      </c>
      <c r="D378" s="74" t="s">
        <v>1100</v>
      </c>
      <c r="E378" s="74" t="s">
        <v>1098</v>
      </c>
      <c r="F378" s="74" t="s">
        <v>1101</v>
      </c>
      <c r="G378" s="74" t="s">
        <v>4511</v>
      </c>
      <c r="H378" s="23" t="s">
        <v>81</v>
      </c>
      <c r="I378" s="79">
        <v>0</v>
      </c>
      <c r="J378" s="75">
        <v>710000000</v>
      </c>
      <c r="K378" s="75" t="s">
        <v>82</v>
      </c>
      <c r="L378" s="23" t="s">
        <v>696</v>
      </c>
      <c r="M378" s="30" t="s">
        <v>969</v>
      </c>
      <c r="N378" s="26" t="s">
        <v>84</v>
      </c>
      <c r="O378" s="26" t="s">
        <v>4214</v>
      </c>
      <c r="P378" s="21" t="s">
        <v>91</v>
      </c>
      <c r="Q378" s="27">
        <v>796</v>
      </c>
      <c r="R378" s="26" t="s">
        <v>678</v>
      </c>
      <c r="S378" s="12">
        <v>11</v>
      </c>
      <c r="T378" s="12">
        <v>1222.8599999999999</v>
      </c>
      <c r="U378" s="12">
        <f t="shared" si="39"/>
        <v>13451.46</v>
      </c>
      <c r="V378" s="12">
        <f t="shared" si="35"/>
        <v>15065.635200000001</v>
      </c>
      <c r="W378" s="23"/>
      <c r="X378" s="23">
        <v>2017</v>
      </c>
      <c r="Y378" s="25"/>
      <c r="Z378" s="121" t="s">
        <v>1129</v>
      </c>
      <c r="AA378" s="121" t="s">
        <v>728</v>
      </c>
      <c r="AB378" s="121" t="s">
        <v>4790</v>
      </c>
      <c r="AC378" s="121">
        <v>7</v>
      </c>
      <c r="AD378" s="122" t="s">
        <v>6876</v>
      </c>
      <c r="AE378" s="122" t="s">
        <v>6877</v>
      </c>
      <c r="AF378" s="121" t="s">
        <v>8263</v>
      </c>
      <c r="AG378" s="121" t="s">
        <v>9018</v>
      </c>
      <c r="AH378" s="121" t="s">
        <v>7089</v>
      </c>
      <c r="AI378" s="121"/>
      <c r="AJ378" s="123">
        <v>11</v>
      </c>
      <c r="AK378" s="123">
        <v>1367.52</v>
      </c>
      <c r="AL378" s="123">
        <f t="shared" si="40"/>
        <v>15042.72</v>
      </c>
      <c r="AM378" s="123">
        <f t="shared" si="41"/>
        <v>22.915200000001278</v>
      </c>
      <c r="AN378" s="130"/>
      <c r="AO378" s="21"/>
      <c r="AP378" s="24"/>
      <c r="AQ378" s="21"/>
    </row>
    <row r="379" spans="1:43" s="22" customFormat="1" ht="76.5" outlineLevel="1" x14ac:dyDescent="0.25">
      <c r="A379" s="70"/>
      <c r="B379" s="72" t="s">
        <v>2434</v>
      </c>
      <c r="C379" s="74" t="s">
        <v>79</v>
      </c>
      <c r="D379" s="74" t="s">
        <v>1100</v>
      </c>
      <c r="E379" s="74" t="s">
        <v>1098</v>
      </c>
      <c r="F379" s="74" t="s">
        <v>1101</v>
      </c>
      <c r="G379" s="74" t="s">
        <v>4512</v>
      </c>
      <c r="H379" s="23" t="s">
        <v>81</v>
      </c>
      <c r="I379" s="79">
        <v>0</v>
      </c>
      <c r="J379" s="75">
        <v>710000000</v>
      </c>
      <c r="K379" s="75" t="s">
        <v>82</v>
      </c>
      <c r="L379" s="23" t="s">
        <v>696</v>
      </c>
      <c r="M379" s="30" t="s">
        <v>969</v>
      </c>
      <c r="N379" s="26" t="s">
        <v>84</v>
      </c>
      <c r="O379" s="26" t="s">
        <v>4214</v>
      </c>
      <c r="P379" s="21" t="s">
        <v>91</v>
      </c>
      <c r="Q379" s="27">
        <v>796</v>
      </c>
      <c r="R379" s="26" t="s">
        <v>678</v>
      </c>
      <c r="S379" s="12">
        <v>2</v>
      </c>
      <c r="T379" s="12">
        <v>1254.7</v>
      </c>
      <c r="U379" s="12">
        <f t="shared" si="39"/>
        <v>2509.4</v>
      </c>
      <c r="V379" s="12">
        <f t="shared" si="35"/>
        <v>2810.5280000000002</v>
      </c>
      <c r="W379" s="23"/>
      <c r="X379" s="23">
        <v>2017</v>
      </c>
      <c r="Y379" s="25"/>
      <c r="Z379" s="121" t="s">
        <v>1129</v>
      </c>
      <c r="AA379" s="121" t="s">
        <v>728</v>
      </c>
      <c r="AB379" s="121" t="s">
        <v>4790</v>
      </c>
      <c r="AC379" s="121">
        <v>8</v>
      </c>
      <c r="AD379" s="122" t="s">
        <v>6876</v>
      </c>
      <c r="AE379" s="122" t="s">
        <v>6877</v>
      </c>
      <c r="AF379" s="121" t="s">
        <v>8263</v>
      </c>
      <c r="AG379" s="121" t="s">
        <v>9018</v>
      </c>
      <c r="AH379" s="121" t="s">
        <v>7089</v>
      </c>
      <c r="AI379" s="121"/>
      <c r="AJ379" s="123">
        <v>2</v>
      </c>
      <c r="AK379" s="123">
        <v>1403.3600000000001</v>
      </c>
      <c r="AL379" s="123">
        <f t="shared" si="40"/>
        <v>2806.7200000000003</v>
      </c>
      <c r="AM379" s="123">
        <f t="shared" si="41"/>
        <v>3.8079999999999927</v>
      </c>
      <c r="AN379" s="130"/>
      <c r="AO379" s="21"/>
      <c r="AP379" s="24"/>
      <c r="AQ379" s="21"/>
    </row>
    <row r="380" spans="1:43" s="22" customFormat="1" ht="76.5" outlineLevel="1" x14ac:dyDescent="0.25">
      <c r="A380" s="70"/>
      <c r="B380" s="72" t="s">
        <v>2435</v>
      </c>
      <c r="C380" s="74" t="s">
        <v>79</v>
      </c>
      <c r="D380" s="74" t="s">
        <v>1100</v>
      </c>
      <c r="E380" s="74" t="s">
        <v>1098</v>
      </c>
      <c r="F380" s="74" t="s">
        <v>1101</v>
      </c>
      <c r="G380" s="74" t="s">
        <v>4513</v>
      </c>
      <c r="H380" s="23" t="s">
        <v>81</v>
      </c>
      <c r="I380" s="79">
        <v>0</v>
      </c>
      <c r="J380" s="75">
        <v>710000000</v>
      </c>
      <c r="K380" s="75" t="s">
        <v>82</v>
      </c>
      <c r="L380" s="23" t="s">
        <v>696</v>
      </c>
      <c r="M380" s="30" t="s">
        <v>969</v>
      </c>
      <c r="N380" s="26" t="s">
        <v>84</v>
      </c>
      <c r="O380" s="26" t="s">
        <v>4214</v>
      </c>
      <c r="P380" s="21" t="s">
        <v>91</v>
      </c>
      <c r="Q380" s="27">
        <v>796</v>
      </c>
      <c r="R380" s="26" t="s">
        <v>678</v>
      </c>
      <c r="S380" s="12">
        <v>20</v>
      </c>
      <c r="T380" s="12">
        <v>960.13</v>
      </c>
      <c r="U380" s="12">
        <f t="shared" si="39"/>
        <v>19202.599999999999</v>
      </c>
      <c r="V380" s="12">
        <f t="shared" si="35"/>
        <v>21506.912</v>
      </c>
      <c r="W380" s="23"/>
      <c r="X380" s="23">
        <v>2017</v>
      </c>
      <c r="Y380" s="25"/>
      <c r="Z380" s="121" t="s">
        <v>1129</v>
      </c>
      <c r="AA380" s="121" t="s">
        <v>728</v>
      </c>
      <c r="AB380" s="121" t="s">
        <v>4790</v>
      </c>
      <c r="AC380" s="121">
        <v>9</v>
      </c>
      <c r="AD380" s="122" t="s">
        <v>6876</v>
      </c>
      <c r="AE380" s="122" t="s">
        <v>6877</v>
      </c>
      <c r="AF380" s="121" t="s">
        <v>8263</v>
      </c>
      <c r="AG380" s="121" t="s">
        <v>9018</v>
      </c>
      <c r="AH380" s="121" t="s">
        <v>7089</v>
      </c>
      <c r="AI380" s="121"/>
      <c r="AJ380" s="123">
        <v>20</v>
      </c>
      <c r="AK380" s="123">
        <v>1075.31</v>
      </c>
      <c r="AL380" s="123">
        <f t="shared" si="40"/>
        <v>21506.199999999997</v>
      </c>
      <c r="AM380" s="123">
        <f t="shared" si="41"/>
        <v>0.71200000000317232</v>
      </c>
      <c r="AN380" s="130"/>
      <c r="AO380" s="21"/>
      <c r="AP380" s="24"/>
      <c r="AQ380" s="21"/>
    </row>
    <row r="381" spans="1:43" s="22" customFormat="1" ht="76.5" outlineLevel="1" x14ac:dyDescent="0.25">
      <c r="A381" s="70"/>
      <c r="B381" s="72" t="s">
        <v>2436</v>
      </c>
      <c r="C381" s="74" t="s">
        <v>79</v>
      </c>
      <c r="D381" s="74" t="s">
        <v>1100</v>
      </c>
      <c r="E381" s="74" t="s">
        <v>1098</v>
      </c>
      <c r="F381" s="74" t="s">
        <v>1101</v>
      </c>
      <c r="G381" s="74" t="s">
        <v>4514</v>
      </c>
      <c r="H381" s="23" t="s">
        <v>81</v>
      </c>
      <c r="I381" s="79">
        <v>0</v>
      </c>
      <c r="J381" s="75">
        <v>710000000</v>
      </c>
      <c r="K381" s="75" t="s">
        <v>82</v>
      </c>
      <c r="L381" s="23" t="s">
        <v>696</v>
      </c>
      <c r="M381" s="30" t="s">
        <v>969</v>
      </c>
      <c r="N381" s="26" t="s">
        <v>84</v>
      </c>
      <c r="O381" s="26" t="s">
        <v>4214</v>
      </c>
      <c r="P381" s="21" t="s">
        <v>91</v>
      </c>
      <c r="Q381" s="27">
        <v>796</v>
      </c>
      <c r="R381" s="26" t="s">
        <v>678</v>
      </c>
      <c r="S381" s="12">
        <v>3</v>
      </c>
      <c r="T381" s="12">
        <v>20697.810000000001</v>
      </c>
      <c r="U381" s="12">
        <f t="shared" si="39"/>
        <v>62093.430000000008</v>
      </c>
      <c r="V381" s="12">
        <f t="shared" si="35"/>
        <v>69544.641600000017</v>
      </c>
      <c r="W381" s="23"/>
      <c r="X381" s="23">
        <v>2017</v>
      </c>
      <c r="Y381" s="25"/>
      <c r="Z381" s="121" t="s">
        <v>1129</v>
      </c>
      <c r="AA381" s="121" t="s">
        <v>728</v>
      </c>
      <c r="AB381" s="121" t="s">
        <v>4790</v>
      </c>
      <c r="AC381" s="121">
        <v>10</v>
      </c>
      <c r="AD381" s="122" t="s">
        <v>6876</v>
      </c>
      <c r="AE381" s="122" t="s">
        <v>6877</v>
      </c>
      <c r="AF381" s="121" t="s">
        <v>8263</v>
      </c>
      <c r="AG381" s="121" t="s">
        <v>9018</v>
      </c>
      <c r="AH381" s="121" t="s">
        <v>7089</v>
      </c>
      <c r="AI381" s="121"/>
      <c r="AJ381" s="123">
        <v>3</v>
      </c>
      <c r="AK381" s="123">
        <v>23179.52</v>
      </c>
      <c r="AL381" s="123">
        <f t="shared" si="40"/>
        <v>69538.559999999998</v>
      </c>
      <c r="AM381" s="123">
        <f t="shared" si="41"/>
        <v>6.0816000000195345</v>
      </c>
      <c r="AN381" s="130"/>
      <c r="AO381" s="21"/>
      <c r="AP381" s="24"/>
      <c r="AQ381" s="21"/>
    </row>
    <row r="382" spans="1:43" s="22" customFormat="1" ht="76.5" outlineLevel="1" x14ac:dyDescent="0.25">
      <c r="A382" s="70"/>
      <c r="B382" s="72" t="s">
        <v>2437</v>
      </c>
      <c r="C382" s="74" t="s">
        <v>79</v>
      </c>
      <c r="D382" s="74" t="s">
        <v>1100</v>
      </c>
      <c r="E382" s="74" t="s">
        <v>1098</v>
      </c>
      <c r="F382" s="74" t="s">
        <v>1101</v>
      </c>
      <c r="G382" s="74" t="s">
        <v>4515</v>
      </c>
      <c r="H382" s="23" t="s">
        <v>81</v>
      </c>
      <c r="I382" s="79">
        <v>0</v>
      </c>
      <c r="J382" s="75">
        <v>710000000</v>
      </c>
      <c r="K382" s="75" t="s">
        <v>82</v>
      </c>
      <c r="L382" s="23" t="s">
        <v>696</v>
      </c>
      <c r="M382" s="30" t="s">
        <v>969</v>
      </c>
      <c r="N382" s="26" t="s">
        <v>84</v>
      </c>
      <c r="O382" s="26" t="s">
        <v>4214</v>
      </c>
      <c r="P382" s="21" t="s">
        <v>91</v>
      </c>
      <c r="Q382" s="27">
        <v>796</v>
      </c>
      <c r="R382" s="26" t="s">
        <v>678</v>
      </c>
      <c r="S382" s="12">
        <v>8</v>
      </c>
      <c r="T382" s="12">
        <v>1229.23</v>
      </c>
      <c r="U382" s="12">
        <f t="shared" si="39"/>
        <v>9833.84</v>
      </c>
      <c r="V382" s="12">
        <f t="shared" ref="V382:V445" si="42">U382*1.12</f>
        <v>11013.900800000001</v>
      </c>
      <c r="W382" s="23"/>
      <c r="X382" s="23">
        <v>2017</v>
      </c>
      <c r="Y382" s="25"/>
      <c r="Z382" s="121" t="s">
        <v>1129</v>
      </c>
      <c r="AA382" s="121" t="s">
        <v>728</v>
      </c>
      <c r="AB382" s="121" t="s">
        <v>4790</v>
      </c>
      <c r="AC382" s="121">
        <v>11</v>
      </c>
      <c r="AD382" s="122" t="s">
        <v>6876</v>
      </c>
      <c r="AE382" s="122" t="s">
        <v>6877</v>
      </c>
      <c r="AF382" s="121" t="s">
        <v>8263</v>
      </c>
      <c r="AG382" s="121" t="s">
        <v>9018</v>
      </c>
      <c r="AH382" s="121" t="s">
        <v>7089</v>
      </c>
      <c r="AI382" s="121"/>
      <c r="AJ382" s="123">
        <v>8</v>
      </c>
      <c r="AK382" s="123">
        <v>1375.3600000000001</v>
      </c>
      <c r="AL382" s="123">
        <f t="shared" si="40"/>
        <v>11002.880000000001</v>
      </c>
      <c r="AM382" s="123">
        <f t="shared" si="41"/>
        <v>11.020800000000236</v>
      </c>
      <c r="AN382" s="130"/>
      <c r="AO382" s="21"/>
      <c r="AP382" s="24"/>
      <c r="AQ382" s="21"/>
    </row>
    <row r="383" spans="1:43" s="22" customFormat="1" ht="76.5" outlineLevel="1" x14ac:dyDescent="0.25">
      <c r="A383" s="70"/>
      <c r="B383" s="72" t="s">
        <v>2438</v>
      </c>
      <c r="C383" s="74" t="s">
        <v>79</v>
      </c>
      <c r="D383" s="74" t="s">
        <v>1100</v>
      </c>
      <c r="E383" s="74" t="s">
        <v>1098</v>
      </c>
      <c r="F383" s="74" t="s">
        <v>1101</v>
      </c>
      <c r="G383" s="74" t="s">
        <v>4516</v>
      </c>
      <c r="H383" s="23" t="s">
        <v>81</v>
      </c>
      <c r="I383" s="79">
        <v>0</v>
      </c>
      <c r="J383" s="75">
        <v>710000000</v>
      </c>
      <c r="K383" s="75" t="s">
        <v>82</v>
      </c>
      <c r="L383" s="23" t="s">
        <v>696</v>
      </c>
      <c r="M383" s="30" t="s">
        <v>969</v>
      </c>
      <c r="N383" s="26" t="s">
        <v>84</v>
      </c>
      <c r="O383" s="26" t="s">
        <v>4214</v>
      </c>
      <c r="P383" s="21" t="s">
        <v>91</v>
      </c>
      <c r="Q383" s="27">
        <v>796</v>
      </c>
      <c r="R383" s="26" t="s">
        <v>678</v>
      </c>
      <c r="S383" s="12">
        <v>2</v>
      </c>
      <c r="T383" s="12">
        <v>9429.3799999999992</v>
      </c>
      <c r="U383" s="12">
        <f t="shared" si="39"/>
        <v>18858.759999999998</v>
      </c>
      <c r="V383" s="12">
        <f t="shared" si="42"/>
        <v>21121.8112</v>
      </c>
      <c r="W383" s="23"/>
      <c r="X383" s="23">
        <v>2017</v>
      </c>
      <c r="Y383" s="25"/>
      <c r="Z383" s="121" t="s">
        <v>1129</v>
      </c>
      <c r="AA383" s="121" t="s">
        <v>728</v>
      </c>
      <c r="AB383" s="121" t="s">
        <v>4790</v>
      </c>
      <c r="AC383" s="121">
        <v>12</v>
      </c>
      <c r="AD383" s="122" t="s">
        <v>6876</v>
      </c>
      <c r="AE383" s="122" t="s">
        <v>6877</v>
      </c>
      <c r="AF383" s="121" t="s">
        <v>8263</v>
      </c>
      <c r="AG383" s="121" t="s">
        <v>9018</v>
      </c>
      <c r="AH383" s="121" t="s">
        <v>7089</v>
      </c>
      <c r="AI383" s="121"/>
      <c r="AJ383" s="123">
        <v>2</v>
      </c>
      <c r="AK383" s="123">
        <v>10560.48</v>
      </c>
      <c r="AL383" s="123">
        <f t="shared" si="40"/>
        <v>21120.959999999999</v>
      </c>
      <c r="AM383" s="123">
        <f t="shared" si="41"/>
        <v>0.85120000000097207</v>
      </c>
      <c r="AN383" s="130"/>
      <c r="AO383" s="21"/>
      <c r="AP383" s="24"/>
      <c r="AQ383" s="21"/>
    </row>
    <row r="384" spans="1:43" s="22" customFormat="1" ht="76.5" outlineLevel="1" x14ac:dyDescent="0.25">
      <c r="A384" s="70"/>
      <c r="B384" s="72" t="s">
        <v>2439</v>
      </c>
      <c r="C384" s="74" t="s">
        <v>79</v>
      </c>
      <c r="D384" s="74" t="s">
        <v>1100</v>
      </c>
      <c r="E384" s="74" t="s">
        <v>1098</v>
      </c>
      <c r="F384" s="74" t="s">
        <v>1101</v>
      </c>
      <c r="G384" s="74" t="s">
        <v>4517</v>
      </c>
      <c r="H384" s="23" t="s">
        <v>81</v>
      </c>
      <c r="I384" s="79">
        <v>0</v>
      </c>
      <c r="J384" s="75">
        <v>710000000</v>
      </c>
      <c r="K384" s="75" t="s">
        <v>82</v>
      </c>
      <c r="L384" s="23" t="s">
        <v>696</v>
      </c>
      <c r="M384" s="30" t="s">
        <v>969</v>
      </c>
      <c r="N384" s="26" t="s">
        <v>84</v>
      </c>
      <c r="O384" s="26" t="s">
        <v>4214</v>
      </c>
      <c r="P384" s="21" t="s">
        <v>91</v>
      </c>
      <c r="Q384" s="27">
        <v>796</v>
      </c>
      <c r="R384" s="26" t="s">
        <v>678</v>
      </c>
      <c r="S384" s="12">
        <v>3</v>
      </c>
      <c r="T384" s="12">
        <v>8142.83</v>
      </c>
      <c r="U384" s="12">
        <f t="shared" si="39"/>
        <v>24428.489999999998</v>
      </c>
      <c r="V384" s="12">
        <f t="shared" si="42"/>
        <v>27359.908800000001</v>
      </c>
      <c r="W384" s="23"/>
      <c r="X384" s="23">
        <v>2017</v>
      </c>
      <c r="Y384" s="25"/>
      <c r="Z384" s="121" t="s">
        <v>1129</v>
      </c>
      <c r="AA384" s="121" t="s">
        <v>728</v>
      </c>
      <c r="AB384" s="121" t="s">
        <v>4790</v>
      </c>
      <c r="AC384" s="121">
        <v>13</v>
      </c>
      <c r="AD384" s="122" t="s">
        <v>6876</v>
      </c>
      <c r="AE384" s="122" t="s">
        <v>6877</v>
      </c>
      <c r="AF384" s="121" t="s">
        <v>8263</v>
      </c>
      <c r="AG384" s="121" t="s">
        <v>9018</v>
      </c>
      <c r="AH384" s="121" t="s">
        <v>7089</v>
      </c>
      <c r="AI384" s="121"/>
      <c r="AJ384" s="123">
        <v>3</v>
      </c>
      <c r="AK384" s="123">
        <v>9117.92</v>
      </c>
      <c r="AL384" s="123">
        <f t="shared" si="40"/>
        <v>27353.760000000002</v>
      </c>
      <c r="AM384" s="123">
        <f t="shared" si="41"/>
        <v>6.1487999999990279</v>
      </c>
      <c r="AN384" s="130"/>
      <c r="AO384" s="21"/>
      <c r="AP384" s="24"/>
      <c r="AQ384" s="21"/>
    </row>
    <row r="385" spans="1:43" s="22" customFormat="1" ht="76.5" outlineLevel="1" x14ac:dyDescent="0.25">
      <c r="A385" s="70"/>
      <c r="B385" s="72" t="s">
        <v>2440</v>
      </c>
      <c r="C385" s="74" t="s">
        <v>79</v>
      </c>
      <c r="D385" s="74" t="s">
        <v>1097</v>
      </c>
      <c r="E385" s="74" t="s">
        <v>1098</v>
      </c>
      <c r="F385" s="74" t="s">
        <v>1099</v>
      </c>
      <c r="G385" s="74" t="s">
        <v>4518</v>
      </c>
      <c r="H385" s="23" t="s">
        <v>81</v>
      </c>
      <c r="I385" s="79">
        <v>0</v>
      </c>
      <c r="J385" s="75">
        <v>710000000</v>
      </c>
      <c r="K385" s="75" t="s">
        <v>82</v>
      </c>
      <c r="L385" s="23" t="s">
        <v>696</v>
      </c>
      <c r="M385" s="30" t="s">
        <v>969</v>
      </c>
      <c r="N385" s="26" t="s">
        <v>84</v>
      </c>
      <c r="O385" s="26" t="s">
        <v>4214</v>
      </c>
      <c r="P385" s="21" t="s">
        <v>91</v>
      </c>
      <c r="Q385" s="27">
        <v>796</v>
      </c>
      <c r="R385" s="26" t="s">
        <v>678</v>
      </c>
      <c r="S385" s="12">
        <v>6</v>
      </c>
      <c r="T385" s="12">
        <v>581.17999999999995</v>
      </c>
      <c r="U385" s="12">
        <f t="shared" si="39"/>
        <v>3487.08</v>
      </c>
      <c r="V385" s="12">
        <f t="shared" si="42"/>
        <v>3905.5296000000003</v>
      </c>
      <c r="W385" s="23"/>
      <c r="X385" s="23">
        <v>2017</v>
      </c>
      <c r="Y385" s="25"/>
      <c r="Z385" s="121" t="s">
        <v>1129</v>
      </c>
      <c r="AA385" s="121" t="s">
        <v>728</v>
      </c>
      <c r="AB385" s="121" t="s">
        <v>4790</v>
      </c>
      <c r="AC385" s="121">
        <v>14</v>
      </c>
      <c r="AD385" s="122" t="s">
        <v>6876</v>
      </c>
      <c r="AE385" s="122" t="s">
        <v>6877</v>
      </c>
      <c r="AF385" s="121" t="s">
        <v>8263</v>
      </c>
      <c r="AG385" s="121" t="s">
        <v>9018</v>
      </c>
      <c r="AH385" s="121" t="s">
        <v>7089</v>
      </c>
      <c r="AI385" s="121"/>
      <c r="AJ385" s="123">
        <v>6</v>
      </c>
      <c r="AK385" s="123">
        <v>649.6</v>
      </c>
      <c r="AL385" s="123">
        <f t="shared" si="40"/>
        <v>3897.6000000000004</v>
      </c>
      <c r="AM385" s="123">
        <f t="shared" si="41"/>
        <v>7.9295999999999367</v>
      </c>
      <c r="AN385" s="130"/>
      <c r="AO385" s="21"/>
      <c r="AP385" s="24"/>
      <c r="AQ385" s="21"/>
    </row>
    <row r="386" spans="1:43" s="22" customFormat="1" ht="76.5" outlineLevel="1" x14ac:dyDescent="0.25">
      <c r="A386" s="70"/>
      <c r="B386" s="72" t="s">
        <v>2441</v>
      </c>
      <c r="C386" s="74" t="s">
        <v>79</v>
      </c>
      <c r="D386" s="74" t="s">
        <v>1097</v>
      </c>
      <c r="E386" s="74" t="s">
        <v>1098</v>
      </c>
      <c r="F386" s="74" t="s">
        <v>1099</v>
      </c>
      <c r="G386" s="74" t="s">
        <v>4519</v>
      </c>
      <c r="H386" s="23" t="s">
        <v>81</v>
      </c>
      <c r="I386" s="79">
        <v>0</v>
      </c>
      <c r="J386" s="75">
        <v>710000000</v>
      </c>
      <c r="K386" s="75" t="s">
        <v>82</v>
      </c>
      <c r="L386" s="23" t="s">
        <v>696</v>
      </c>
      <c r="M386" s="30" t="s">
        <v>969</v>
      </c>
      <c r="N386" s="26" t="s">
        <v>84</v>
      </c>
      <c r="O386" s="26" t="s">
        <v>4214</v>
      </c>
      <c r="P386" s="21" t="s">
        <v>91</v>
      </c>
      <c r="Q386" s="27">
        <v>796</v>
      </c>
      <c r="R386" s="26" t="s">
        <v>678</v>
      </c>
      <c r="S386" s="12">
        <v>12</v>
      </c>
      <c r="T386" s="12">
        <v>420.36</v>
      </c>
      <c r="U386" s="12">
        <f t="shared" si="39"/>
        <v>5044.32</v>
      </c>
      <c r="V386" s="12">
        <f t="shared" si="42"/>
        <v>5649.6383999999998</v>
      </c>
      <c r="W386" s="23"/>
      <c r="X386" s="23">
        <v>2017</v>
      </c>
      <c r="Y386" s="25"/>
      <c r="Z386" s="121" t="s">
        <v>1129</v>
      </c>
      <c r="AA386" s="121" t="s">
        <v>728</v>
      </c>
      <c r="AB386" s="121" t="s">
        <v>4790</v>
      </c>
      <c r="AC386" s="121">
        <v>15</v>
      </c>
      <c r="AD386" s="122" t="s">
        <v>6876</v>
      </c>
      <c r="AE386" s="122" t="s">
        <v>6877</v>
      </c>
      <c r="AF386" s="121" t="s">
        <v>8263</v>
      </c>
      <c r="AG386" s="121" t="s">
        <v>9018</v>
      </c>
      <c r="AH386" s="121" t="s">
        <v>7089</v>
      </c>
      <c r="AI386" s="121"/>
      <c r="AJ386" s="123">
        <v>12</v>
      </c>
      <c r="AK386" s="123">
        <v>469.28</v>
      </c>
      <c r="AL386" s="123">
        <f t="shared" si="40"/>
        <v>5631.36</v>
      </c>
      <c r="AM386" s="123">
        <f t="shared" si="41"/>
        <v>18.278400000000147</v>
      </c>
      <c r="AN386" s="130"/>
      <c r="AO386" s="21"/>
      <c r="AP386" s="24"/>
      <c r="AQ386" s="21"/>
    </row>
    <row r="387" spans="1:43" s="22" customFormat="1" ht="76.5" outlineLevel="1" x14ac:dyDescent="0.25">
      <c r="A387" s="70"/>
      <c r="B387" s="72" t="s">
        <v>2442</v>
      </c>
      <c r="C387" s="74" t="s">
        <v>79</v>
      </c>
      <c r="D387" s="74" t="s">
        <v>1097</v>
      </c>
      <c r="E387" s="74" t="s">
        <v>1098</v>
      </c>
      <c r="F387" s="74" t="s">
        <v>1099</v>
      </c>
      <c r="G387" s="74" t="s">
        <v>4521</v>
      </c>
      <c r="H387" s="23" t="s">
        <v>81</v>
      </c>
      <c r="I387" s="79">
        <v>0</v>
      </c>
      <c r="J387" s="75">
        <v>710000000</v>
      </c>
      <c r="K387" s="75" t="s">
        <v>82</v>
      </c>
      <c r="L387" s="23" t="s">
        <v>696</v>
      </c>
      <c r="M387" s="30" t="s">
        <v>969</v>
      </c>
      <c r="N387" s="26" t="s">
        <v>84</v>
      </c>
      <c r="O387" s="26" t="s">
        <v>4214</v>
      </c>
      <c r="P387" s="21" t="s">
        <v>91</v>
      </c>
      <c r="Q387" s="27">
        <v>796</v>
      </c>
      <c r="R387" s="26" t="s">
        <v>678</v>
      </c>
      <c r="S387" s="12">
        <v>101</v>
      </c>
      <c r="T387" s="12">
        <v>431.5</v>
      </c>
      <c r="U387" s="12">
        <f t="shared" si="39"/>
        <v>43581.5</v>
      </c>
      <c r="V387" s="12">
        <f t="shared" si="42"/>
        <v>48811.280000000006</v>
      </c>
      <c r="W387" s="23"/>
      <c r="X387" s="23">
        <v>2017</v>
      </c>
      <c r="Y387" s="25"/>
      <c r="Z387" s="121" t="s">
        <v>1129</v>
      </c>
      <c r="AA387" s="121" t="s">
        <v>728</v>
      </c>
      <c r="AB387" s="121" t="s">
        <v>4790</v>
      </c>
      <c r="AC387" s="121">
        <v>16</v>
      </c>
      <c r="AD387" s="122" t="s">
        <v>6876</v>
      </c>
      <c r="AE387" s="122" t="s">
        <v>6877</v>
      </c>
      <c r="AF387" s="121" t="s">
        <v>8263</v>
      </c>
      <c r="AG387" s="121" t="s">
        <v>9018</v>
      </c>
      <c r="AH387" s="121" t="s">
        <v>7089</v>
      </c>
      <c r="AI387" s="121"/>
      <c r="AJ387" s="123">
        <v>101</v>
      </c>
      <c r="AK387" s="123">
        <v>481.59999999999997</v>
      </c>
      <c r="AL387" s="123">
        <f t="shared" si="40"/>
        <v>48641.599999999999</v>
      </c>
      <c r="AM387" s="123">
        <f t="shared" si="41"/>
        <v>169.68000000000757</v>
      </c>
      <c r="AN387" s="130"/>
      <c r="AO387" s="21"/>
      <c r="AP387" s="24"/>
      <c r="AQ387" s="21"/>
    </row>
    <row r="388" spans="1:43" s="22" customFormat="1" ht="76.5" outlineLevel="1" x14ac:dyDescent="0.25">
      <c r="A388" s="70"/>
      <c r="B388" s="72" t="s">
        <v>2443</v>
      </c>
      <c r="C388" s="74" t="s">
        <v>79</v>
      </c>
      <c r="D388" s="74" t="s">
        <v>1097</v>
      </c>
      <c r="E388" s="74" t="s">
        <v>1098</v>
      </c>
      <c r="F388" s="74" t="s">
        <v>1099</v>
      </c>
      <c r="G388" s="74" t="s">
        <v>4520</v>
      </c>
      <c r="H388" s="23" t="s">
        <v>81</v>
      </c>
      <c r="I388" s="79">
        <v>0</v>
      </c>
      <c r="J388" s="75">
        <v>710000000</v>
      </c>
      <c r="K388" s="75" t="s">
        <v>82</v>
      </c>
      <c r="L388" s="23" t="s">
        <v>696</v>
      </c>
      <c r="M388" s="30" t="s">
        <v>969</v>
      </c>
      <c r="N388" s="26" t="s">
        <v>84</v>
      </c>
      <c r="O388" s="26" t="s">
        <v>4214</v>
      </c>
      <c r="P388" s="21" t="s">
        <v>91</v>
      </c>
      <c r="Q388" s="27">
        <v>796</v>
      </c>
      <c r="R388" s="26" t="s">
        <v>678</v>
      </c>
      <c r="S388" s="12">
        <v>48</v>
      </c>
      <c r="T388" s="12">
        <v>378.93</v>
      </c>
      <c r="U388" s="12">
        <f t="shared" si="39"/>
        <v>18188.64</v>
      </c>
      <c r="V388" s="12">
        <f t="shared" si="42"/>
        <v>20371.2768</v>
      </c>
      <c r="W388" s="23"/>
      <c r="X388" s="23">
        <v>2017</v>
      </c>
      <c r="Y388" s="25"/>
      <c r="Z388" s="121" t="s">
        <v>1129</v>
      </c>
      <c r="AA388" s="121" t="s">
        <v>728</v>
      </c>
      <c r="AB388" s="121" t="s">
        <v>4790</v>
      </c>
      <c r="AC388" s="121">
        <v>17</v>
      </c>
      <c r="AD388" s="122" t="s">
        <v>6876</v>
      </c>
      <c r="AE388" s="122" t="s">
        <v>6877</v>
      </c>
      <c r="AF388" s="121" t="s">
        <v>8263</v>
      </c>
      <c r="AG388" s="121" t="s">
        <v>9018</v>
      </c>
      <c r="AH388" s="121" t="s">
        <v>7089</v>
      </c>
      <c r="AI388" s="121"/>
      <c r="AJ388" s="123">
        <v>48</v>
      </c>
      <c r="AK388" s="123">
        <v>422.24</v>
      </c>
      <c r="AL388" s="123">
        <f t="shared" si="40"/>
        <v>20267.52</v>
      </c>
      <c r="AM388" s="123">
        <f t="shared" si="41"/>
        <v>103.7567999999992</v>
      </c>
      <c r="AN388" s="130"/>
      <c r="AO388" s="21"/>
      <c r="AP388" s="24"/>
      <c r="AQ388" s="21"/>
    </row>
    <row r="389" spans="1:43" s="22" customFormat="1" ht="76.5" outlineLevel="1" x14ac:dyDescent="0.25">
      <c r="A389" s="70"/>
      <c r="B389" s="72" t="s">
        <v>2444</v>
      </c>
      <c r="C389" s="74" t="s">
        <v>79</v>
      </c>
      <c r="D389" s="74" t="s">
        <v>1094</v>
      </c>
      <c r="E389" s="74" t="s">
        <v>1095</v>
      </c>
      <c r="F389" s="74" t="s">
        <v>1096</v>
      </c>
      <c r="G389" s="74" t="s">
        <v>4141</v>
      </c>
      <c r="H389" s="23" t="s">
        <v>81</v>
      </c>
      <c r="I389" s="79">
        <v>0</v>
      </c>
      <c r="J389" s="75">
        <v>710000000</v>
      </c>
      <c r="K389" s="75" t="s">
        <v>82</v>
      </c>
      <c r="L389" s="23" t="s">
        <v>696</v>
      </c>
      <c r="M389" s="30" t="s">
        <v>969</v>
      </c>
      <c r="N389" s="26" t="s">
        <v>84</v>
      </c>
      <c r="O389" s="26" t="s">
        <v>4214</v>
      </c>
      <c r="P389" s="21" t="s">
        <v>91</v>
      </c>
      <c r="Q389" s="27">
        <v>796</v>
      </c>
      <c r="R389" s="26" t="s">
        <v>678</v>
      </c>
      <c r="S389" s="12">
        <v>10</v>
      </c>
      <c r="T389" s="12">
        <v>1495.13</v>
      </c>
      <c r="U389" s="12">
        <f t="shared" si="39"/>
        <v>14951.300000000001</v>
      </c>
      <c r="V389" s="12">
        <f t="shared" si="42"/>
        <v>16745.456000000002</v>
      </c>
      <c r="W389" s="23"/>
      <c r="X389" s="23">
        <v>2017</v>
      </c>
      <c r="Y389" s="25"/>
      <c r="Z389" s="121" t="s">
        <v>1129</v>
      </c>
      <c r="AA389" s="121" t="s">
        <v>728</v>
      </c>
      <c r="AB389" s="121" t="s">
        <v>4790</v>
      </c>
      <c r="AC389" s="121">
        <v>18</v>
      </c>
      <c r="AD389" s="122" t="s">
        <v>6876</v>
      </c>
      <c r="AE389" s="122" t="s">
        <v>6877</v>
      </c>
      <c r="AF389" s="121" t="s">
        <v>8263</v>
      </c>
      <c r="AG389" s="121" t="s">
        <v>9018</v>
      </c>
      <c r="AH389" s="121" t="s">
        <v>7089</v>
      </c>
      <c r="AI389" s="121"/>
      <c r="AJ389" s="123">
        <v>10</v>
      </c>
      <c r="AK389" s="123">
        <v>1674.4</v>
      </c>
      <c r="AL389" s="123">
        <f t="shared" si="40"/>
        <v>16744</v>
      </c>
      <c r="AM389" s="123">
        <f t="shared" si="41"/>
        <v>1.45600000000195</v>
      </c>
      <c r="AN389" s="130"/>
      <c r="AO389" s="21"/>
      <c r="AP389" s="24"/>
      <c r="AQ389" s="21"/>
    </row>
    <row r="390" spans="1:43" s="22" customFormat="1" ht="76.5" outlineLevel="1" x14ac:dyDescent="0.25">
      <c r="A390" s="70"/>
      <c r="B390" s="72" t="s">
        <v>2445</v>
      </c>
      <c r="C390" s="74" t="s">
        <v>79</v>
      </c>
      <c r="D390" s="74" t="s">
        <v>1094</v>
      </c>
      <c r="E390" s="74" t="s">
        <v>1095</v>
      </c>
      <c r="F390" s="74" t="s">
        <v>1096</v>
      </c>
      <c r="G390" s="74" t="s">
        <v>4142</v>
      </c>
      <c r="H390" s="23" t="s">
        <v>81</v>
      </c>
      <c r="I390" s="79">
        <v>0</v>
      </c>
      <c r="J390" s="75">
        <v>710000000</v>
      </c>
      <c r="K390" s="75" t="s">
        <v>82</v>
      </c>
      <c r="L390" s="23" t="s">
        <v>696</v>
      </c>
      <c r="M390" s="30" t="s">
        <v>969</v>
      </c>
      <c r="N390" s="26" t="s">
        <v>84</v>
      </c>
      <c r="O390" s="26" t="s">
        <v>4214</v>
      </c>
      <c r="P390" s="21" t="s">
        <v>91</v>
      </c>
      <c r="Q390" s="27">
        <v>796</v>
      </c>
      <c r="R390" s="26" t="s">
        <v>678</v>
      </c>
      <c r="S390" s="12">
        <v>10</v>
      </c>
      <c r="T390" s="12">
        <v>1643.21</v>
      </c>
      <c r="U390" s="12">
        <f t="shared" si="39"/>
        <v>16432.099999999999</v>
      </c>
      <c r="V390" s="12">
        <f t="shared" si="42"/>
        <v>18403.952000000001</v>
      </c>
      <c r="W390" s="23"/>
      <c r="X390" s="23">
        <v>2017</v>
      </c>
      <c r="Y390" s="25"/>
      <c r="Z390" s="121" t="s">
        <v>1129</v>
      </c>
      <c r="AA390" s="121" t="s">
        <v>728</v>
      </c>
      <c r="AB390" s="121" t="s">
        <v>4790</v>
      </c>
      <c r="AC390" s="121">
        <v>19</v>
      </c>
      <c r="AD390" s="122" t="s">
        <v>6876</v>
      </c>
      <c r="AE390" s="122" t="s">
        <v>6877</v>
      </c>
      <c r="AF390" s="121" t="s">
        <v>8263</v>
      </c>
      <c r="AG390" s="121" t="s">
        <v>9018</v>
      </c>
      <c r="AH390" s="121" t="s">
        <v>7089</v>
      </c>
      <c r="AI390" s="121"/>
      <c r="AJ390" s="123">
        <v>10</v>
      </c>
      <c r="AK390" s="123">
        <v>1839.0400000000002</v>
      </c>
      <c r="AL390" s="123">
        <f t="shared" si="40"/>
        <v>18390.400000000001</v>
      </c>
      <c r="AM390" s="123">
        <f t="shared" si="41"/>
        <v>13.55199999999968</v>
      </c>
      <c r="AN390" s="130"/>
      <c r="AO390" s="21"/>
      <c r="AP390" s="24"/>
      <c r="AQ390" s="21"/>
    </row>
    <row r="391" spans="1:43" s="22" customFormat="1" ht="76.5" outlineLevel="1" x14ac:dyDescent="0.25">
      <c r="A391" s="70"/>
      <c r="B391" s="72" t="s">
        <v>2446</v>
      </c>
      <c r="C391" s="74" t="s">
        <v>79</v>
      </c>
      <c r="D391" s="74" t="s">
        <v>1094</v>
      </c>
      <c r="E391" s="74" t="s">
        <v>1095</v>
      </c>
      <c r="F391" s="74" t="s">
        <v>1096</v>
      </c>
      <c r="G391" s="74" t="s">
        <v>4143</v>
      </c>
      <c r="H391" s="23" t="s">
        <v>81</v>
      </c>
      <c r="I391" s="79">
        <v>0</v>
      </c>
      <c r="J391" s="75">
        <v>710000000</v>
      </c>
      <c r="K391" s="75" t="s">
        <v>82</v>
      </c>
      <c r="L391" s="23" t="s">
        <v>696</v>
      </c>
      <c r="M391" s="30" t="s">
        <v>969</v>
      </c>
      <c r="N391" s="26" t="s">
        <v>84</v>
      </c>
      <c r="O391" s="26" t="s">
        <v>4214</v>
      </c>
      <c r="P391" s="21" t="s">
        <v>91</v>
      </c>
      <c r="Q391" s="27">
        <v>796</v>
      </c>
      <c r="R391" s="26" t="s">
        <v>678</v>
      </c>
      <c r="S391" s="12">
        <v>5</v>
      </c>
      <c r="T391" s="12">
        <v>7671.52</v>
      </c>
      <c r="U391" s="12">
        <f t="shared" si="39"/>
        <v>38357.600000000006</v>
      </c>
      <c r="V391" s="12">
        <f t="shared" si="42"/>
        <v>42960.51200000001</v>
      </c>
      <c r="W391" s="23"/>
      <c r="X391" s="23">
        <v>2017</v>
      </c>
      <c r="Y391" s="25"/>
      <c r="Z391" s="121" t="s">
        <v>1129</v>
      </c>
      <c r="AA391" s="121" t="s">
        <v>728</v>
      </c>
      <c r="AB391" s="121" t="s">
        <v>4790</v>
      </c>
      <c r="AC391" s="121">
        <v>20</v>
      </c>
      <c r="AD391" s="122" t="s">
        <v>6876</v>
      </c>
      <c r="AE391" s="122" t="s">
        <v>6877</v>
      </c>
      <c r="AF391" s="121" t="s">
        <v>8263</v>
      </c>
      <c r="AG391" s="121" t="s">
        <v>9018</v>
      </c>
      <c r="AH391" s="121" t="s">
        <v>7089</v>
      </c>
      <c r="AI391" s="121"/>
      <c r="AJ391" s="123">
        <v>5</v>
      </c>
      <c r="AK391" s="123">
        <v>8591.9699999999993</v>
      </c>
      <c r="AL391" s="123">
        <f t="shared" si="40"/>
        <v>42959.85</v>
      </c>
      <c r="AM391" s="123">
        <f t="shared" si="41"/>
        <v>0.66200000001117587</v>
      </c>
      <c r="AN391" s="130"/>
      <c r="AO391" s="21"/>
      <c r="AP391" s="24"/>
      <c r="AQ391" s="21"/>
    </row>
    <row r="392" spans="1:43" s="22" customFormat="1" ht="76.5" outlineLevel="1" x14ac:dyDescent="0.25">
      <c r="A392" s="70"/>
      <c r="B392" s="72" t="s">
        <v>2447</v>
      </c>
      <c r="C392" s="74" t="s">
        <v>79</v>
      </c>
      <c r="D392" s="74" t="s">
        <v>1094</v>
      </c>
      <c r="E392" s="74" t="s">
        <v>1095</v>
      </c>
      <c r="F392" s="74" t="s">
        <v>1096</v>
      </c>
      <c r="G392" s="74" t="s">
        <v>4148</v>
      </c>
      <c r="H392" s="23" t="s">
        <v>81</v>
      </c>
      <c r="I392" s="79">
        <v>0</v>
      </c>
      <c r="J392" s="75">
        <v>710000000</v>
      </c>
      <c r="K392" s="75" t="s">
        <v>82</v>
      </c>
      <c r="L392" s="23" t="s">
        <v>696</v>
      </c>
      <c r="M392" s="30" t="s">
        <v>969</v>
      </c>
      <c r="N392" s="26" t="s">
        <v>84</v>
      </c>
      <c r="O392" s="26" t="s">
        <v>4214</v>
      </c>
      <c r="P392" s="21" t="s">
        <v>91</v>
      </c>
      <c r="Q392" s="27">
        <v>796</v>
      </c>
      <c r="R392" s="26" t="s">
        <v>678</v>
      </c>
      <c r="S392" s="12">
        <v>8</v>
      </c>
      <c r="T392" s="12">
        <v>4060.27</v>
      </c>
      <c r="U392" s="12">
        <f t="shared" si="39"/>
        <v>32482.16</v>
      </c>
      <c r="V392" s="12">
        <f t="shared" si="42"/>
        <v>36380.019200000002</v>
      </c>
      <c r="W392" s="23"/>
      <c r="X392" s="23">
        <v>2017</v>
      </c>
      <c r="Y392" s="25"/>
      <c r="Z392" s="121" t="s">
        <v>1129</v>
      </c>
      <c r="AA392" s="121" t="s">
        <v>728</v>
      </c>
      <c r="AB392" s="121" t="s">
        <v>4790</v>
      </c>
      <c r="AC392" s="121">
        <v>21</v>
      </c>
      <c r="AD392" s="122" t="s">
        <v>6876</v>
      </c>
      <c r="AE392" s="122" t="s">
        <v>6877</v>
      </c>
      <c r="AF392" s="121" t="s">
        <v>8263</v>
      </c>
      <c r="AG392" s="121" t="s">
        <v>9018</v>
      </c>
      <c r="AH392" s="121" t="s">
        <v>7089</v>
      </c>
      <c r="AI392" s="121"/>
      <c r="AJ392" s="123">
        <v>8</v>
      </c>
      <c r="AK392" s="123">
        <v>4547.4799999999996</v>
      </c>
      <c r="AL392" s="123">
        <f t="shared" si="40"/>
        <v>36379.839999999997</v>
      </c>
      <c r="AM392" s="123">
        <f t="shared" si="41"/>
        <v>0.17920000000594882</v>
      </c>
      <c r="AN392" s="130"/>
      <c r="AO392" s="21"/>
      <c r="AP392" s="24"/>
      <c r="AQ392" s="21"/>
    </row>
    <row r="393" spans="1:43" s="22" customFormat="1" ht="76.5" outlineLevel="1" x14ac:dyDescent="0.25">
      <c r="A393" s="70"/>
      <c r="B393" s="72" t="s">
        <v>2448</v>
      </c>
      <c r="C393" s="74" t="s">
        <v>79</v>
      </c>
      <c r="D393" s="74" t="s">
        <v>4144</v>
      </c>
      <c r="E393" s="74" t="s">
        <v>4145</v>
      </c>
      <c r="F393" s="74" t="s">
        <v>4146</v>
      </c>
      <c r="G393" s="74" t="s">
        <v>4147</v>
      </c>
      <c r="H393" s="23" t="s">
        <v>81</v>
      </c>
      <c r="I393" s="79">
        <v>0</v>
      </c>
      <c r="J393" s="75">
        <v>710000000</v>
      </c>
      <c r="K393" s="75" t="s">
        <v>82</v>
      </c>
      <c r="L393" s="23" t="s">
        <v>696</v>
      </c>
      <c r="M393" s="30" t="s">
        <v>969</v>
      </c>
      <c r="N393" s="26" t="s">
        <v>84</v>
      </c>
      <c r="O393" s="26" t="s">
        <v>4214</v>
      </c>
      <c r="P393" s="21" t="s">
        <v>91</v>
      </c>
      <c r="Q393" s="27">
        <v>796</v>
      </c>
      <c r="R393" s="26" t="s">
        <v>678</v>
      </c>
      <c r="S393" s="12">
        <v>24</v>
      </c>
      <c r="T393" s="12">
        <v>1305.02</v>
      </c>
      <c r="U393" s="12">
        <f t="shared" si="39"/>
        <v>31320.48</v>
      </c>
      <c r="V393" s="12">
        <f t="shared" si="42"/>
        <v>35078.937600000005</v>
      </c>
      <c r="W393" s="23"/>
      <c r="X393" s="23">
        <v>2017</v>
      </c>
      <c r="Y393" s="25"/>
      <c r="Z393" s="121" t="s">
        <v>1129</v>
      </c>
      <c r="AA393" s="121" t="s">
        <v>728</v>
      </c>
      <c r="AB393" s="121" t="s">
        <v>4790</v>
      </c>
      <c r="AC393" s="121">
        <v>22</v>
      </c>
      <c r="AD393" s="122" t="s">
        <v>6876</v>
      </c>
      <c r="AE393" s="122" t="s">
        <v>6877</v>
      </c>
      <c r="AF393" s="121" t="s">
        <v>8263</v>
      </c>
      <c r="AG393" s="121" t="s">
        <v>9018</v>
      </c>
      <c r="AH393" s="121" t="s">
        <v>7089</v>
      </c>
      <c r="AI393" s="121"/>
      <c r="AJ393" s="123">
        <v>24</v>
      </c>
      <c r="AK393" s="123">
        <v>1461.6000000000001</v>
      </c>
      <c r="AL393" s="123">
        <f t="shared" si="40"/>
        <v>35078.400000000001</v>
      </c>
      <c r="AM393" s="123">
        <f t="shared" si="41"/>
        <v>0.53760000000329455</v>
      </c>
      <c r="AN393" s="130"/>
      <c r="AO393" s="21"/>
      <c r="AP393" s="24"/>
      <c r="AQ393" s="21"/>
    </row>
    <row r="394" spans="1:43" s="22" customFormat="1" ht="76.5" outlineLevel="1" x14ac:dyDescent="0.25">
      <c r="A394" s="70"/>
      <c r="B394" s="72" t="s">
        <v>2449</v>
      </c>
      <c r="C394" s="74" t="s">
        <v>79</v>
      </c>
      <c r="D394" s="74" t="s">
        <v>1094</v>
      </c>
      <c r="E394" s="74" t="s">
        <v>1095</v>
      </c>
      <c r="F394" s="74" t="s">
        <v>1096</v>
      </c>
      <c r="G394" s="74" t="s">
        <v>4149</v>
      </c>
      <c r="H394" s="23" t="s">
        <v>81</v>
      </c>
      <c r="I394" s="79">
        <v>0</v>
      </c>
      <c r="J394" s="75">
        <v>710000000</v>
      </c>
      <c r="K394" s="75" t="s">
        <v>82</v>
      </c>
      <c r="L394" s="23" t="s">
        <v>696</v>
      </c>
      <c r="M394" s="30" t="s">
        <v>969</v>
      </c>
      <c r="N394" s="26" t="s">
        <v>84</v>
      </c>
      <c r="O394" s="26" t="s">
        <v>4214</v>
      </c>
      <c r="P394" s="21" t="s">
        <v>91</v>
      </c>
      <c r="Q394" s="27">
        <v>796</v>
      </c>
      <c r="R394" s="26" t="s">
        <v>678</v>
      </c>
      <c r="S394" s="12">
        <v>20</v>
      </c>
      <c r="T394" s="12">
        <v>1645.6</v>
      </c>
      <c r="U394" s="12">
        <f t="shared" si="39"/>
        <v>32912</v>
      </c>
      <c r="V394" s="12">
        <f t="shared" si="42"/>
        <v>36861.440000000002</v>
      </c>
      <c r="W394" s="23"/>
      <c r="X394" s="23">
        <v>2017</v>
      </c>
      <c r="Y394" s="25"/>
      <c r="Z394" s="121" t="s">
        <v>1129</v>
      </c>
      <c r="AA394" s="121" t="s">
        <v>728</v>
      </c>
      <c r="AB394" s="121" t="s">
        <v>4790</v>
      </c>
      <c r="AC394" s="121">
        <v>23</v>
      </c>
      <c r="AD394" s="122" t="s">
        <v>6876</v>
      </c>
      <c r="AE394" s="122" t="s">
        <v>6877</v>
      </c>
      <c r="AF394" s="121" t="s">
        <v>8263</v>
      </c>
      <c r="AG394" s="121" t="s">
        <v>9018</v>
      </c>
      <c r="AH394" s="121" t="s">
        <v>7089</v>
      </c>
      <c r="AI394" s="121"/>
      <c r="AJ394" s="123">
        <v>20</v>
      </c>
      <c r="AK394" s="123">
        <v>1843.07</v>
      </c>
      <c r="AL394" s="123">
        <f t="shared" si="40"/>
        <v>36861.4</v>
      </c>
      <c r="AM394" s="123">
        <f t="shared" si="41"/>
        <v>4.0000000000873115E-2</v>
      </c>
      <c r="AN394" s="130"/>
      <c r="AO394" s="21"/>
      <c r="AP394" s="24"/>
      <c r="AQ394" s="21"/>
    </row>
    <row r="395" spans="1:43" s="22" customFormat="1" ht="76.5" outlineLevel="1" x14ac:dyDescent="0.25">
      <c r="A395" s="70"/>
      <c r="B395" s="72" t="s">
        <v>2450</v>
      </c>
      <c r="C395" s="74" t="s">
        <v>79</v>
      </c>
      <c r="D395" s="74" t="s">
        <v>1094</v>
      </c>
      <c r="E395" s="74" t="s">
        <v>1095</v>
      </c>
      <c r="F395" s="74" t="s">
        <v>1096</v>
      </c>
      <c r="G395" s="74" t="s">
        <v>4150</v>
      </c>
      <c r="H395" s="23" t="s">
        <v>81</v>
      </c>
      <c r="I395" s="79">
        <v>0</v>
      </c>
      <c r="J395" s="75">
        <v>710000000</v>
      </c>
      <c r="K395" s="75" t="s">
        <v>82</v>
      </c>
      <c r="L395" s="23" t="s">
        <v>696</v>
      </c>
      <c r="M395" s="30" t="s">
        <v>969</v>
      </c>
      <c r="N395" s="26" t="s">
        <v>84</v>
      </c>
      <c r="O395" s="26" t="s">
        <v>4214</v>
      </c>
      <c r="P395" s="21" t="s">
        <v>91</v>
      </c>
      <c r="Q395" s="27">
        <v>796</v>
      </c>
      <c r="R395" s="26" t="s">
        <v>678</v>
      </c>
      <c r="S395" s="12">
        <v>8</v>
      </c>
      <c r="T395" s="12">
        <v>2457.66</v>
      </c>
      <c r="U395" s="12">
        <f t="shared" si="39"/>
        <v>19661.28</v>
      </c>
      <c r="V395" s="12">
        <f t="shared" si="42"/>
        <v>22020.633600000001</v>
      </c>
      <c r="W395" s="23"/>
      <c r="X395" s="23">
        <v>2017</v>
      </c>
      <c r="Y395" s="25"/>
      <c r="Z395" s="121" t="s">
        <v>1129</v>
      </c>
      <c r="AA395" s="121" t="s">
        <v>728</v>
      </c>
      <c r="AB395" s="121" t="s">
        <v>4790</v>
      </c>
      <c r="AC395" s="121">
        <v>24</v>
      </c>
      <c r="AD395" s="122" t="s">
        <v>6876</v>
      </c>
      <c r="AE395" s="122" t="s">
        <v>6877</v>
      </c>
      <c r="AF395" s="121" t="s">
        <v>8263</v>
      </c>
      <c r="AG395" s="121" t="s">
        <v>9018</v>
      </c>
      <c r="AH395" s="121" t="s">
        <v>7089</v>
      </c>
      <c r="AI395" s="121"/>
      <c r="AJ395" s="123">
        <v>8</v>
      </c>
      <c r="AK395" s="123">
        <v>2752.54</v>
      </c>
      <c r="AL395" s="123">
        <f t="shared" si="40"/>
        <v>22020.32</v>
      </c>
      <c r="AM395" s="123">
        <f t="shared" si="41"/>
        <v>0.31360000000131549</v>
      </c>
      <c r="AN395" s="130"/>
      <c r="AO395" s="21"/>
      <c r="AP395" s="24"/>
      <c r="AQ395" s="21"/>
    </row>
    <row r="396" spans="1:43" s="22" customFormat="1" ht="76.5" outlineLevel="1" x14ac:dyDescent="0.25">
      <c r="A396" s="70"/>
      <c r="B396" s="72" t="s">
        <v>2451</v>
      </c>
      <c r="C396" s="74" t="s">
        <v>79</v>
      </c>
      <c r="D396" s="74" t="s">
        <v>1094</v>
      </c>
      <c r="E396" s="74" t="s">
        <v>1095</v>
      </c>
      <c r="F396" s="74" t="s">
        <v>1096</v>
      </c>
      <c r="G396" s="74" t="s">
        <v>4151</v>
      </c>
      <c r="H396" s="23" t="s">
        <v>81</v>
      </c>
      <c r="I396" s="79">
        <v>0</v>
      </c>
      <c r="J396" s="75">
        <v>710000000</v>
      </c>
      <c r="K396" s="75" t="s">
        <v>82</v>
      </c>
      <c r="L396" s="23" t="s">
        <v>696</v>
      </c>
      <c r="M396" s="30" t="s">
        <v>969</v>
      </c>
      <c r="N396" s="26" t="s">
        <v>84</v>
      </c>
      <c r="O396" s="26" t="s">
        <v>4214</v>
      </c>
      <c r="P396" s="21" t="s">
        <v>91</v>
      </c>
      <c r="Q396" s="27">
        <v>796</v>
      </c>
      <c r="R396" s="26" t="s">
        <v>678</v>
      </c>
      <c r="S396" s="12">
        <v>30</v>
      </c>
      <c r="T396" s="12">
        <v>1889.22</v>
      </c>
      <c r="U396" s="12">
        <f t="shared" si="39"/>
        <v>56676.6</v>
      </c>
      <c r="V396" s="12">
        <f t="shared" si="42"/>
        <v>63477.792000000001</v>
      </c>
      <c r="W396" s="23"/>
      <c r="X396" s="23">
        <v>2017</v>
      </c>
      <c r="Y396" s="25"/>
      <c r="Z396" s="121" t="s">
        <v>1129</v>
      </c>
      <c r="AA396" s="121" t="s">
        <v>728</v>
      </c>
      <c r="AB396" s="121" t="s">
        <v>4790</v>
      </c>
      <c r="AC396" s="121">
        <v>25</v>
      </c>
      <c r="AD396" s="122" t="s">
        <v>6876</v>
      </c>
      <c r="AE396" s="122" t="s">
        <v>6877</v>
      </c>
      <c r="AF396" s="121" t="s">
        <v>8263</v>
      </c>
      <c r="AG396" s="121" t="s">
        <v>9018</v>
      </c>
      <c r="AH396" s="121" t="s">
        <v>7089</v>
      </c>
      <c r="AI396" s="121"/>
      <c r="AJ396" s="123">
        <v>30</v>
      </c>
      <c r="AK396" s="123">
        <v>2114.56</v>
      </c>
      <c r="AL396" s="123">
        <f t="shared" si="40"/>
        <v>63436.799999999996</v>
      </c>
      <c r="AM396" s="123">
        <f t="shared" si="41"/>
        <v>40.992000000005646</v>
      </c>
      <c r="AN396" s="130"/>
      <c r="AO396" s="21"/>
      <c r="AP396" s="24"/>
      <c r="AQ396" s="21"/>
    </row>
    <row r="397" spans="1:43" s="22" customFormat="1" ht="76.5" outlineLevel="1" x14ac:dyDescent="0.25">
      <c r="A397" s="70"/>
      <c r="B397" s="72" t="s">
        <v>2452</v>
      </c>
      <c r="C397" s="74" t="s">
        <v>79</v>
      </c>
      <c r="D397" s="74" t="s">
        <v>1094</v>
      </c>
      <c r="E397" s="74" t="s">
        <v>1095</v>
      </c>
      <c r="F397" s="74" t="s">
        <v>1096</v>
      </c>
      <c r="G397" s="74" t="s">
        <v>4152</v>
      </c>
      <c r="H397" s="23" t="s">
        <v>81</v>
      </c>
      <c r="I397" s="79">
        <v>0</v>
      </c>
      <c r="J397" s="75">
        <v>710000000</v>
      </c>
      <c r="K397" s="75" t="s">
        <v>82</v>
      </c>
      <c r="L397" s="23" t="s">
        <v>696</v>
      </c>
      <c r="M397" s="30" t="s">
        <v>969</v>
      </c>
      <c r="N397" s="26" t="s">
        <v>84</v>
      </c>
      <c r="O397" s="26" t="s">
        <v>4214</v>
      </c>
      <c r="P397" s="21" t="s">
        <v>91</v>
      </c>
      <c r="Q397" s="27">
        <v>796</v>
      </c>
      <c r="R397" s="26" t="s">
        <v>678</v>
      </c>
      <c r="S397" s="12">
        <v>39</v>
      </c>
      <c r="T397" s="12">
        <v>1968.04</v>
      </c>
      <c r="U397" s="12">
        <f t="shared" si="39"/>
        <v>76753.56</v>
      </c>
      <c r="V397" s="12">
        <f t="shared" si="42"/>
        <v>85963.987200000003</v>
      </c>
      <c r="W397" s="23"/>
      <c r="X397" s="23">
        <v>2017</v>
      </c>
      <c r="Y397" s="25"/>
      <c r="Z397" s="121" t="s">
        <v>1129</v>
      </c>
      <c r="AA397" s="121" t="s">
        <v>728</v>
      </c>
      <c r="AB397" s="121" t="s">
        <v>4790</v>
      </c>
      <c r="AC397" s="121">
        <v>26</v>
      </c>
      <c r="AD397" s="122" t="s">
        <v>6876</v>
      </c>
      <c r="AE397" s="122" t="s">
        <v>6877</v>
      </c>
      <c r="AF397" s="121" t="s">
        <v>8263</v>
      </c>
      <c r="AG397" s="121" t="s">
        <v>9018</v>
      </c>
      <c r="AH397" s="121" t="s">
        <v>7089</v>
      </c>
      <c r="AI397" s="121"/>
      <c r="AJ397" s="123">
        <v>39</v>
      </c>
      <c r="AK397" s="123">
        <v>2203.04</v>
      </c>
      <c r="AL397" s="123">
        <f t="shared" si="40"/>
        <v>85918.56</v>
      </c>
      <c r="AM397" s="123">
        <f t="shared" si="41"/>
        <v>45.427200000005541</v>
      </c>
      <c r="AN397" s="130"/>
      <c r="AO397" s="21"/>
      <c r="AP397" s="24"/>
      <c r="AQ397" s="21"/>
    </row>
    <row r="398" spans="1:43" s="22" customFormat="1" ht="76.5" outlineLevel="1" x14ac:dyDescent="0.25">
      <c r="A398" s="70"/>
      <c r="B398" s="72" t="s">
        <v>2453</v>
      </c>
      <c r="C398" s="74" t="s">
        <v>79</v>
      </c>
      <c r="D398" s="74" t="s">
        <v>3248</v>
      </c>
      <c r="E398" s="74" t="s">
        <v>809</v>
      </c>
      <c r="F398" s="74" t="s">
        <v>3249</v>
      </c>
      <c r="G398" s="74" t="s">
        <v>4531</v>
      </c>
      <c r="H398" s="23" t="s">
        <v>81</v>
      </c>
      <c r="I398" s="79">
        <v>0</v>
      </c>
      <c r="J398" s="75">
        <v>710000000</v>
      </c>
      <c r="K398" s="75" t="s">
        <v>82</v>
      </c>
      <c r="L398" s="23" t="s">
        <v>696</v>
      </c>
      <c r="M398" s="30" t="s">
        <v>969</v>
      </c>
      <c r="N398" s="26" t="s">
        <v>84</v>
      </c>
      <c r="O398" s="26" t="s">
        <v>4214</v>
      </c>
      <c r="P398" s="21" t="s">
        <v>91</v>
      </c>
      <c r="Q398" s="27">
        <v>796</v>
      </c>
      <c r="R398" s="26" t="s">
        <v>678</v>
      </c>
      <c r="S398" s="12">
        <v>165</v>
      </c>
      <c r="T398" s="12">
        <v>15.6</v>
      </c>
      <c r="U398" s="12">
        <f t="shared" si="39"/>
        <v>2574</v>
      </c>
      <c r="V398" s="12">
        <f t="shared" si="42"/>
        <v>2882.88</v>
      </c>
      <c r="W398" s="23"/>
      <c r="X398" s="23">
        <v>2017</v>
      </c>
      <c r="Y398" s="25"/>
      <c r="Z398" s="121" t="s">
        <v>1129</v>
      </c>
      <c r="AA398" s="121" t="s">
        <v>728</v>
      </c>
      <c r="AB398" s="121" t="s">
        <v>4790</v>
      </c>
      <c r="AC398" s="121">
        <v>27</v>
      </c>
      <c r="AD398" s="122" t="s">
        <v>6876</v>
      </c>
      <c r="AE398" s="122" t="s">
        <v>6877</v>
      </c>
      <c r="AF398" s="121" t="s">
        <v>8263</v>
      </c>
      <c r="AG398" s="121" t="s">
        <v>9018</v>
      </c>
      <c r="AH398" s="121" t="s">
        <v>7089</v>
      </c>
      <c r="AI398" s="121"/>
      <c r="AJ398" s="123">
        <v>165</v>
      </c>
      <c r="AK398" s="123">
        <v>17.47</v>
      </c>
      <c r="AL398" s="123">
        <f t="shared" si="40"/>
        <v>2882.5499999999997</v>
      </c>
      <c r="AM398" s="123">
        <f t="shared" si="41"/>
        <v>0.33000000000038199</v>
      </c>
      <c r="AN398" s="130"/>
      <c r="AO398" s="21"/>
      <c r="AP398" s="24"/>
      <c r="AQ398" s="21"/>
    </row>
    <row r="399" spans="1:43" s="22" customFormat="1" ht="76.5" outlineLevel="1" x14ac:dyDescent="0.25">
      <c r="A399" s="70"/>
      <c r="B399" s="72" t="s">
        <v>2454</v>
      </c>
      <c r="C399" s="74" t="s">
        <v>79</v>
      </c>
      <c r="D399" s="74" t="s">
        <v>4153</v>
      </c>
      <c r="E399" s="74" t="s">
        <v>890</v>
      </c>
      <c r="F399" s="74" t="s">
        <v>4154</v>
      </c>
      <c r="G399" s="74" t="s">
        <v>4154</v>
      </c>
      <c r="H399" s="23" t="s">
        <v>81</v>
      </c>
      <c r="I399" s="79">
        <v>0</v>
      </c>
      <c r="J399" s="75">
        <v>710000000</v>
      </c>
      <c r="K399" s="75" t="s">
        <v>82</v>
      </c>
      <c r="L399" s="23" t="s">
        <v>696</v>
      </c>
      <c r="M399" s="30" t="s">
        <v>969</v>
      </c>
      <c r="N399" s="26" t="s">
        <v>84</v>
      </c>
      <c r="O399" s="26" t="s">
        <v>4214</v>
      </c>
      <c r="P399" s="21" t="s">
        <v>91</v>
      </c>
      <c r="Q399" s="27" t="s">
        <v>930</v>
      </c>
      <c r="R399" s="26" t="s">
        <v>903</v>
      </c>
      <c r="S399" s="12">
        <v>18</v>
      </c>
      <c r="T399" s="12">
        <v>413.67</v>
      </c>
      <c r="U399" s="12">
        <f t="shared" si="39"/>
        <v>7446.06</v>
      </c>
      <c r="V399" s="12">
        <f t="shared" si="42"/>
        <v>8339.5872000000018</v>
      </c>
      <c r="W399" s="23"/>
      <c r="X399" s="23">
        <v>2017</v>
      </c>
      <c r="Y399" s="25"/>
      <c r="Z399" s="121" t="s">
        <v>1129</v>
      </c>
      <c r="AA399" s="121" t="s">
        <v>728</v>
      </c>
      <c r="AB399" s="121" t="s">
        <v>4790</v>
      </c>
      <c r="AC399" s="121">
        <v>28</v>
      </c>
      <c r="AD399" s="122" t="s">
        <v>6876</v>
      </c>
      <c r="AE399" s="122" t="s">
        <v>6877</v>
      </c>
      <c r="AF399" s="121" t="s">
        <v>8263</v>
      </c>
      <c r="AG399" s="121" t="s">
        <v>9018</v>
      </c>
      <c r="AH399" s="121" t="s">
        <v>7089</v>
      </c>
      <c r="AI399" s="121"/>
      <c r="AJ399" s="123">
        <v>18</v>
      </c>
      <c r="AK399" s="123">
        <v>463.31</v>
      </c>
      <c r="AL399" s="123">
        <f t="shared" si="40"/>
        <v>8339.58</v>
      </c>
      <c r="AM399" s="123">
        <f t="shared" si="41"/>
        <v>7.2000000018306309E-3</v>
      </c>
      <c r="AN399" s="130"/>
      <c r="AO399" s="21"/>
      <c r="AP399" s="24"/>
      <c r="AQ399" s="21"/>
    </row>
    <row r="400" spans="1:43" s="22" customFormat="1" ht="76.5" outlineLevel="1" x14ac:dyDescent="0.25">
      <c r="A400" s="70"/>
      <c r="B400" s="72" t="s">
        <v>2455</v>
      </c>
      <c r="C400" s="74" t="s">
        <v>79</v>
      </c>
      <c r="D400" s="74" t="s">
        <v>4156</v>
      </c>
      <c r="E400" s="74" t="s">
        <v>890</v>
      </c>
      <c r="F400" s="74" t="s">
        <v>4157</v>
      </c>
      <c r="G400" s="74" t="s">
        <v>4157</v>
      </c>
      <c r="H400" s="23" t="s">
        <v>81</v>
      </c>
      <c r="I400" s="79">
        <v>0</v>
      </c>
      <c r="J400" s="75">
        <v>710000000</v>
      </c>
      <c r="K400" s="75" t="s">
        <v>82</v>
      </c>
      <c r="L400" s="23" t="s">
        <v>696</v>
      </c>
      <c r="M400" s="30" t="s">
        <v>969</v>
      </c>
      <c r="N400" s="26" t="s">
        <v>84</v>
      </c>
      <c r="O400" s="26" t="s">
        <v>4214</v>
      </c>
      <c r="P400" s="21" t="s">
        <v>91</v>
      </c>
      <c r="Q400" s="27" t="s">
        <v>930</v>
      </c>
      <c r="R400" s="26" t="s">
        <v>903</v>
      </c>
      <c r="S400" s="12">
        <v>45</v>
      </c>
      <c r="T400" s="12">
        <v>1882.05</v>
      </c>
      <c r="U400" s="12">
        <f t="shared" si="39"/>
        <v>84692.25</v>
      </c>
      <c r="V400" s="12">
        <f t="shared" si="42"/>
        <v>94855.32</v>
      </c>
      <c r="W400" s="23"/>
      <c r="X400" s="23">
        <v>2017</v>
      </c>
      <c r="Y400" s="25"/>
      <c r="Z400" s="121" t="s">
        <v>1129</v>
      </c>
      <c r="AA400" s="121" t="s">
        <v>728</v>
      </c>
      <c r="AB400" s="121" t="s">
        <v>4790</v>
      </c>
      <c r="AC400" s="121">
        <v>29</v>
      </c>
      <c r="AD400" s="122" t="s">
        <v>6876</v>
      </c>
      <c r="AE400" s="122" t="s">
        <v>6877</v>
      </c>
      <c r="AF400" s="121" t="s">
        <v>8263</v>
      </c>
      <c r="AG400" s="121" t="s">
        <v>9018</v>
      </c>
      <c r="AH400" s="121" t="s">
        <v>7089</v>
      </c>
      <c r="AI400" s="121"/>
      <c r="AJ400" s="123">
        <v>45</v>
      </c>
      <c r="AK400" s="123">
        <v>2107.89</v>
      </c>
      <c r="AL400" s="123">
        <f t="shared" si="40"/>
        <v>94855.049999999988</v>
      </c>
      <c r="AM400" s="123">
        <f t="shared" si="41"/>
        <v>0.27000000001862645</v>
      </c>
      <c r="AN400" s="130"/>
      <c r="AO400" s="21"/>
      <c r="AP400" s="24"/>
      <c r="AQ400" s="21"/>
    </row>
    <row r="401" spans="1:43" s="22" customFormat="1" ht="76.5" outlineLevel="1" x14ac:dyDescent="0.25">
      <c r="A401" s="70"/>
      <c r="B401" s="72" t="s">
        <v>2456</v>
      </c>
      <c r="C401" s="74" t="s">
        <v>79</v>
      </c>
      <c r="D401" s="74" t="s">
        <v>4158</v>
      </c>
      <c r="E401" s="74" t="s">
        <v>890</v>
      </c>
      <c r="F401" s="74" t="s">
        <v>4159</v>
      </c>
      <c r="G401" s="74" t="s">
        <v>4159</v>
      </c>
      <c r="H401" s="23" t="s">
        <v>81</v>
      </c>
      <c r="I401" s="79">
        <v>0</v>
      </c>
      <c r="J401" s="75">
        <v>710000000</v>
      </c>
      <c r="K401" s="75" t="s">
        <v>82</v>
      </c>
      <c r="L401" s="23" t="s">
        <v>696</v>
      </c>
      <c r="M401" s="30" t="s">
        <v>969</v>
      </c>
      <c r="N401" s="26" t="s">
        <v>84</v>
      </c>
      <c r="O401" s="26" t="s">
        <v>4214</v>
      </c>
      <c r="P401" s="21" t="s">
        <v>91</v>
      </c>
      <c r="Q401" s="27" t="s">
        <v>930</v>
      </c>
      <c r="R401" s="26" t="s">
        <v>903</v>
      </c>
      <c r="S401" s="12">
        <v>95</v>
      </c>
      <c r="T401" s="12">
        <v>259.86</v>
      </c>
      <c r="U401" s="12">
        <f t="shared" si="39"/>
        <v>24686.7</v>
      </c>
      <c r="V401" s="12">
        <f t="shared" si="42"/>
        <v>27649.104000000003</v>
      </c>
      <c r="W401" s="23"/>
      <c r="X401" s="23">
        <v>2017</v>
      </c>
      <c r="Y401" s="25"/>
      <c r="Z401" s="121" t="s">
        <v>1129</v>
      </c>
      <c r="AA401" s="121" t="s">
        <v>728</v>
      </c>
      <c r="AB401" s="121" t="s">
        <v>4790</v>
      </c>
      <c r="AC401" s="121">
        <v>30</v>
      </c>
      <c r="AD401" s="122" t="s">
        <v>6876</v>
      </c>
      <c r="AE401" s="122" t="s">
        <v>6877</v>
      </c>
      <c r="AF401" s="121" t="s">
        <v>8263</v>
      </c>
      <c r="AG401" s="121" t="s">
        <v>9018</v>
      </c>
      <c r="AH401" s="121" t="s">
        <v>7089</v>
      </c>
      <c r="AI401" s="121"/>
      <c r="AJ401" s="123">
        <v>95</v>
      </c>
      <c r="AK401" s="123">
        <v>288.95999999999998</v>
      </c>
      <c r="AL401" s="123">
        <f t="shared" si="40"/>
        <v>27451.199999999997</v>
      </c>
      <c r="AM401" s="123">
        <f t="shared" si="41"/>
        <v>197.90400000000591</v>
      </c>
      <c r="AN401" s="130"/>
      <c r="AO401" s="21"/>
      <c r="AP401" s="24"/>
      <c r="AQ401" s="21"/>
    </row>
    <row r="402" spans="1:43" s="22" customFormat="1" ht="76.5" outlineLevel="1" x14ac:dyDescent="0.25">
      <c r="A402" s="70"/>
      <c r="B402" s="72" t="s">
        <v>2457</v>
      </c>
      <c r="C402" s="74" t="s">
        <v>79</v>
      </c>
      <c r="D402" s="74" t="s">
        <v>3250</v>
      </c>
      <c r="E402" s="74" t="s">
        <v>890</v>
      </c>
      <c r="F402" s="74" t="s">
        <v>3251</v>
      </c>
      <c r="G402" s="74" t="s">
        <v>3251</v>
      </c>
      <c r="H402" s="23" t="s">
        <v>81</v>
      </c>
      <c r="I402" s="79">
        <v>0</v>
      </c>
      <c r="J402" s="75">
        <v>710000000</v>
      </c>
      <c r="K402" s="75" t="s">
        <v>82</v>
      </c>
      <c r="L402" s="23" t="s">
        <v>696</v>
      </c>
      <c r="M402" s="30" t="s">
        <v>969</v>
      </c>
      <c r="N402" s="26" t="s">
        <v>84</v>
      </c>
      <c r="O402" s="26" t="s">
        <v>4214</v>
      </c>
      <c r="P402" s="21" t="s">
        <v>91</v>
      </c>
      <c r="Q402" s="27" t="s">
        <v>930</v>
      </c>
      <c r="R402" s="26" t="s">
        <v>903</v>
      </c>
      <c r="S402" s="12">
        <v>287</v>
      </c>
      <c r="T402" s="12">
        <v>224.51</v>
      </c>
      <c r="U402" s="12">
        <f t="shared" si="39"/>
        <v>64434.369999999995</v>
      </c>
      <c r="V402" s="12">
        <f t="shared" si="42"/>
        <v>72166.494399999996</v>
      </c>
      <c r="W402" s="23"/>
      <c r="X402" s="23">
        <v>2017</v>
      </c>
      <c r="Y402" s="25"/>
      <c r="Z402" s="121" t="s">
        <v>1129</v>
      </c>
      <c r="AA402" s="121" t="s">
        <v>728</v>
      </c>
      <c r="AB402" s="121" t="s">
        <v>4790</v>
      </c>
      <c r="AC402" s="121">
        <v>31</v>
      </c>
      <c r="AD402" s="122" t="s">
        <v>6876</v>
      </c>
      <c r="AE402" s="122" t="s">
        <v>6877</v>
      </c>
      <c r="AF402" s="121" t="s">
        <v>8263</v>
      </c>
      <c r="AG402" s="121" t="s">
        <v>9018</v>
      </c>
      <c r="AH402" s="121" t="s">
        <v>7089</v>
      </c>
      <c r="AI402" s="121"/>
      <c r="AJ402" s="123">
        <v>287</v>
      </c>
      <c r="AK402" s="123">
        <v>249.76</v>
      </c>
      <c r="AL402" s="123">
        <f t="shared" si="40"/>
        <v>71681.119999999995</v>
      </c>
      <c r="AM402" s="123">
        <f t="shared" si="41"/>
        <v>485.37440000000061</v>
      </c>
      <c r="AN402" s="130"/>
      <c r="AO402" s="21"/>
      <c r="AP402" s="24"/>
      <c r="AQ402" s="21"/>
    </row>
    <row r="403" spans="1:43" s="22" customFormat="1" ht="76.5" outlineLevel="1" x14ac:dyDescent="0.25">
      <c r="A403" s="70"/>
      <c r="B403" s="72" t="s">
        <v>2458</v>
      </c>
      <c r="C403" s="74" t="s">
        <v>79</v>
      </c>
      <c r="D403" s="74" t="s">
        <v>4160</v>
      </c>
      <c r="E403" s="74" t="s">
        <v>890</v>
      </c>
      <c r="F403" s="74" t="s">
        <v>4161</v>
      </c>
      <c r="G403" s="74" t="s">
        <v>4161</v>
      </c>
      <c r="H403" s="23" t="s">
        <v>81</v>
      </c>
      <c r="I403" s="79">
        <v>0</v>
      </c>
      <c r="J403" s="75">
        <v>710000000</v>
      </c>
      <c r="K403" s="75" t="s">
        <v>82</v>
      </c>
      <c r="L403" s="23" t="s">
        <v>696</v>
      </c>
      <c r="M403" s="30" t="s">
        <v>969</v>
      </c>
      <c r="N403" s="26" t="s">
        <v>84</v>
      </c>
      <c r="O403" s="26" t="s">
        <v>4214</v>
      </c>
      <c r="P403" s="21" t="s">
        <v>91</v>
      </c>
      <c r="Q403" s="27" t="s">
        <v>930</v>
      </c>
      <c r="R403" s="26" t="s">
        <v>903</v>
      </c>
      <c r="S403" s="12">
        <v>110</v>
      </c>
      <c r="T403" s="12">
        <v>164.8</v>
      </c>
      <c r="U403" s="12">
        <f t="shared" si="39"/>
        <v>18128</v>
      </c>
      <c r="V403" s="12">
        <f t="shared" si="42"/>
        <v>20303.36</v>
      </c>
      <c r="W403" s="23"/>
      <c r="X403" s="23">
        <v>2017</v>
      </c>
      <c r="Y403" s="25"/>
      <c r="Z403" s="121" t="s">
        <v>1129</v>
      </c>
      <c r="AA403" s="121" t="s">
        <v>728</v>
      </c>
      <c r="AB403" s="121" t="s">
        <v>4790</v>
      </c>
      <c r="AC403" s="121">
        <v>32</v>
      </c>
      <c r="AD403" s="122" t="s">
        <v>6876</v>
      </c>
      <c r="AE403" s="122" t="s">
        <v>6877</v>
      </c>
      <c r="AF403" s="121" t="s">
        <v>8263</v>
      </c>
      <c r="AG403" s="121" t="s">
        <v>9018</v>
      </c>
      <c r="AH403" s="121" t="s">
        <v>7089</v>
      </c>
      <c r="AI403" s="121"/>
      <c r="AJ403" s="123">
        <v>110</v>
      </c>
      <c r="AK403" s="123">
        <v>182.55999999999997</v>
      </c>
      <c r="AL403" s="123">
        <f t="shared" si="40"/>
        <v>20081.599999999999</v>
      </c>
      <c r="AM403" s="123">
        <f t="shared" si="41"/>
        <v>221.76000000000204</v>
      </c>
      <c r="AN403" s="130"/>
      <c r="AO403" s="21"/>
      <c r="AP403" s="24"/>
      <c r="AQ403" s="21"/>
    </row>
    <row r="404" spans="1:43" s="22" customFormat="1" ht="76.5" outlineLevel="1" x14ac:dyDescent="0.25">
      <c r="A404" s="70"/>
      <c r="B404" s="72" t="s">
        <v>2459</v>
      </c>
      <c r="C404" s="74" t="s">
        <v>79</v>
      </c>
      <c r="D404" s="74" t="s">
        <v>3252</v>
      </c>
      <c r="E404" s="74" t="s">
        <v>3253</v>
      </c>
      <c r="F404" s="74" t="s">
        <v>3254</v>
      </c>
      <c r="G404" s="74" t="s">
        <v>4533</v>
      </c>
      <c r="H404" s="23" t="s">
        <v>81</v>
      </c>
      <c r="I404" s="79">
        <v>0</v>
      </c>
      <c r="J404" s="75">
        <v>710000000</v>
      </c>
      <c r="K404" s="75" t="s">
        <v>82</v>
      </c>
      <c r="L404" s="23" t="s">
        <v>696</v>
      </c>
      <c r="M404" s="30" t="s">
        <v>969</v>
      </c>
      <c r="N404" s="26" t="s">
        <v>84</v>
      </c>
      <c r="O404" s="26" t="s">
        <v>4214</v>
      </c>
      <c r="P404" s="21" t="s">
        <v>91</v>
      </c>
      <c r="Q404" s="27">
        <v>839</v>
      </c>
      <c r="R404" s="26" t="s">
        <v>679</v>
      </c>
      <c r="S404" s="12">
        <v>185</v>
      </c>
      <c r="T404" s="12">
        <v>157.63</v>
      </c>
      <c r="U404" s="12">
        <f t="shared" si="39"/>
        <v>29161.55</v>
      </c>
      <c r="V404" s="12">
        <f t="shared" si="42"/>
        <v>32660.936000000002</v>
      </c>
      <c r="W404" s="23"/>
      <c r="X404" s="23">
        <v>2017</v>
      </c>
      <c r="Y404" s="25"/>
      <c r="Z404" s="121" t="s">
        <v>1129</v>
      </c>
      <c r="AA404" s="121" t="s">
        <v>728</v>
      </c>
      <c r="AB404" s="121" t="s">
        <v>4790</v>
      </c>
      <c r="AC404" s="121">
        <v>33</v>
      </c>
      <c r="AD404" s="122" t="s">
        <v>6876</v>
      </c>
      <c r="AE404" s="122" t="s">
        <v>6877</v>
      </c>
      <c r="AF404" s="121" t="s">
        <v>8263</v>
      </c>
      <c r="AG404" s="121" t="s">
        <v>9018</v>
      </c>
      <c r="AH404" s="121" t="s">
        <v>7089</v>
      </c>
      <c r="AI404" s="121"/>
      <c r="AJ404" s="123">
        <v>185</v>
      </c>
      <c r="AK404" s="123">
        <v>176.54</v>
      </c>
      <c r="AL404" s="123">
        <f t="shared" si="40"/>
        <v>32659.899999999998</v>
      </c>
      <c r="AM404" s="123">
        <f t="shared" si="41"/>
        <v>1.0360000000036962</v>
      </c>
      <c r="AN404" s="130"/>
      <c r="AO404" s="21"/>
      <c r="AP404" s="24"/>
      <c r="AQ404" s="21"/>
    </row>
    <row r="405" spans="1:43" s="22" customFormat="1" ht="76.5" outlineLevel="1" x14ac:dyDescent="0.25">
      <c r="A405" s="70"/>
      <c r="B405" s="72" t="s">
        <v>2460</v>
      </c>
      <c r="C405" s="74" t="s">
        <v>79</v>
      </c>
      <c r="D405" s="74" t="s">
        <v>3252</v>
      </c>
      <c r="E405" s="74" t="s">
        <v>3253</v>
      </c>
      <c r="F405" s="74" t="s">
        <v>3254</v>
      </c>
      <c r="G405" s="74" t="s">
        <v>4534</v>
      </c>
      <c r="H405" s="23" t="s">
        <v>81</v>
      </c>
      <c r="I405" s="79">
        <v>0</v>
      </c>
      <c r="J405" s="75">
        <v>710000000</v>
      </c>
      <c r="K405" s="75" t="s">
        <v>82</v>
      </c>
      <c r="L405" s="23" t="s">
        <v>696</v>
      </c>
      <c r="M405" s="30" t="s">
        <v>969</v>
      </c>
      <c r="N405" s="26" t="s">
        <v>84</v>
      </c>
      <c r="O405" s="26" t="s">
        <v>4214</v>
      </c>
      <c r="P405" s="21" t="s">
        <v>91</v>
      </c>
      <c r="Q405" s="27">
        <v>839</v>
      </c>
      <c r="R405" s="26" t="s">
        <v>679</v>
      </c>
      <c r="S405" s="12">
        <v>130</v>
      </c>
      <c r="T405" s="12">
        <v>222.12</v>
      </c>
      <c r="U405" s="12">
        <f t="shared" si="39"/>
        <v>28875.600000000002</v>
      </c>
      <c r="V405" s="12">
        <f t="shared" si="42"/>
        <v>32340.672000000006</v>
      </c>
      <c r="W405" s="23"/>
      <c r="X405" s="23">
        <v>2017</v>
      </c>
      <c r="Y405" s="25"/>
      <c r="Z405" s="121" t="s">
        <v>1129</v>
      </c>
      <c r="AA405" s="121" t="s">
        <v>728</v>
      </c>
      <c r="AB405" s="121" t="s">
        <v>4790</v>
      </c>
      <c r="AC405" s="121">
        <v>34</v>
      </c>
      <c r="AD405" s="122" t="s">
        <v>6876</v>
      </c>
      <c r="AE405" s="122" t="s">
        <v>6877</v>
      </c>
      <c r="AF405" s="121" t="s">
        <v>8263</v>
      </c>
      <c r="AG405" s="121" t="s">
        <v>9018</v>
      </c>
      <c r="AH405" s="121" t="s">
        <v>7089</v>
      </c>
      <c r="AI405" s="121"/>
      <c r="AJ405" s="123">
        <v>130</v>
      </c>
      <c r="AK405" s="123">
        <v>248.77</v>
      </c>
      <c r="AL405" s="123">
        <f t="shared" si="40"/>
        <v>32340.100000000002</v>
      </c>
      <c r="AM405" s="123">
        <f t="shared" si="41"/>
        <v>0.57200000000375439</v>
      </c>
      <c r="AN405" s="130"/>
      <c r="AO405" s="21"/>
      <c r="AP405" s="24"/>
      <c r="AQ405" s="21"/>
    </row>
    <row r="406" spans="1:43" s="22" customFormat="1" ht="76.5" outlineLevel="1" x14ac:dyDescent="0.25">
      <c r="A406" s="70"/>
      <c r="B406" s="72" t="s">
        <v>2461</v>
      </c>
      <c r="C406" s="74" t="s">
        <v>79</v>
      </c>
      <c r="D406" s="74" t="s">
        <v>3252</v>
      </c>
      <c r="E406" s="74" t="s">
        <v>3253</v>
      </c>
      <c r="F406" s="74" t="s">
        <v>3254</v>
      </c>
      <c r="G406" s="74" t="s">
        <v>4535</v>
      </c>
      <c r="H406" s="23" t="s">
        <v>81</v>
      </c>
      <c r="I406" s="79">
        <v>0</v>
      </c>
      <c r="J406" s="75">
        <v>710000000</v>
      </c>
      <c r="K406" s="75" t="s">
        <v>82</v>
      </c>
      <c r="L406" s="23" t="s">
        <v>696</v>
      </c>
      <c r="M406" s="30" t="s">
        <v>969</v>
      </c>
      <c r="N406" s="26" t="s">
        <v>84</v>
      </c>
      <c r="O406" s="26" t="s">
        <v>4214</v>
      </c>
      <c r="P406" s="21" t="s">
        <v>91</v>
      </c>
      <c r="Q406" s="27">
        <v>839</v>
      </c>
      <c r="R406" s="26" t="s">
        <v>679</v>
      </c>
      <c r="S406" s="12">
        <v>320</v>
      </c>
      <c r="T406" s="12">
        <v>93.63</v>
      </c>
      <c r="U406" s="12">
        <f t="shared" si="39"/>
        <v>29961.599999999999</v>
      </c>
      <c r="V406" s="12">
        <f t="shared" si="42"/>
        <v>33556.991999999998</v>
      </c>
      <c r="W406" s="23"/>
      <c r="X406" s="23">
        <v>2017</v>
      </c>
      <c r="Y406" s="25"/>
      <c r="Z406" s="121" t="s">
        <v>1129</v>
      </c>
      <c r="AA406" s="121" t="s">
        <v>728</v>
      </c>
      <c r="AB406" s="121" t="s">
        <v>4790</v>
      </c>
      <c r="AC406" s="121">
        <v>35</v>
      </c>
      <c r="AD406" s="122" t="s">
        <v>6876</v>
      </c>
      <c r="AE406" s="122" t="s">
        <v>6877</v>
      </c>
      <c r="AF406" s="121" t="s">
        <v>8263</v>
      </c>
      <c r="AG406" s="121" t="s">
        <v>9018</v>
      </c>
      <c r="AH406" s="121" t="s">
        <v>7089</v>
      </c>
      <c r="AI406" s="121"/>
      <c r="AJ406" s="123">
        <v>320</v>
      </c>
      <c r="AK406" s="123">
        <v>104.86</v>
      </c>
      <c r="AL406" s="123">
        <f t="shared" si="40"/>
        <v>33555.199999999997</v>
      </c>
      <c r="AM406" s="123">
        <f t="shared" si="41"/>
        <v>1.7920000000012806</v>
      </c>
      <c r="AN406" s="130"/>
      <c r="AO406" s="21"/>
      <c r="AP406" s="24"/>
      <c r="AQ406" s="21"/>
    </row>
    <row r="407" spans="1:43" s="22" customFormat="1" ht="76.5" outlineLevel="1" x14ac:dyDescent="0.25">
      <c r="A407" s="70"/>
      <c r="B407" s="72" t="s">
        <v>2462</v>
      </c>
      <c r="C407" s="74" t="s">
        <v>79</v>
      </c>
      <c r="D407" s="74" t="s">
        <v>3252</v>
      </c>
      <c r="E407" s="74" t="s">
        <v>3253</v>
      </c>
      <c r="F407" s="74" t="s">
        <v>3254</v>
      </c>
      <c r="G407" s="74" t="s">
        <v>4536</v>
      </c>
      <c r="H407" s="23" t="s">
        <v>81</v>
      </c>
      <c r="I407" s="79">
        <v>0</v>
      </c>
      <c r="J407" s="75">
        <v>710000000</v>
      </c>
      <c r="K407" s="75" t="s">
        <v>82</v>
      </c>
      <c r="L407" s="23" t="s">
        <v>696</v>
      </c>
      <c r="M407" s="30" t="s">
        <v>969</v>
      </c>
      <c r="N407" s="26" t="s">
        <v>84</v>
      </c>
      <c r="O407" s="26" t="s">
        <v>4214</v>
      </c>
      <c r="P407" s="21" t="s">
        <v>91</v>
      </c>
      <c r="Q407" s="27">
        <v>839</v>
      </c>
      <c r="R407" s="26" t="s">
        <v>679</v>
      </c>
      <c r="S407" s="12">
        <v>160</v>
      </c>
      <c r="T407" s="12">
        <v>81.92</v>
      </c>
      <c r="U407" s="12">
        <f t="shared" si="39"/>
        <v>13107.2</v>
      </c>
      <c r="V407" s="12">
        <f t="shared" si="42"/>
        <v>14680.064000000002</v>
      </c>
      <c r="W407" s="23"/>
      <c r="X407" s="23">
        <v>2017</v>
      </c>
      <c r="Y407" s="25"/>
      <c r="Z407" s="121" t="s">
        <v>1129</v>
      </c>
      <c r="AA407" s="121" t="s">
        <v>728</v>
      </c>
      <c r="AB407" s="121" t="s">
        <v>4790</v>
      </c>
      <c r="AC407" s="121">
        <v>36</v>
      </c>
      <c r="AD407" s="122" t="s">
        <v>6876</v>
      </c>
      <c r="AE407" s="122" t="s">
        <v>6877</v>
      </c>
      <c r="AF407" s="121" t="s">
        <v>8263</v>
      </c>
      <c r="AG407" s="121" t="s">
        <v>9018</v>
      </c>
      <c r="AH407" s="121" t="s">
        <v>7089</v>
      </c>
      <c r="AI407" s="121"/>
      <c r="AJ407" s="123">
        <v>160</v>
      </c>
      <c r="AK407" s="123">
        <v>91.75</v>
      </c>
      <c r="AL407" s="123">
        <f t="shared" si="40"/>
        <v>14680</v>
      </c>
      <c r="AM407" s="123">
        <f t="shared" si="41"/>
        <v>6.400000000212458E-2</v>
      </c>
      <c r="AN407" s="130"/>
      <c r="AO407" s="21"/>
      <c r="AP407" s="24"/>
      <c r="AQ407" s="21"/>
    </row>
    <row r="408" spans="1:43" s="22" customFormat="1" ht="76.5" outlineLevel="1" x14ac:dyDescent="0.25">
      <c r="A408" s="70"/>
      <c r="B408" s="72" t="s">
        <v>2463</v>
      </c>
      <c r="C408" s="74" t="s">
        <v>79</v>
      </c>
      <c r="D408" s="74" t="s">
        <v>2056</v>
      </c>
      <c r="E408" s="74" t="s">
        <v>2057</v>
      </c>
      <c r="F408" s="74" t="s">
        <v>2058</v>
      </c>
      <c r="G408" s="74" t="s">
        <v>3255</v>
      </c>
      <c r="H408" s="23" t="s">
        <v>81</v>
      </c>
      <c r="I408" s="79">
        <v>0</v>
      </c>
      <c r="J408" s="75">
        <v>710000000</v>
      </c>
      <c r="K408" s="75" t="s">
        <v>82</v>
      </c>
      <c r="L408" s="23" t="s">
        <v>696</v>
      </c>
      <c r="M408" s="30" t="s">
        <v>969</v>
      </c>
      <c r="N408" s="26" t="s">
        <v>84</v>
      </c>
      <c r="O408" s="26" t="s">
        <v>4214</v>
      </c>
      <c r="P408" s="21" t="s">
        <v>91</v>
      </c>
      <c r="Q408" s="27">
        <v>796</v>
      </c>
      <c r="R408" s="26" t="s">
        <v>678</v>
      </c>
      <c r="S408" s="12">
        <v>2</v>
      </c>
      <c r="T408" s="12">
        <v>1652.77</v>
      </c>
      <c r="U408" s="12">
        <f t="shared" si="39"/>
        <v>3305.54</v>
      </c>
      <c r="V408" s="12">
        <f t="shared" si="42"/>
        <v>3702.2048000000004</v>
      </c>
      <c r="W408" s="23"/>
      <c r="X408" s="23">
        <v>2017</v>
      </c>
      <c r="Y408" s="25"/>
      <c r="Z408" s="121" t="s">
        <v>1129</v>
      </c>
      <c r="AA408" s="121" t="s">
        <v>728</v>
      </c>
      <c r="AB408" s="121" t="s">
        <v>4790</v>
      </c>
      <c r="AC408" s="121">
        <v>37</v>
      </c>
      <c r="AD408" s="122" t="s">
        <v>6876</v>
      </c>
      <c r="AE408" s="122" t="s">
        <v>6877</v>
      </c>
      <c r="AF408" s="121" t="s">
        <v>8263</v>
      </c>
      <c r="AG408" s="121" t="s">
        <v>9018</v>
      </c>
      <c r="AH408" s="121" t="s">
        <v>7089</v>
      </c>
      <c r="AI408" s="121"/>
      <c r="AJ408" s="123">
        <v>2</v>
      </c>
      <c r="AK408" s="123">
        <v>1850.8</v>
      </c>
      <c r="AL408" s="123">
        <f t="shared" si="40"/>
        <v>3701.6</v>
      </c>
      <c r="AM408" s="123">
        <f t="shared" si="41"/>
        <v>0.60480000000052314</v>
      </c>
      <c r="AN408" s="130"/>
      <c r="AO408" s="21"/>
      <c r="AP408" s="24"/>
      <c r="AQ408" s="21"/>
    </row>
    <row r="409" spans="1:43" s="22" customFormat="1" ht="76.5" outlineLevel="1" x14ac:dyDescent="0.25">
      <c r="A409" s="70"/>
      <c r="B409" s="72" t="s">
        <v>2464</v>
      </c>
      <c r="C409" s="74" t="s">
        <v>79</v>
      </c>
      <c r="D409" s="74" t="s">
        <v>3256</v>
      </c>
      <c r="E409" s="74" t="s">
        <v>871</v>
      </c>
      <c r="F409" s="74" t="s">
        <v>3257</v>
      </c>
      <c r="G409" s="74" t="s">
        <v>3258</v>
      </c>
      <c r="H409" s="23" t="s">
        <v>81</v>
      </c>
      <c r="I409" s="79">
        <v>0</v>
      </c>
      <c r="J409" s="75">
        <v>710000000</v>
      </c>
      <c r="K409" s="75" t="s">
        <v>82</v>
      </c>
      <c r="L409" s="23" t="s">
        <v>696</v>
      </c>
      <c r="M409" s="30" t="s">
        <v>969</v>
      </c>
      <c r="N409" s="26" t="s">
        <v>84</v>
      </c>
      <c r="O409" s="26" t="s">
        <v>4214</v>
      </c>
      <c r="P409" s="21" t="s">
        <v>91</v>
      </c>
      <c r="Q409" s="27">
        <v>796</v>
      </c>
      <c r="R409" s="26" t="s">
        <v>678</v>
      </c>
      <c r="S409" s="12">
        <v>3</v>
      </c>
      <c r="T409" s="12">
        <v>131743.75</v>
      </c>
      <c r="U409" s="12">
        <f t="shared" si="39"/>
        <v>395231.25</v>
      </c>
      <c r="V409" s="12">
        <f t="shared" si="42"/>
        <v>442659.00000000006</v>
      </c>
      <c r="W409" s="23"/>
      <c r="X409" s="23">
        <v>2017</v>
      </c>
      <c r="Y409" s="25"/>
      <c r="Z409" s="121" t="s">
        <v>1129</v>
      </c>
      <c r="AA409" s="121" t="s">
        <v>728</v>
      </c>
      <c r="AB409" s="121" t="s">
        <v>4790</v>
      </c>
      <c r="AC409" s="121">
        <v>38</v>
      </c>
      <c r="AD409" s="122" t="s">
        <v>6876</v>
      </c>
      <c r="AE409" s="122" t="s">
        <v>6877</v>
      </c>
      <c r="AF409" s="121" t="s">
        <v>8263</v>
      </c>
      <c r="AG409" s="121" t="s">
        <v>9018</v>
      </c>
      <c r="AH409" s="121" t="s">
        <v>7089</v>
      </c>
      <c r="AI409" s="121"/>
      <c r="AJ409" s="123">
        <v>3</v>
      </c>
      <c r="AK409" s="123">
        <v>147551.04000000001</v>
      </c>
      <c r="AL409" s="123">
        <f t="shared" si="40"/>
        <v>442653.12</v>
      </c>
      <c r="AM409" s="123">
        <f t="shared" si="41"/>
        <v>5.8800000000628643</v>
      </c>
      <c r="AN409" s="130"/>
      <c r="AO409" s="21"/>
      <c r="AP409" s="24"/>
      <c r="AQ409" s="21"/>
    </row>
    <row r="410" spans="1:43" s="22" customFormat="1" ht="76.5" outlineLevel="1" x14ac:dyDescent="0.25">
      <c r="A410" s="70"/>
      <c r="B410" s="72" t="s">
        <v>2465</v>
      </c>
      <c r="C410" s="74" t="s">
        <v>79</v>
      </c>
      <c r="D410" s="74" t="s">
        <v>3256</v>
      </c>
      <c r="E410" s="74" t="s">
        <v>871</v>
      </c>
      <c r="F410" s="74" t="s">
        <v>3257</v>
      </c>
      <c r="G410" s="74" t="s">
        <v>3259</v>
      </c>
      <c r="H410" s="23" t="s">
        <v>81</v>
      </c>
      <c r="I410" s="79">
        <v>0</v>
      </c>
      <c r="J410" s="75">
        <v>710000000</v>
      </c>
      <c r="K410" s="75" t="s">
        <v>82</v>
      </c>
      <c r="L410" s="23" t="s">
        <v>696</v>
      </c>
      <c r="M410" s="30" t="s">
        <v>969</v>
      </c>
      <c r="N410" s="26" t="s">
        <v>84</v>
      </c>
      <c r="O410" s="26" t="s">
        <v>4214</v>
      </c>
      <c r="P410" s="21" t="s">
        <v>91</v>
      </c>
      <c r="Q410" s="27">
        <v>796</v>
      </c>
      <c r="R410" s="26" t="s">
        <v>678</v>
      </c>
      <c r="S410" s="12">
        <v>8</v>
      </c>
      <c r="T410" s="12">
        <v>15620.09</v>
      </c>
      <c r="U410" s="12">
        <f t="shared" si="39"/>
        <v>124960.72</v>
      </c>
      <c r="V410" s="12">
        <f t="shared" si="42"/>
        <v>139956.00640000001</v>
      </c>
      <c r="W410" s="23"/>
      <c r="X410" s="23">
        <v>2017</v>
      </c>
      <c r="Y410" s="25"/>
      <c r="Z410" s="121" t="s">
        <v>1129</v>
      </c>
      <c r="AA410" s="121" t="s">
        <v>728</v>
      </c>
      <c r="AB410" s="121" t="s">
        <v>4790</v>
      </c>
      <c r="AC410" s="121">
        <v>39</v>
      </c>
      <c r="AD410" s="122" t="s">
        <v>6876</v>
      </c>
      <c r="AE410" s="122" t="s">
        <v>6877</v>
      </c>
      <c r="AF410" s="121" t="s">
        <v>8263</v>
      </c>
      <c r="AG410" s="121" t="s">
        <v>9018</v>
      </c>
      <c r="AH410" s="121" t="s">
        <v>7089</v>
      </c>
      <c r="AI410" s="121"/>
      <c r="AJ410" s="123">
        <v>8</v>
      </c>
      <c r="AK410" s="123">
        <v>17494.400000000001</v>
      </c>
      <c r="AL410" s="123">
        <f t="shared" si="40"/>
        <v>139955.20000000001</v>
      </c>
      <c r="AM410" s="123">
        <f t="shared" si="41"/>
        <v>0.80640000000130385</v>
      </c>
      <c r="AN410" s="130"/>
      <c r="AO410" s="21"/>
      <c r="AP410" s="24"/>
      <c r="AQ410" s="21"/>
    </row>
    <row r="411" spans="1:43" s="22" customFormat="1" ht="76.5" outlineLevel="1" x14ac:dyDescent="0.25">
      <c r="A411" s="70"/>
      <c r="B411" s="72" t="s">
        <v>2466</v>
      </c>
      <c r="C411" s="74" t="s">
        <v>79</v>
      </c>
      <c r="D411" s="74" t="s">
        <v>3260</v>
      </c>
      <c r="E411" s="74" t="s">
        <v>3261</v>
      </c>
      <c r="F411" s="74" t="s">
        <v>3262</v>
      </c>
      <c r="G411" s="74" t="s">
        <v>4164</v>
      </c>
      <c r="H411" s="23" t="s">
        <v>81</v>
      </c>
      <c r="I411" s="79">
        <v>0</v>
      </c>
      <c r="J411" s="75">
        <v>710000000</v>
      </c>
      <c r="K411" s="75" t="s">
        <v>82</v>
      </c>
      <c r="L411" s="23" t="s">
        <v>696</v>
      </c>
      <c r="M411" s="30" t="s">
        <v>969</v>
      </c>
      <c r="N411" s="26" t="s">
        <v>84</v>
      </c>
      <c r="O411" s="26" t="s">
        <v>4214</v>
      </c>
      <c r="P411" s="21" t="s">
        <v>91</v>
      </c>
      <c r="Q411" s="27">
        <v>796</v>
      </c>
      <c r="R411" s="26" t="s">
        <v>678</v>
      </c>
      <c r="S411" s="12">
        <v>105</v>
      </c>
      <c r="T411" s="12">
        <v>859.82</v>
      </c>
      <c r="U411" s="12">
        <f t="shared" si="39"/>
        <v>90281.1</v>
      </c>
      <c r="V411" s="12">
        <f t="shared" si="42"/>
        <v>101114.83200000001</v>
      </c>
      <c r="W411" s="23"/>
      <c r="X411" s="23">
        <v>2017</v>
      </c>
      <c r="Y411" s="25"/>
      <c r="Z411" s="121" t="s">
        <v>1129</v>
      </c>
      <c r="AA411" s="121" t="s">
        <v>728</v>
      </c>
      <c r="AB411" s="121" t="s">
        <v>4790</v>
      </c>
      <c r="AC411" s="121">
        <v>40</v>
      </c>
      <c r="AD411" s="122" t="s">
        <v>6876</v>
      </c>
      <c r="AE411" s="122" t="s">
        <v>6877</v>
      </c>
      <c r="AF411" s="121" t="s">
        <v>8263</v>
      </c>
      <c r="AG411" s="121" t="s">
        <v>9018</v>
      </c>
      <c r="AH411" s="121" t="s">
        <v>7089</v>
      </c>
      <c r="AI411" s="121"/>
      <c r="AJ411" s="123">
        <v>105</v>
      </c>
      <c r="AK411" s="123">
        <v>960.96</v>
      </c>
      <c r="AL411" s="123">
        <f t="shared" si="40"/>
        <v>100900.8</v>
      </c>
      <c r="AM411" s="123">
        <f t="shared" si="41"/>
        <v>214.03200000000652</v>
      </c>
      <c r="AN411" s="130"/>
      <c r="AO411" s="21"/>
      <c r="AP411" s="24"/>
      <c r="AQ411" s="21"/>
    </row>
    <row r="412" spans="1:43" s="22" customFormat="1" ht="76.5" outlineLevel="1" x14ac:dyDescent="0.25">
      <c r="A412" s="70"/>
      <c r="B412" s="72" t="s">
        <v>2467</v>
      </c>
      <c r="C412" s="74" t="s">
        <v>79</v>
      </c>
      <c r="D412" s="74" t="s">
        <v>3260</v>
      </c>
      <c r="E412" s="74" t="s">
        <v>3261</v>
      </c>
      <c r="F412" s="74" t="s">
        <v>3262</v>
      </c>
      <c r="G412" s="74" t="s">
        <v>4162</v>
      </c>
      <c r="H412" s="23" t="s">
        <v>81</v>
      </c>
      <c r="I412" s="79">
        <v>0</v>
      </c>
      <c r="J412" s="75">
        <v>710000000</v>
      </c>
      <c r="K412" s="75" t="s">
        <v>82</v>
      </c>
      <c r="L412" s="23" t="s">
        <v>696</v>
      </c>
      <c r="M412" s="30" t="s">
        <v>969</v>
      </c>
      <c r="N412" s="26" t="s">
        <v>84</v>
      </c>
      <c r="O412" s="26" t="s">
        <v>4214</v>
      </c>
      <c r="P412" s="21" t="s">
        <v>91</v>
      </c>
      <c r="Q412" s="27">
        <v>796</v>
      </c>
      <c r="R412" s="26" t="s">
        <v>678</v>
      </c>
      <c r="S412" s="12">
        <v>190</v>
      </c>
      <c r="T412" s="12">
        <v>310.49</v>
      </c>
      <c r="U412" s="12">
        <f t="shared" si="39"/>
        <v>58993.1</v>
      </c>
      <c r="V412" s="12">
        <f t="shared" si="42"/>
        <v>66072.272000000012</v>
      </c>
      <c r="W412" s="23"/>
      <c r="X412" s="23">
        <v>2017</v>
      </c>
      <c r="Y412" s="25"/>
      <c r="Z412" s="121" t="s">
        <v>1129</v>
      </c>
      <c r="AA412" s="121" t="s">
        <v>728</v>
      </c>
      <c r="AB412" s="121" t="s">
        <v>4790</v>
      </c>
      <c r="AC412" s="121">
        <v>41</v>
      </c>
      <c r="AD412" s="122" t="s">
        <v>6876</v>
      </c>
      <c r="AE412" s="122" t="s">
        <v>6877</v>
      </c>
      <c r="AF412" s="121" t="s">
        <v>8263</v>
      </c>
      <c r="AG412" s="121" t="s">
        <v>9018</v>
      </c>
      <c r="AH412" s="121" t="s">
        <v>7089</v>
      </c>
      <c r="AI412" s="121"/>
      <c r="AJ412" s="123">
        <v>190</v>
      </c>
      <c r="AK412" s="123">
        <v>346.08</v>
      </c>
      <c r="AL412" s="123">
        <f t="shared" si="40"/>
        <v>65755.199999999997</v>
      </c>
      <c r="AM412" s="123">
        <f t="shared" si="41"/>
        <v>317.07200000001467</v>
      </c>
      <c r="AN412" s="130"/>
      <c r="AO412" s="21"/>
      <c r="AP412" s="24"/>
      <c r="AQ412" s="21"/>
    </row>
    <row r="413" spans="1:43" s="22" customFormat="1" ht="76.5" outlineLevel="1" x14ac:dyDescent="0.25">
      <c r="A413" s="70"/>
      <c r="B413" s="72" t="s">
        <v>2468</v>
      </c>
      <c r="C413" s="74" t="s">
        <v>79</v>
      </c>
      <c r="D413" s="74" t="s">
        <v>3260</v>
      </c>
      <c r="E413" s="74" t="s">
        <v>3261</v>
      </c>
      <c r="F413" s="74" t="s">
        <v>3262</v>
      </c>
      <c r="G413" s="74" t="s">
        <v>4163</v>
      </c>
      <c r="H413" s="23" t="s">
        <v>81</v>
      </c>
      <c r="I413" s="79">
        <v>0</v>
      </c>
      <c r="J413" s="75">
        <v>710000000</v>
      </c>
      <c r="K413" s="75" t="s">
        <v>82</v>
      </c>
      <c r="L413" s="23" t="s">
        <v>696</v>
      </c>
      <c r="M413" s="30" t="s">
        <v>969</v>
      </c>
      <c r="N413" s="26" t="s">
        <v>84</v>
      </c>
      <c r="O413" s="26" t="s">
        <v>4214</v>
      </c>
      <c r="P413" s="21" t="s">
        <v>91</v>
      </c>
      <c r="Q413" s="27">
        <v>796</v>
      </c>
      <c r="R413" s="26" t="s">
        <v>678</v>
      </c>
      <c r="S413" s="12">
        <v>100</v>
      </c>
      <c r="T413" s="12">
        <v>480.07</v>
      </c>
      <c r="U413" s="12">
        <f t="shared" si="39"/>
        <v>48007</v>
      </c>
      <c r="V413" s="12">
        <f t="shared" si="42"/>
        <v>53767.840000000004</v>
      </c>
      <c r="W413" s="23"/>
      <c r="X413" s="23">
        <v>2017</v>
      </c>
      <c r="Y413" s="25"/>
      <c r="Z413" s="121" t="s">
        <v>1129</v>
      </c>
      <c r="AA413" s="121" t="s">
        <v>728</v>
      </c>
      <c r="AB413" s="121" t="s">
        <v>4790</v>
      </c>
      <c r="AC413" s="121">
        <v>42</v>
      </c>
      <c r="AD413" s="122" t="s">
        <v>6876</v>
      </c>
      <c r="AE413" s="122" t="s">
        <v>6877</v>
      </c>
      <c r="AF413" s="121" t="s">
        <v>8263</v>
      </c>
      <c r="AG413" s="121" t="s">
        <v>9018</v>
      </c>
      <c r="AH413" s="121" t="s">
        <v>7089</v>
      </c>
      <c r="AI413" s="121"/>
      <c r="AJ413" s="123">
        <v>100</v>
      </c>
      <c r="AK413" s="123">
        <v>536.48</v>
      </c>
      <c r="AL413" s="123">
        <f t="shared" si="40"/>
        <v>53648</v>
      </c>
      <c r="AM413" s="123">
        <f t="shared" si="41"/>
        <v>119.84000000000378</v>
      </c>
      <c r="AN413" s="130"/>
      <c r="AO413" s="21"/>
      <c r="AP413" s="24"/>
      <c r="AQ413" s="21"/>
    </row>
    <row r="414" spans="1:43" s="22" customFormat="1" ht="76.5" outlineLevel="1" x14ac:dyDescent="0.25">
      <c r="A414" s="70"/>
      <c r="B414" s="72" t="s">
        <v>2469</v>
      </c>
      <c r="C414" s="74" t="s">
        <v>79</v>
      </c>
      <c r="D414" s="74" t="s">
        <v>1080</v>
      </c>
      <c r="E414" s="74" t="s">
        <v>1078</v>
      </c>
      <c r="F414" s="74" t="s">
        <v>1081</v>
      </c>
      <c r="G414" s="74" t="s">
        <v>4548</v>
      </c>
      <c r="H414" s="23" t="s">
        <v>81</v>
      </c>
      <c r="I414" s="79">
        <v>0</v>
      </c>
      <c r="J414" s="75">
        <v>710000000</v>
      </c>
      <c r="K414" s="75" t="s">
        <v>82</v>
      </c>
      <c r="L414" s="23" t="s">
        <v>696</v>
      </c>
      <c r="M414" s="30" t="s">
        <v>969</v>
      </c>
      <c r="N414" s="26" t="s">
        <v>84</v>
      </c>
      <c r="O414" s="26" t="s">
        <v>4214</v>
      </c>
      <c r="P414" s="21" t="s">
        <v>91</v>
      </c>
      <c r="Q414" s="27">
        <v>796</v>
      </c>
      <c r="R414" s="26" t="s">
        <v>678</v>
      </c>
      <c r="S414" s="12">
        <v>36</v>
      </c>
      <c r="T414" s="12">
        <v>260.33</v>
      </c>
      <c r="U414" s="12">
        <f t="shared" si="39"/>
        <v>9371.8799999999992</v>
      </c>
      <c r="V414" s="12">
        <f t="shared" si="42"/>
        <v>10496.5056</v>
      </c>
      <c r="W414" s="23"/>
      <c r="X414" s="23">
        <v>2017</v>
      </c>
      <c r="Y414" s="25"/>
      <c r="Z414" s="121" t="s">
        <v>1129</v>
      </c>
      <c r="AA414" s="121" t="s">
        <v>728</v>
      </c>
      <c r="AB414" s="121" t="s">
        <v>4790</v>
      </c>
      <c r="AC414" s="121">
        <v>43</v>
      </c>
      <c r="AD414" s="122" t="s">
        <v>6876</v>
      </c>
      <c r="AE414" s="122" t="s">
        <v>6877</v>
      </c>
      <c r="AF414" s="121" t="s">
        <v>8263</v>
      </c>
      <c r="AG414" s="121" t="s">
        <v>9018</v>
      </c>
      <c r="AH414" s="121" t="s">
        <v>7089</v>
      </c>
      <c r="AI414" s="121"/>
      <c r="AJ414" s="123">
        <v>36</v>
      </c>
      <c r="AK414" s="123">
        <v>291.54000000000002</v>
      </c>
      <c r="AL414" s="123">
        <f t="shared" si="40"/>
        <v>10495.44</v>
      </c>
      <c r="AM414" s="123">
        <f t="shared" si="41"/>
        <v>1.065599999999904</v>
      </c>
      <c r="AN414" s="130"/>
      <c r="AO414" s="21"/>
      <c r="AP414" s="24"/>
      <c r="AQ414" s="21"/>
    </row>
    <row r="415" spans="1:43" s="22" customFormat="1" ht="76.5" outlineLevel="1" x14ac:dyDescent="0.25">
      <c r="A415" s="70"/>
      <c r="B415" s="72" t="s">
        <v>2470</v>
      </c>
      <c r="C415" s="74" t="s">
        <v>79</v>
      </c>
      <c r="D415" s="74" t="s">
        <v>3263</v>
      </c>
      <c r="E415" s="74" t="s">
        <v>1455</v>
      </c>
      <c r="F415" s="74" t="s">
        <v>3264</v>
      </c>
      <c r="G415" s="74" t="s">
        <v>4126</v>
      </c>
      <c r="H415" s="23" t="s">
        <v>81</v>
      </c>
      <c r="I415" s="79">
        <v>0</v>
      </c>
      <c r="J415" s="75">
        <v>710000000</v>
      </c>
      <c r="K415" s="75" t="s">
        <v>82</v>
      </c>
      <c r="L415" s="23" t="s">
        <v>696</v>
      </c>
      <c r="M415" s="30" t="s">
        <v>969</v>
      </c>
      <c r="N415" s="26" t="s">
        <v>84</v>
      </c>
      <c r="O415" s="26" t="s">
        <v>4214</v>
      </c>
      <c r="P415" s="21" t="s">
        <v>91</v>
      </c>
      <c r="Q415" s="27">
        <v>796</v>
      </c>
      <c r="R415" s="26" t="s">
        <v>678</v>
      </c>
      <c r="S415" s="12">
        <v>54</v>
      </c>
      <c r="T415" s="12">
        <v>2199.71</v>
      </c>
      <c r="U415" s="12">
        <f t="shared" si="39"/>
        <v>118784.34</v>
      </c>
      <c r="V415" s="12">
        <f t="shared" si="42"/>
        <v>133038.4608</v>
      </c>
      <c r="W415" s="23"/>
      <c r="X415" s="23">
        <v>2017</v>
      </c>
      <c r="Y415" s="25"/>
      <c r="Z415" s="121" t="s">
        <v>1129</v>
      </c>
      <c r="AA415" s="121" t="s">
        <v>728</v>
      </c>
      <c r="AB415" s="121" t="s">
        <v>4790</v>
      </c>
      <c r="AC415" s="121">
        <v>44</v>
      </c>
      <c r="AD415" s="122" t="s">
        <v>6876</v>
      </c>
      <c r="AE415" s="122" t="s">
        <v>6877</v>
      </c>
      <c r="AF415" s="121" t="s">
        <v>8263</v>
      </c>
      <c r="AG415" s="121" t="s">
        <v>9018</v>
      </c>
      <c r="AH415" s="121" t="s">
        <v>7089</v>
      </c>
      <c r="AI415" s="121"/>
      <c r="AJ415" s="123">
        <v>54</v>
      </c>
      <c r="AK415" s="123">
        <v>2450.56</v>
      </c>
      <c r="AL415" s="123">
        <f t="shared" si="40"/>
        <v>132330.23999999999</v>
      </c>
      <c r="AM415" s="123">
        <f t="shared" si="41"/>
        <v>708.22080000001006</v>
      </c>
      <c r="AN415" s="130"/>
      <c r="AO415" s="21"/>
      <c r="AP415" s="24"/>
      <c r="AQ415" s="21"/>
    </row>
    <row r="416" spans="1:43" s="22" customFormat="1" ht="76.5" outlineLevel="1" x14ac:dyDescent="0.25">
      <c r="A416" s="70"/>
      <c r="B416" s="72" t="s">
        <v>2471</v>
      </c>
      <c r="C416" s="74" t="s">
        <v>79</v>
      </c>
      <c r="D416" s="74" t="s">
        <v>1454</v>
      </c>
      <c r="E416" s="74" t="s">
        <v>1455</v>
      </c>
      <c r="F416" s="74" t="s">
        <v>1456</v>
      </c>
      <c r="G416" s="74" t="s">
        <v>4126</v>
      </c>
      <c r="H416" s="23" t="s">
        <v>81</v>
      </c>
      <c r="I416" s="79">
        <v>0</v>
      </c>
      <c r="J416" s="75">
        <v>710000000</v>
      </c>
      <c r="K416" s="75" t="s">
        <v>82</v>
      </c>
      <c r="L416" s="23" t="s">
        <v>696</v>
      </c>
      <c r="M416" s="30" t="s">
        <v>969</v>
      </c>
      <c r="N416" s="26" t="s">
        <v>84</v>
      </c>
      <c r="O416" s="26" t="s">
        <v>4214</v>
      </c>
      <c r="P416" s="21" t="s">
        <v>91</v>
      </c>
      <c r="Q416" s="27">
        <v>796</v>
      </c>
      <c r="R416" s="26" t="s">
        <v>678</v>
      </c>
      <c r="S416" s="12">
        <v>48</v>
      </c>
      <c r="T416" s="12">
        <v>852.66</v>
      </c>
      <c r="U416" s="12">
        <f t="shared" si="39"/>
        <v>40927.68</v>
      </c>
      <c r="V416" s="12">
        <f t="shared" si="42"/>
        <v>45839.001600000003</v>
      </c>
      <c r="W416" s="23"/>
      <c r="X416" s="23">
        <v>2017</v>
      </c>
      <c r="Y416" s="25"/>
      <c r="Z416" s="121" t="s">
        <v>1129</v>
      </c>
      <c r="AA416" s="121" t="s">
        <v>728</v>
      </c>
      <c r="AB416" s="121" t="s">
        <v>4790</v>
      </c>
      <c r="AC416" s="121">
        <v>45</v>
      </c>
      <c r="AD416" s="122" t="s">
        <v>6876</v>
      </c>
      <c r="AE416" s="122" t="s">
        <v>6877</v>
      </c>
      <c r="AF416" s="121" t="s">
        <v>8263</v>
      </c>
      <c r="AG416" s="121" t="s">
        <v>9018</v>
      </c>
      <c r="AH416" s="121" t="s">
        <v>7089</v>
      </c>
      <c r="AI416" s="121"/>
      <c r="AJ416" s="123">
        <v>48</v>
      </c>
      <c r="AK416" s="123">
        <v>953.12</v>
      </c>
      <c r="AL416" s="123">
        <f t="shared" si="40"/>
        <v>45749.760000000002</v>
      </c>
      <c r="AM416" s="123">
        <f t="shared" si="41"/>
        <v>89.241600000001199</v>
      </c>
      <c r="AN416" s="130"/>
      <c r="AO416" s="21"/>
      <c r="AP416" s="24"/>
      <c r="AQ416" s="21"/>
    </row>
    <row r="417" spans="1:43" s="22" customFormat="1" ht="76.5" outlineLevel="1" x14ac:dyDescent="0.25">
      <c r="A417" s="70"/>
      <c r="B417" s="72" t="s">
        <v>2472</v>
      </c>
      <c r="C417" s="74" t="s">
        <v>79</v>
      </c>
      <c r="D417" s="74" t="s">
        <v>1453</v>
      </c>
      <c r="E417" s="74" t="s">
        <v>1076</v>
      </c>
      <c r="F417" s="74" t="s">
        <v>3132</v>
      </c>
      <c r="G417" s="74" t="s">
        <v>4182</v>
      </c>
      <c r="H417" s="23" t="s">
        <v>81</v>
      </c>
      <c r="I417" s="79">
        <v>0</v>
      </c>
      <c r="J417" s="75">
        <v>710000000</v>
      </c>
      <c r="K417" s="75" t="s">
        <v>82</v>
      </c>
      <c r="L417" s="23" t="s">
        <v>696</v>
      </c>
      <c r="M417" s="30" t="s">
        <v>969</v>
      </c>
      <c r="N417" s="26" t="s">
        <v>84</v>
      </c>
      <c r="O417" s="26" t="s">
        <v>4214</v>
      </c>
      <c r="P417" s="21" t="s">
        <v>91</v>
      </c>
      <c r="Q417" s="27">
        <v>796</v>
      </c>
      <c r="R417" s="26" t="s">
        <v>678</v>
      </c>
      <c r="S417" s="12">
        <v>961</v>
      </c>
      <c r="T417" s="12">
        <v>365.42</v>
      </c>
      <c r="U417" s="12">
        <f t="shared" si="39"/>
        <v>351168.62</v>
      </c>
      <c r="V417" s="12">
        <f t="shared" si="42"/>
        <v>393308.85440000001</v>
      </c>
      <c r="W417" s="23"/>
      <c r="X417" s="23">
        <v>2017</v>
      </c>
      <c r="Y417" s="25"/>
      <c r="Z417" s="121" t="s">
        <v>1129</v>
      </c>
      <c r="AA417" s="121" t="s">
        <v>728</v>
      </c>
      <c r="AB417" s="121" t="s">
        <v>4790</v>
      </c>
      <c r="AC417" s="121">
        <v>46</v>
      </c>
      <c r="AD417" s="122" t="s">
        <v>6876</v>
      </c>
      <c r="AE417" s="122" t="s">
        <v>6877</v>
      </c>
      <c r="AF417" s="121" t="s">
        <v>8263</v>
      </c>
      <c r="AG417" s="121" t="s">
        <v>9018</v>
      </c>
      <c r="AH417" s="121" t="s">
        <v>7089</v>
      </c>
      <c r="AI417" s="121"/>
      <c r="AJ417" s="123">
        <v>961</v>
      </c>
      <c r="AK417" s="123">
        <v>409.27</v>
      </c>
      <c r="AL417" s="123">
        <f t="shared" si="40"/>
        <v>393308.47</v>
      </c>
      <c r="AM417" s="123">
        <f t="shared" si="41"/>
        <v>0.38440000003902242</v>
      </c>
      <c r="AN417" s="130"/>
      <c r="AO417" s="21"/>
      <c r="AP417" s="24"/>
      <c r="AQ417" s="21"/>
    </row>
    <row r="418" spans="1:43" s="22" customFormat="1" ht="76.5" outlineLevel="1" x14ac:dyDescent="0.25">
      <c r="A418" s="70"/>
      <c r="B418" s="72" t="s">
        <v>2473</v>
      </c>
      <c r="C418" s="74" t="s">
        <v>79</v>
      </c>
      <c r="D418" s="74" t="s">
        <v>1384</v>
      </c>
      <c r="E418" s="74" t="s">
        <v>1076</v>
      </c>
      <c r="F418" s="74" t="s">
        <v>1385</v>
      </c>
      <c r="G418" s="74" t="s">
        <v>4181</v>
      </c>
      <c r="H418" s="23" t="s">
        <v>81</v>
      </c>
      <c r="I418" s="79">
        <v>0</v>
      </c>
      <c r="J418" s="75">
        <v>710000000</v>
      </c>
      <c r="K418" s="75" t="s">
        <v>82</v>
      </c>
      <c r="L418" s="23" t="s">
        <v>696</v>
      </c>
      <c r="M418" s="30" t="s">
        <v>969</v>
      </c>
      <c r="N418" s="26" t="s">
        <v>84</v>
      </c>
      <c r="O418" s="26" t="s">
        <v>4214</v>
      </c>
      <c r="P418" s="21" t="s">
        <v>91</v>
      </c>
      <c r="Q418" s="27">
        <v>796</v>
      </c>
      <c r="R418" s="26" t="s">
        <v>678</v>
      </c>
      <c r="S418" s="12">
        <v>40</v>
      </c>
      <c r="T418" s="12">
        <v>420.36</v>
      </c>
      <c r="U418" s="12">
        <f t="shared" si="39"/>
        <v>16814.400000000001</v>
      </c>
      <c r="V418" s="12">
        <f t="shared" si="42"/>
        <v>18832.128000000004</v>
      </c>
      <c r="W418" s="23"/>
      <c r="X418" s="23">
        <v>2017</v>
      </c>
      <c r="Y418" s="25"/>
      <c r="Z418" s="121" t="s">
        <v>1129</v>
      </c>
      <c r="AA418" s="121" t="s">
        <v>728</v>
      </c>
      <c r="AB418" s="121" t="s">
        <v>4790</v>
      </c>
      <c r="AC418" s="121">
        <v>47</v>
      </c>
      <c r="AD418" s="122" t="s">
        <v>6876</v>
      </c>
      <c r="AE418" s="122" t="s">
        <v>6877</v>
      </c>
      <c r="AF418" s="121" t="s">
        <v>8263</v>
      </c>
      <c r="AG418" s="121" t="s">
        <v>9018</v>
      </c>
      <c r="AH418" s="121" t="s">
        <v>7089</v>
      </c>
      <c r="AI418" s="121"/>
      <c r="AJ418" s="123">
        <v>40</v>
      </c>
      <c r="AK418" s="123">
        <v>470.79</v>
      </c>
      <c r="AL418" s="123">
        <f t="shared" si="40"/>
        <v>18831.600000000002</v>
      </c>
      <c r="AM418" s="123">
        <f t="shared" si="41"/>
        <v>0.52800000000206637</v>
      </c>
      <c r="AN418" s="130"/>
      <c r="AO418" s="21"/>
      <c r="AP418" s="24"/>
      <c r="AQ418" s="21"/>
    </row>
    <row r="419" spans="1:43" s="22" customFormat="1" ht="76.5" outlineLevel="1" x14ac:dyDescent="0.25">
      <c r="A419" s="70"/>
      <c r="B419" s="72" t="s">
        <v>2474</v>
      </c>
      <c r="C419" s="74" t="s">
        <v>79</v>
      </c>
      <c r="D419" s="74" t="s">
        <v>3265</v>
      </c>
      <c r="E419" s="74" t="s">
        <v>1076</v>
      </c>
      <c r="F419" s="74" t="s">
        <v>3266</v>
      </c>
      <c r="G419" s="74" t="s">
        <v>4538</v>
      </c>
      <c r="H419" s="23" t="s">
        <v>81</v>
      </c>
      <c r="I419" s="79">
        <v>0</v>
      </c>
      <c r="J419" s="75">
        <v>710000000</v>
      </c>
      <c r="K419" s="75" t="s">
        <v>82</v>
      </c>
      <c r="L419" s="23" t="s">
        <v>696</v>
      </c>
      <c r="M419" s="30" t="s">
        <v>969</v>
      </c>
      <c r="N419" s="26" t="s">
        <v>84</v>
      </c>
      <c r="O419" s="26" t="s">
        <v>4214</v>
      </c>
      <c r="P419" s="21" t="s">
        <v>91</v>
      </c>
      <c r="Q419" s="27">
        <v>796</v>
      </c>
      <c r="R419" s="26" t="s">
        <v>678</v>
      </c>
      <c r="S419" s="12">
        <v>150</v>
      </c>
      <c r="T419" s="12">
        <v>856.64</v>
      </c>
      <c r="U419" s="12">
        <f t="shared" si="39"/>
        <v>128496</v>
      </c>
      <c r="V419" s="12">
        <f t="shared" si="42"/>
        <v>143915.52000000002</v>
      </c>
      <c r="W419" s="23"/>
      <c r="X419" s="23">
        <v>2017</v>
      </c>
      <c r="Y419" s="25"/>
      <c r="Z419" s="121" t="s">
        <v>1129</v>
      </c>
      <c r="AA419" s="121" t="s">
        <v>728</v>
      </c>
      <c r="AB419" s="121" t="s">
        <v>4790</v>
      </c>
      <c r="AC419" s="121">
        <v>48</v>
      </c>
      <c r="AD419" s="122" t="s">
        <v>6876</v>
      </c>
      <c r="AE419" s="122" t="s">
        <v>6877</v>
      </c>
      <c r="AF419" s="121" t="s">
        <v>8263</v>
      </c>
      <c r="AG419" s="121" t="s">
        <v>9018</v>
      </c>
      <c r="AH419" s="121" t="s">
        <v>7089</v>
      </c>
      <c r="AI419" s="121"/>
      <c r="AJ419" s="123">
        <v>150</v>
      </c>
      <c r="AK419" s="123">
        <v>957.6</v>
      </c>
      <c r="AL419" s="123">
        <f t="shared" si="40"/>
        <v>143640</v>
      </c>
      <c r="AM419" s="123">
        <f t="shared" si="41"/>
        <v>275.52000000001863</v>
      </c>
      <c r="AN419" s="130"/>
      <c r="AO419" s="21"/>
      <c r="AP419" s="24"/>
      <c r="AQ419" s="21"/>
    </row>
    <row r="420" spans="1:43" s="22" customFormat="1" ht="76.5" outlineLevel="1" x14ac:dyDescent="0.25">
      <c r="A420" s="70"/>
      <c r="B420" s="72" t="s">
        <v>2475</v>
      </c>
      <c r="C420" s="74" t="s">
        <v>79</v>
      </c>
      <c r="D420" s="74" t="s">
        <v>4127</v>
      </c>
      <c r="E420" s="74" t="s">
        <v>1076</v>
      </c>
      <c r="F420" s="74" t="s">
        <v>4128</v>
      </c>
      <c r="G420" s="74" t="s">
        <v>4539</v>
      </c>
      <c r="H420" s="23" t="s">
        <v>81</v>
      </c>
      <c r="I420" s="79">
        <v>0</v>
      </c>
      <c r="J420" s="75">
        <v>710000000</v>
      </c>
      <c r="K420" s="75" t="s">
        <v>82</v>
      </c>
      <c r="L420" s="23" t="s">
        <v>696</v>
      </c>
      <c r="M420" s="30" t="s">
        <v>969</v>
      </c>
      <c r="N420" s="26" t="s">
        <v>84</v>
      </c>
      <c r="O420" s="26" t="s">
        <v>4214</v>
      </c>
      <c r="P420" s="21" t="s">
        <v>91</v>
      </c>
      <c r="Q420" s="27">
        <v>796</v>
      </c>
      <c r="R420" s="26" t="s">
        <v>678</v>
      </c>
      <c r="S420" s="12">
        <v>110</v>
      </c>
      <c r="T420" s="12">
        <v>1001.53</v>
      </c>
      <c r="U420" s="12">
        <f t="shared" si="39"/>
        <v>110168.3</v>
      </c>
      <c r="V420" s="12">
        <f t="shared" si="42"/>
        <v>123388.49600000001</v>
      </c>
      <c r="W420" s="23"/>
      <c r="X420" s="23">
        <v>2017</v>
      </c>
      <c r="Y420" s="25"/>
      <c r="Z420" s="121" t="s">
        <v>1129</v>
      </c>
      <c r="AA420" s="121" t="s">
        <v>728</v>
      </c>
      <c r="AB420" s="121" t="s">
        <v>4790</v>
      </c>
      <c r="AC420" s="121">
        <v>49</v>
      </c>
      <c r="AD420" s="122" t="s">
        <v>6876</v>
      </c>
      <c r="AE420" s="122" t="s">
        <v>6877</v>
      </c>
      <c r="AF420" s="121" t="s">
        <v>8263</v>
      </c>
      <c r="AG420" s="121" t="s">
        <v>9018</v>
      </c>
      <c r="AH420" s="121" t="s">
        <v>7089</v>
      </c>
      <c r="AI420" s="121"/>
      <c r="AJ420" s="123">
        <v>110</v>
      </c>
      <c r="AK420" s="123">
        <v>1120</v>
      </c>
      <c r="AL420" s="123">
        <f t="shared" si="40"/>
        <v>123200</v>
      </c>
      <c r="AM420" s="123">
        <f t="shared" si="41"/>
        <v>188.49600000001374</v>
      </c>
      <c r="AN420" s="130"/>
      <c r="AO420" s="21"/>
      <c r="AP420" s="24"/>
      <c r="AQ420" s="21"/>
    </row>
    <row r="421" spans="1:43" s="22" customFormat="1" ht="76.5" outlineLevel="1" x14ac:dyDescent="0.25">
      <c r="A421" s="70"/>
      <c r="B421" s="72" t="s">
        <v>2476</v>
      </c>
      <c r="C421" s="74" t="s">
        <v>79</v>
      </c>
      <c r="D421" s="74" t="s">
        <v>4129</v>
      </c>
      <c r="E421" s="74" t="s">
        <v>1076</v>
      </c>
      <c r="F421" s="74" t="s">
        <v>4130</v>
      </c>
      <c r="G421" s="74" t="s">
        <v>4540</v>
      </c>
      <c r="H421" s="23" t="s">
        <v>81</v>
      </c>
      <c r="I421" s="79">
        <v>0</v>
      </c>
      <c r="J421" s="75">
        <v>710000000</v>
      </c>
      <c r="K421" s="75" t="s">
        <v>82</v>
      </c>
      <c r="L421" s="23" t="s">
        <v>696</v>
      </c>
      <c r="M421" s="30" t="s">
        <v>969</v>
      </c>
      <c r="N421" s="26" t="s">
        <v>84</v>
      </c>
      <c r="O421" s="26" t="s">
        <v>4214</v>
      </c>
      <c r="P421" s="21" t="s">
        <v>91</v>
      </c>
      <c r="Q421" s="27">
        <v>796</v>
      </c>
      <c r="R421" s="26" t="s">
        <v>678</v>
      </c>
      <c r="S421" s="12">
        <v>533</v>
      </c>
      <c r="T421" s="12">
        <v>681.49</v>
      </c>
      <c r="U421" s="12">
        <f t="shared" si="39"/>
        <v>363234.17</v>
      </c>
      <c r="V421" s="12">
        <f t="shared" si="42"/>
        <v>406822.27040000004</v>
      </c>
      <c r="W421" s="23"/>
      <c r="X421" s="23">
        <v>2017</v>
      </c>
      <c r="Y421" s="25"/>
      <c r="Z421" s="121" t="s">
        <v>1129</v>
      </c>
      <c r="AA421" s="121" t="s">
        <v>728</v>
      </c>
      <c r="AB421" s="121" t="s">
        <v>4790</v>
      </c>
      <c r="AC421" s="121">
        <v>50</v>
      </c>
      <c r="AD421" s="122" t="s">
        <v>6876</v>
      </c>
      <c r="AE421" s="122" t="s">
        <v>6877</v>
      </c>
      <c r="AF421" s="121" t="s">
        <v>8263</v>
      </c>
      <c r="AG421" s="121" t="s">
        <v>9018</v>
      </c>
      <c r="AH421" s="121" t="s">
        <v>7089</v>
      </c>
      <c r="AI421" s="121"/>
      <c r="AJ421" s="123">
        <v>533</v>
      </c>
      <c r="AK421" s="123">
        <v>761.6</v>
      </c>
      <c r="AL421" s="123">
        <f t="shared" si="40"/>
        <v>405932.79999999999</v>
      </c>
      <c r="AM421" s="123">
        <f t="shared" si="41"/>
        <v>889.47040000004927</v>
      </c>
      <c r="AN421" s="130"/>
      <c r="AO421" s="21"/>
      <c r="AP421" s="24"/>
      <c r="AQ421" s="21"/>
    </row>
    <row r="422" spans="1:43" s="22" customFormat="1" ht="76.5" outlineLevel="1" x14ac:dyDescent="0.25">
      <c r="A422" s="70"/>
      <c r="B422" s="72" t="s">
        <v>2477</v>
      </c>
      <c r="C422" s="74" t="s">
        <v>79</v>
      </c>
      <c r="D422" s="74" t="s">
        <v>3140</v>
      </c>
      <c r="E422" s="74" t="s">
        <v>1076</v>
      </c>
      <c r="F422" s="74" t="s">
        <v>3141</v>
      </c>
      <c r="G422" s="74" t="s">
        <v>3141</v>
      </c>
      <c r="H422" s="23" t="s">
        <v>81</v>
      </c>
      <c r="I422" s="79">
        <v>0</v>
      </c>
      <c r="J422" s="75">
        <v>710000000</v>
      </c>
      <c r="K422" s="75" t="s">
        <v>82</v>
      </c>
      <c r="L422" s="23" t="s">
        <v>696</v>
      </c>
      <c r="M422" s="30" t="s">
        <v>969</v>
      </c>
      <c r="N422" s="26" t="s">
        <v>84</v>
      </c>
      <c r="O422" s="26" t="s">
        <v>4214</v>
      </c>
      <c r="P422" s="21" t="s">
        <v>91</v>
      </c>
      <c r="Q422" s="27">
        <v>796</v>
      </c>
      <c r="R422" s="26" t="s">
        <v>678</v>
      </c>
      <c r="S422" s="12">
        <v>17</v>
      </c>
      <c r="T422" s="12">
        <v>501.56</v>
      </c>
      <c r="U422" s="12">
        <f t="shared" si="39"/>
        <v>8526.52</v>
      </c>
      <c r="V422" s="12">
        <f t="shared" si="42"/>
        <v>9549.7024000000019</v>
      </c>
      <c r="W422" s="23"/>
      <c r="X422" s="23">
        <v>2017</v>
      </c>
      <c r="Y422" s="25"/>
      <c r="Z422" s="121" t="s">
        <v>1129</v>
      </c>
      <c r="AA422" s="121" t="s">
        <v>728</v>
      </c>
      <c r="AB422" s="121" t="s">
        <v>4790</v>
      </c>
      <c r="AC422" s="121">
        <v>51</v>
      </c>
      <c r="AD422" s="122" t="s">
        <v>6876</v>
      </c>
      <c r="AE422" s="122" t="s">
        <v>6877</v>
      </c>
      <c r="AF422" s="121" t="s">
        <v>8263</v>
      </c>
      <c r="AG422" s="121" t="s">
        <v>9018</v>
      </c>
      <c r="AH422" s="121" t="s">
        <v>7089</v>
      </c>
      <c r="AI422" s="121"/>
      <c r="AJ422" s="123">
        <v>17</v>
      </c>
      <c r="AK422" s="123">
        <v>561.71</v>
      </c>
      <c r="AL422" s="123">
        <f t="shared" si="40"/>
        <v>9549.07</v>
      </c>
      <c r="AM422" s="123">
        <f t="shared" si="41"/>
        <v>0.63240000000223517</v>
      </c>
      <c r="AN422" s="130"/>
      <c r="AO422" s="21"/>
      <c r="AP422" s="24"/>
      <c r="AQ422" s="21"/>
    </row>
    <row r="423" spans="1:43" s="22" customFormat="1" ht="76.5" outlineLevel="1" x14ac:dyDescent="0.25">
      <c r="A423" s="70"/>
      <c r="B423" s="72" t="s">
        <v>2478</v>
      </c>
      <c r="C423" s="74" t="s">
        <v>79</v>
      </c>
      <c r="D423" s="74" t="s">
        <v>4042</v>
      </c>
      <c r="E423" s="74" t="s">
        <v>1076</v>
      </c>
      <c r="F423" s="74" t="s">
        <v>3267</v>
      </c>
      <c r="G423" s="74" t="s">
        <v>3267</v>
      </c>
      <c r="H423" s="23" t="s">
        <v>81</v>
      </c>
      <c r="I423" s="79">
        <v>0</v>
      </c>
      <c r="J423" s="75">
        <v>710000000</v>
      </c>
      <c r="K423" s="75" t="s">
        <v>82</v>
      </c>
      <c r="L423" s="23" t="s">
        <v>696</v>
      </c>
      <c r="M423" s="30" t="s">
        <v>969</v>
      </c>
      <c r="N423" s="26" t="s">
        <v>84</v>
      </c>
      <c r="O423" s="26" t="s">
        <v>4214</v>
      </c>
      <c r="P423" s="21" t="s">
        <v>91</v>
      </c>
      <c r="Q423" s="27">
        <v>796</v>
      </c>
      <c r="R423" s="26" t="s">
        <v>678</v>
      </c>
      <c r="S423" s="12">
        <v>2400</v>
      </c>
      <c r="T423" s="12">
        <v>323.23</v>
      </c>
      <c r="U423" s="12">
        <f t="shared" si="39"/>
        <v>775752</v>
      </c>
      <c r="V423" s="12">
        <f t="shared" si="42"/>
        <v>868842.24000000011</v>
      </c>
      <c r="W423" s="23"/>
      <c r="X423" s="23">
        <v>2017</v>
      </c>
      <c r="Y423" s="25"/>
      <c r="Z423" s="121" t="s">
        <v>1129</v>
      </c>
      <c r="AA423" s="121" t="s">
        <v>728</v>
      </c>
      <c r="AB423" s="121" t="s">
        <v>4790</v>
      </c>
      <c r="AC423" s="121">
        <v>52</v>
      </c>
      <c r="AD423" s="122" t="s">
        <v>6876</v>
      </c>
      <c r="AE423" s="122" t="s">
        <v>6877</v>
      </c>
      <c r="AF423" s="121" t="s">
        <v>8263</v>
      </c>
      <c r="AG423" s="121" t="s">
        <v>9018</v>
      </c>
      <c r="AH423" s="121" t="s">
        <v>7089</v>
      </c>
      <c r="AI423" s="121"/>
      <c r="AJ423" s="123">
        <v>2400</v>
      </c>
      <c r="AK423" s="123">
        <v>360.64</v>
      </c>
      <c r="AL423" s="123">
        <f t="shared" si="40"/>
        <v>865536</v>
      </c>
      <c r="AM423" s="123">
        <f t="shared" si="41"/>
        <v>3306.2400000001071</v>
      </c>
      <c r="AN423" s="130"/>
      <c r="AO423" s="21"/>
      <c r="AP423" s="24"/>
      <c r="AQ423" s="21"/>
    </row>
    <row r="424" spans="1:43" s="22" customFormat="1" ht="76.5" outlineLevel="1" x14ac:dyDescent="0.25">
      <c r="A424" s="70"/>
      <c r="B424" s="72" t="s">
        <v>2479</v>
      </c>
      <c r="C424" s="74" t="s">
        <v>79</v>
      </c>
      <c r="D424" s="74" t="s">
        <v>1090</v>
      </c>
      <c r="E424" s="74" t="s">
        <v>1076</v>
      </c>
      <c r="F424" s="74" t="s">
        <v>1089</v>
      </c>
      <c r="G424" s="74" t="s">
        <v>1089</v>
      </c>
      <c r="H424" s="23" t="s">
        <v>81</v>
      </c>
      <c r="I424" s="79">
        <v>0</v>
      </c>
      <c r="J424" s="75">
        <v>710000000</v>
      </c>
      <c r="K424" s="75" t="s">
        <v>82</v>
      </c>
      <c r="L424" s="23" t="s">
        <v>696</v>
      </c>
      <c r="M424" s="30" t="s">
        <v>969</v>
      </c>
      <c r="N424" s="26" t="s">
        <v>84</v>
      </c>
      <c r="O424" s="26" t="s">
        <v>4214</v>
      </c>
      <c r="P424" s="21" t="s">
        <v>91</v>
      </c>
      <c r="Q424" s="27">
        <v>796</v>
      </c>
      <c r="R424" s="26" t="s">
        <v>678</v>
      </c>
      <c r="S424" s="12">
        <v>800</v>
      </c>
      <c r="T424" s="12">
        <v>294.57</v>
      </c>
      <c r="U424" s="12">
        <f t="shared" si="39"/>
        <v>235656</v>
      </c>
      <c r="V424" s="12">
        <f t="shared" si="42"/>
        <v>263934.72000000003</v>
      </c>
      <c r="W424" s="23"/>
      <c r="X424" s="23">
        <v>2017</v>
      </c>
      <c r="Y424" s="25"/>
      <c r="Z424" s="121" t="s">
        <v>1129</v>
      </c>
      <c r="AA424" s="121" t="s">
        <v>728</v>
      </c>
      <c r="AB424" s="121" t="s">
        <v>4790</v>
      </c>
      <c r="AC424" s="121">
        <v>53</v>
      </c>
      <c r="AD424" s="122" t="s">
        <v>6876</v>
      </c>
      <c r="AE424" s="122" t="s">
        <v>6877</v>
      </c>
      <c r="AF424" s="121" t="s">
        <v>8263</v>
      </c>
      <c r="AG424" s="121" t="s">
        <v>9018</v>
      </c>
      <c r="AH424" s="121" t="s">
        <v>7089</v>
      </c>
      <c r="AI424" s="121"/>
      <c r="AJ424" s="123">
        <v>800</v>
      </c>
      <c r="AK424" s="123">
        <v>328.16</v>
      </c>
      <c r="AL424" s="123">
        <f t="shared" si="40"/>
        <v>262528</v>
      </c>
      <c r="AM424" s="123">
        <f t="shared" si="41"/>
        <v>1406.7200000000303</v>
      </c>
      <c r="AN424" s="130"/>
      <c r="AO424" s="21"/>
      <c r="AP424" s="24"/>
      <c r="AQ424" s="21"/>
    </row>
    <row r="425" spans="1:43" s="22" customFormat="1" ht="76.5" outlineLevel="1" x14ac:dyDescent="0.25">
      <c r="A425" s="70"/>
      <c r="B425" s="72" t="s">
        <v>2480</v>
      </c>
      <c r="C425" s="74" t="s">
        <v>79</v>
      </c>
      <c r="D425" s="74" t="s">
        <v>3138</v>
      </c>
      <c r="E425" s="74" t="s">
        <v>1076</v>
      </c>
      <c r="F425" s="74" t="s">
        <v>3139</v>
      </c>
      <c r="G425" s="74" t="s">
        <v>4569</v>
      </c>
      <c r="H425" s="23" t="s">
        <v>81</v>
      </c>
      <c r="I425" s="79">
        <v>0</v>
      </c>
      <c r="J425" s="75">
        <v>710000000</v>
      </c>
      <c r="K425" s="75" t="s">
        <v>82</v>
      </c>
      <c r="L425" s="23" t="s">
        <v>696</v>
      </c>
      <c r="M425" s="30" t="s">
        <v>969</v>
      </c>
      <c r="N425" s="26" t="s">
        <v>84</v>
      </c>
      <c r="O425" s="26" t="s">
        <v>4214</v>
      </c>
      <c r="P425" s="21" t="s">
        <v>91</v>
      </c>
      <c r="Q425" s="27">
        <v>796</v>
      </c>
      <c r="R425" s="26" t="s">
        <v>678</v>
      </c>
      <c r="S425" s="12">
        <v>42</v>
      </c>
      <c r="T425" s="12">
        <v>1027.01</v>
      </c>
      <c r="U425" s="12">
        <f t="shared" si="39"/>
        <v>43134.42</v>
      </c>
      <c r="V425" s="12">
        <f t="shared" si="42"/>
        <v>48310.5504</v>
      </c>
      <c r="W425" s="23"/>
      <c r="X425" s="23">
        <v>2017</v>
      </c>
      <c r="Y425" s="25"/>
      <c r="Z425" s="121" t="s">
        <v>1129</v>
      </c>
      <c r="AA425" s="121" t="s">
        <v>728</v>
      </c>
      <c r="AB425" s="121" t="s">
        <v>4790</v>
      </c>
      <c r="AC425" s="121">
        <v>54</v>
      </c>
      <c r="AD425" s="122" t="s">
        <v>6876</v>
      </c>
      <c r="AE425" s="122" t="s">
        <v>6877</v>
      </c>
      <c r="AF425" s="121" t="s">
        <v>8263</v>
      </c>
      <c r="AG425" s="121" t="s">
        <v>9018</v>
      </c>
      <c r="AH425" s="121" t="s">
        <v>7089</v>
      </c>
      <c r="AI425" s="121"/>
      <c r="AJ425" s="123">
        <v>42</v>
      </c>
      <c r="AK425" s="123">
        <v>1150.24</v>
      </c>
      <c r="AL425" s="123">
        <f t="shared" si="40"/>
        <v>48310.080000000002</v>
      </c>
      <c r="AM425" s="123">
        <f t="shared" si="41"/>
        <v>0.47039999999833526</v>
      </c>
      <c r="AN425" s="130"/>
      <c r="AO425" s="21"/>
      <c r="AP425" s="24"/>
      <c r="AQ425" s="21"/>
    </row>
    <row r="426" spans="1:43" s="22" customFormat="1" ht="76.5" outlineLevel="1" x14ac:dyDescent="0.25">
      <c r="A426" s="70"/>
      <c r="B426" s="72" t="s">
        <v>2481</v>
      </c>
      <c r="C426" s="74" t="s">
        <v>79</v>
      </c>
      <c r="D426" s="74" t="s">
        <v>4131</v>
      </c>
      <c r="E426" s="74" t="s">
        <v>1076</v>
      </c>
      <c r="F426" s="74" t="s">
        <v>4132</v>
      </c>
      <c r="G426" s="74" t="s">
        <v>4570</v>
      </c>
      <c r="H426" s="23" t="s">
        <v>81</v>
      </c>
      <c r="I426" s="79">
        <v>0</v>
      </c>
      <c r="J426" s="75">
        <v>710000000</v>
      </c>
      <c r="K426" s="75" t="s">
        <v>82</v>
      </c>
      <c r="L426" s="23" t="s">
        <v>696</v>
      </c>
      <c r="M426" s="30" t="s">
        <v>969</v>
      </c>
      <c r="N426" s="26" t="s">
        <v>84</v>
      </c>
      <c r="O426" s="26" t="s">
        <v>4214</v>
      </c>
      <c r="P426" s="21" t="s">
        <v>91</v>
      </c>
      <c r="Q426" s="27">
        <v>796</v>
      </c>
      <c r="R426" s="26" t="s">
        <v>678</v>
      </c>
      <c r="S426" s="12">
        <v>202</v>
      </c>
      <c r="T426" s="12">
        <v>687.86</v>
      </c>
      <c r="U426" s="12">
        <f t="shared" si="39"/>
        <v>138947.72</v>
      </c>
      <c r="V426" s="12">
        <f t="shared" si="42"/>
        <v>155621.44640000002</v>
      </c>
      <c r="W426" s="23"/>
      <c r="X426" s="23">
        <v>2017</v>
      </c>
      <c r="Y426" s="25"/>
      <c r="Z426" s="121" t="s">
        <v>1129</v>
      </c>
      <c r="AA426" s="121" t="s">
        <v>728</v>
      </c>
      <c r="AB426" s="121" t="s">
        <v>4790</v>
      </c>
      <c r="AC426" s="121">
        <v>55</v>
      </c>
      <c r="AD426" s="122" t="s">
        <v>6876</v>
      </c>
      <c r="AE426" s="122" t="s">
        <v>6877</v>
      </c>
      <c r="AF426" s="121" t="s">
        <v>8263</v>
      </c>
      <c r="AG426" s="121" t="s">
        <v>9018</v>
      </c>
      <c r="AH426" s="121" t="s">
        <v>7089</v>
      </c>
      <c r="AI426" s="121"/>
      <c r="AJ426" s="123">
        <v>202</v>
      </c>
      <c r="AK426" s="123">
        <v>768.32</v>
      </c>
      <c r="AL426" s="123">
        <f t="shared" si="40"/>
        <v>155200.64000000001</v>
      </c>
      <c r="AM426" s="123">
        <f t="shared" si="41"/>
        <v>420.8064000000013</v>
      </c>
      <c r="AN426" s="130"/>
      <c r="AO426" s="21"/>
      <c r="AP426" s="24"/>
      <c r="AQ426" s="21"/>
    </row>
    <row r="427" spans="1:43" s="22" customFormat="1" ht="76.5" outlineLevel="1" x14ac:dyDescent="0.25">
      <c r="A427" s="70"/>
      <c r="B427" s="72" t="s">
        <v>2482</v>
      </c>
      <c r="C427" s="74" t="s">
        <v>79</v>
      </c>
      <c r="D427" s="74" t="s">
        <v>4127</v>
      </c>
      <c r="E427" s="74" t="s">
        <v>1076</v>
      </c>
      <c r="F427" s="74" t="s">
        <v>4128</v>
      </c>
      <c r="G427" s="74" t="s">
        <v>4571</v>
      </c>
      <c r="H427" s="23" t="s">
        <v>81</v>
      </c>
      <c r="I427" s="79">
        <v>0</v>
      </c>
      <c r="J427" s="75">
        <v>710000000</v>
      </c>
      <c r="K427" s="75" t="s">
        <v>82</v>
      </c>
      <c r="L427" s="23" t="s">
        <v>696</v>
      </c>
      <c r="M427" s="30" t="s">
        <v>969</v>
      </c>
      <c r="N427" s="26" t="s">
        <v>84</v>
      </c>
      <c r="O427" s="26" t="s">
        <v>4214</v>
      </c>
      <c r="P427" s="21" t="s">
        <v>91</v>
      </c>
      <c r="Q427" s="27">
        <v>796</v>
      </c>
      <c r="R427" s="26" t="s">
        <v>678</v>
      </c>
      <c r="S427" s="12">
        <v>567</v>
      </c>
      <c r="T427" s="12">
        <v>499.97</v>
      </c>
      <c r="U427" s="12">
        <f t="shared" si="39"/>
        <v>283482.99</v>
      </c>
      <c r="V427" s="12">
        <f t="shared" si="42"/>
        <v>317500.94880000001</v>
      </c>
      <c r="W427" s="23"/>
      <c r="X427" s="23">
        <v>2017</v>
      </c>
      <c r="Y427" s="25"/>
      <c r="Z427" s="121" t="s">
        <v>1129</v>
      </c>
      <c r="AA427" s="121" t="s">
        <v>728</v>
      </c>
      <c r="AB427" s="121" t="s">
        <v>4790</v>
      </c>
      <c r="AC427" s="121">
        <v>56</v>
      </c>
      <c r="AD427" s="122" t="s">
        <v>6876</v>
      </c>
      <c r="AE427" s="122" t="s">
        <v>6877</v>
      </c>
      <c r="AF427" s="121" t="s">
        <v>8263</v>
      </c>
      <c r="AG427" s="121" t="s">
        <v>9018</v>
      </c>
      <c r="AH427" s="121" t="s">
        <v>7089</v>
      </c>
      <c r="AI427" s="121"/>
      <c r="AJ427" s="123">
        <v>567</v>
      </c>
      <c r="AK427" s="123">
        <v>557.76</v>
      </c>
      <c r="AL427" s="123">
        <f t="shared" si="40"/>
        <v>316249.92</v>
      </c>
      <c r="AM427" s="123">
        <f t="shared" si="41"/>
        <v>1251.0288000000292</v>
      </c>
      <c r="AN427" s="130"/>
      <c r="AO427" s="21"/>
      <c r="AP427" s="24"/>
      <c r="AQ427" s="21"/>
    </row>
    <row r="428" spans="1:43" s="22" customFormat="1" ht="76.5" outlineLevel="1" x14ac:dyDescent="0.25">
      <c r="A428" s="70"/>
      <c r="B428" s="72" t="s">
        <v>2483</v>
      </c>
      <c r="C428" s="74" t="s">
        <v>79</v>
      </c>
      <c r="D428" s="74" t="s">
        <v>4133</v>
      </c>
      <c r="E428" s="74" t="s">
        <v>1076</v>
      </c>
      <c r="F428" s="74" t="s">
        <v>4134</v>
      </c>
      <c r="G428" s="74" t="s">
        <v>4541</v>
      </c>
      <c r="H428" s="23" t="s">
        <v>81</v>
      </c>
      <c r="I428" s="79">
        <v>0</v>
      </c>
      <c r="J428" s="75">
        <v>710000000</v>
      </c>
      <c r="K428" s="75" t="s">
        <v>82</v>
      </c>
      <c r="L428" s="23" t="s">
        <v>696</v>
      </c>
      <c r="M428" s="30" t="s">
        <v>969</v>
      </c>
      <c r="N428" s="26" t="s">
        <v>84</v>
      </c>
      <c r="O428" s="26" t="s">
        <v>4214</v>
      </c>
      <c r="P428" s="21" t="s">
        <v>91</v>
      </c>
      <c r="Q428" s="27">
        <v>796</v>
      </c>
      <c r="R428" s="26" t="s">
        <v>678</v>
      </c>
      <c r="S428" s="12">
        <v>35</v>
      </c>
      <c r="T428" s="12">
        <v>616.21</v>
      </c>
      <c r="U428" s="12">
        <f t="shared" si="39"/>
        <v>21567.350000000002</v>
      </c>
      <c r="V428" s="12">
        <f t="shared" si="42"/>
        <v>24155.432000000004</v>
      </c>
      <c r="W428" s="23"/>
      <c r="X428" s="23">
        <v>2017</v>
      </c>
      <c r="Y428" s="25"/>
      <c r="Z428" s="121" t="s">
        <v>1129</v>
      </c>
      <c r="AA428" s="121" t="s">
        <v>728</v>
      </c>
      <c r="AB428" s="121" t="s">
        <v>4790</v>
      </c>
      <c r="AC428" s="121">
        <v>57</v>
      </c>
      <c r="AD428" s="122" t="s">
        <v>6876</v>
      </c>
      <c r="AE428" s="122" t="s">
        <v>6877</v>
      </c>
      <c r="AF428" s="121" t="s">
        <v>8263</v>
      </c>
      <c r="AG428" s="121" t="s">
        <v>9018</v>
      </c>
      <c r="AH428" s="121" t="s">
        <v>7089</v>
      </c>
      <c r="AI428" s="121"/>
      <c r="AJ428" s="123">
        <v>35</v>
      </c>
      <c r="AK428" s="123">
        <v>690.14</v>
      </c>
      <c r="AL428" s="123">
        <f t="shared" si="40"/>
        <v>24154.899999999998</v>
      </c>
      <c r="AM428" s="123">
        <f t="shared" si="41"/>
        <v>0.53200000000651926</v>
      </c>
      <c r="AN428" s="130"/>
      <c r="AO428" s="21"/>
      <c r="AP428" s="24"/>
      <c r="AQ428" s="21"/>
    </row>
    <row r="429" spans="1:43" s="22" customFormat="1" ht="76.5" outlineLevel="1" x14ac:dyDescent="0.25">
      <c r="A429" s="70"/>
      <c r="B429" s="72" t="s">
        <v>2484</v>
      </c>
      <c r="C429" s="74" t="s">
        <v>79</v>
      </c>
      <c r="D429" s="74" t="s">
        <v>4135</v>
      </c>
      <c r="E429" s="74" t="s">
        <v>1076</v>
      </c>
      <c r="F429" s="74" t="s">
        <v>4136</v>
      </c>
      <c r="G429" s="74" t="s">
        <v>4542</v>
      </c>
      <c r="H429" s="23" t="s">
        <v>81</v>
      </c>
      <c r="I429" s="79">
        <v>0</v>
      </c>
      <c r="J429" s="75">
        <v>710000000</v>
      </c>
      <c r="K429" s="75" t="s">
        <v>82</v>
      </c>
      <c r="L429" s="23" t="s">
        <v>696</v>
      </c>
      <c r="M429" s="30" t="s">
        <v>969</v>
      </c>
      <c r="N429" s="26" t="s">
        <v>84</v>
      </c>
      <c r="O429" s="26" t="s">
        <v>4214</v>
      </c>
      <c r="P429" s="21" t="s">
        <v>91</v>
      </c>
      <c r="Q429" s="27">
        <v>796</v>
      </c>
      <c r="R429" s="26" t="s">
        <v>678</v>
      </c>
      <c r="S429" s="12">
        <v>402</v>
      </c>
      <c r="T429" s="12">
        <v>637.70000000000005</v>
      </c>
      <c r="U429" s="12">
        <f t="shared" si="39"/>
        <v>256355.40000000002</v>
      </c>
      <c r="V429" s="12">
        <f t="shared" si="42"/>
        <v>287118.04800000007</v>
      </c>
      <c r="W429" s="23"/>
      <c r="X429" s="23">
        <v>2017</v>
      </c>
      <c r="Y429" s="25"/>
      <c r="Z429" s="121" t="s">
        <v>1129</v>
      </c>
      <c r="AA429" s="121" t="s">
        <v>728</v>
      </c>
      <c r="AB429" s="121" t="s">
        <v>4790</v>
      </c>
      <c r="AC429" s="121">
        <v>58</v>
      </c>
      <c r="AD429" s="122" t="s">
        <v>6876</v>
      </c>
      <c r="AE429" s="122" t="s">
        <v>6877</v>
      </c>
      <c r="AF429" s="121" t="s">
        <v>8263</v>
      </c>
      <c r="AG429" s="121" t="s">
        <v>9018</v>
      </c>
      <c r="AH429" s="121" t="s">
        <v>7089</v>
      </c>
      <c r="AI429" s="121"/>
      <c r="AJ429" s="123">
        <v>402</v>
      </c>
      <c r="AK429" s="123">
        <v>714.22</v>
      </c>
      <c r="AL429" s="123">
        <f t="shared" si="40"/>
        <v>287116.44</v>
      </c>
      <c r="AM429" s="123">
        <f t="shared" si="41"/>
        <v>1.6080000000656582</v>
      </c>
      <c r="AN429" s="130"/>
      <c r="AO429" s="21"/>
      <c r="AP429" s="24"/>
      <c r="AQ429" s="21"/>
    </row>
    <row r="430" spans="1:43" s="22" customFormat="1" ht="76.5" outlineLevel="1" x14ac:dyDescent="0.25">
      <c r="A430" s="70"/>
      <c r="B430" s="72" t="s">
        <v>2485</v>
      </c>
      <c r="C430" s="74" t="s">
        <v>79</v>
      </c>
      <c r="D430" s="74" t="s">
        <v>4076</v>
      </c>
      <c r="E430" s="74" t="s">
        <v>1092</v>
      </c>
      <c r="F430" s="74" t="s">
        <v>4077</v>
      </c>
      <c r="G430" s="74" t="s">
        <v>4560</v>
      </c>
      <c r="H430" s="23" t="s">
        <v>81</v>
      </c>
      <c r="I430" s="79">
        <v>0</v>
      </c>
      <c r="J430" s="75">
        <v>710000000</v>
      </c>
      <c r="K430" s="75" t="s">
        <v>82</v>
      </c>
      <c r="L430" s="23" t="s">
        <v>696</v>
      </c>
      <c r="M430" s="30" t="s">
        <v>969</v>
      </c>
      <c r="N430" s="26" t="s">
        <v>84</v>
      </c>
      <c r="O430" s="26" t="s">
        <v>4214</v>
      </c>
      <c r="P430" s="21" t="s">
        <v>91</v>
      </c>
      <c r="Q430" s="27">
        <v>796</v>
      </c>
      <c r="R430" s="26" t="s">
        <v>678</v>
      </c>
      <c r="S430" s="12">
        <v>406</v>
      </c>
      <c r="T430" s="12">
        <v>2823.08</v>
      </c>
      <c r="U430" s="12">
        <f t="shared" si="39"/>
        <v>1146170.48</v>
      </c>
      <c r="V430" s="12">
        <f t="shared" si="42"/>
        <v>1283710.9376000001</v>
      </c>
      <c r="W430" s="23"/>
      <c r="X430" s="23">
        <v>2017</v>
      </c>
      <c r="Y430" s="25"/>
      <c r="Z430" s="121" t="s">
        <v>1129</v>
      </c>
      <c r="AA430" s="121" t="s">
        <v>728</v>
      </c>
      <c r="AB430" s="121" t="s">
        <v>4790</v>
      </c>
      <c r="AC430" s="121">
        <v>59</v>
      </c>
      <c r="AD430" s="122" t="s">
        <v>6876</v>
      </c>
      <c r="AE430" s="122" t="s">
        <v>6877</v>
      </c>
      <c r="AF430" s="121" t="s">
        <v>8263</v>
      </c>
      <c r="AG430" s="121" t="s">
        <v>9018</v>
      </c>
      <c r="AH430" s="121" t="s">
        <v>7089</v>
      </c>
      <c r="AI430" s="121"/>
      <c r="AJ430" s="123">
        <v>406</v>
      </c>
      <c r="AK430" s="123">
        <v>3160.6400000000003</v>
      </c>
      <c r="AL430" s="123">
        <f t="shared" si="40"/>
        <v>1283219.8400000001</v>
      </c>
      <c r="AM430" s="123">
        <f t="shared" si="41"/>
        <v>491.09759999997914</v>
      </c>
      <c r="AN430" s="130"/>
      <c r="AO430" s="21"/>
      <c r="AP430" s="24"/>
      <c r="AQ430" s="21"/>
    </row>
    <row r="431" spans="1:43" s="22" customFormat="1" ht="76.5" outlineLevel="1" x14ac:dyDescent="0.25">
      <c r="A431" s="70"/>
      <c r="B431" s="72" t="s">
        <v>2486</v>
      </c>
      <c r="C431" s="74" t="s">
        <v>79</v>
      </c>
      <c r="D431" s="74" t="s">
        <v>3134</v>
      </c>
      <c r="E431" s="74" t="s">
        <v>1076</v>
      </c>
      <c r="F431" s="74" t="s">
        <v>3135</v>
      </c>
      <c r="G431" s="74" t="s">
        <v>4543</v>
      </c>
      <c r="H431" s="23" t="s">
        <v>81</v>
      </c>
      <c r="I431" s="79">
        <v>0</v>
      </c>
      <c r="J431" s="75">
        <v>710000000</v>
      </c>
      <c r="K431" s="75" t="s">
        <v>82</v>
      </c>
      <c r="L431" s="23" t="s">
        <v>696</v>
      </c>
      <c r="M431" s="30" t="s">
        <v>969</v>
      </c>
      <c r="N431" s="26" t="s">
        <v>84</v>
      </c>
      <c r="O431" s="26" t="s">
        <v>4214</v>
      </c>
      <c r="P431" s="21" t="s">
        <v>91</v>
      </c>
      <c r="Q431" s="27">
        <v>796</v>
      </c>
      <c r="R431" s="26" t="s">
        <v>678</v>
      </c>
      <c r="S431" s="12">
        <v>360</v>
      </c>
      <c r="T431" s="12">
        <v>363.04</v>
      </c>
      <c r="U431" s="12">
        <f t="shared" si="39"/>
        <v>130694.40000000001</v>
      </c>
      <c r="V431" s="12">
        <f t="shared" si="42"/>
        <v>146377.72800000003</v>
      </c>
      <c r="W431" s="23"/>
      <c r="X431" s="23">
        <v>2017</v>
      </c>
      <c r="Y431" s="25"/>
      <c r="Z431" s="121" t="s">
        <v>1129</v>
      </c>
      <c r="AA431" s="121" t="s">
        <v>728</v>
      </c>
      <c r="AB431" s="121" t="s">
        <v>4790</v>
      </c>
      <c r="AC431" s="121">
        <v>60</v>
      </c>
      <c r="AD431" s="122" t="s">
        <v>6876</v>
      </c>
      <c r="AE431" s="122" t="s">
        <v>6877</v>
      </c>
      <c r="AF431" s="121" t="s">
        <v>8263</v>
      </c>
      <c r="AG431" s="121" t="s">
        <v>9018</v>
      </c>
      <c r="AH431" s="121" t="s">
        <v>7089</v>
      </c>
      <c r="AI431" s="121"/>
      <c r="AJ431" s="123">
        <v>360</v>
      </c>
      <c r="AK431" s="123">
        <v>406.6</v>
      </c>
      <c r="AL431" s="123">
        <f t="shared" si="40"/>
        <v>146376</v>
      </c>
      <c r="AM431" s="123">
        <f t="shared" si="41"/>
        <v>1.7280000000318978</v>
      </c>
      <c r="AN431" s="130"/>
      <c r="AO431" s="21"/>
      <c r="AP431" s="24"/>
      <c r="AQ431" s="21"/>
    </row>
    <row r="432" spans="1:43" s="22" customFormat="1" ht="76.5" outlineLevel="1" x14ac:dyDescent="0.25">
      <c r="A432" s="70"/>
      <c r="B432" s="72" t="s">
        <v>2487</v>
      </c>
      <c r="C432" s="74" t="s">
        <v>79</v>
      </c>
      <c r="D432" s="74" t="s">
        <v>4137</v>
      </c>
      <c r="E432" s="74" t="s">
        <v>3268</v>
      </c>
      <c r="F432" s="74" t="s">
        <v>4138</v>
      </c>
      <c r="G432" s="74" t="s">
        <v>4179</v>
      </c>
      <c r="H432" s="23" t="s">
        <v>81</v>
      </c>
      <c r="I432" s="79">
        <v>0</v>
      </c>
      <c r="J432" s="75">
        <v>710000000</v>
      </c>
      <c r="K432" s="75" t="s">
        <v>82</v>
      </c>
      <c r="L432" s="23" t="s">
        <v>696</v>
      </c>
      <c r="M432" s="30" t="s">
        <v>969</v>
      </c>
      <c r="N432" s="26" t="s">
        <v>84</v>
      </c>
      <c r="O432" s="26" t="s">
        <v>4214</v>
      </c>
      <c r="P432" s="21" t="s">
        <v>91</v>
      </c>
      <c r="Q432" s="27">
        <v>796</v>
      </c>
      <c r="R432" s="26" t="s">
        <v>678</v>
      </c>
      <c r="S432" s="12">
        <v>30</v>
      </c>
      <c r="T432" s="12">
        <v>3305.54</v>
      </c>
      <c r="U432" s="12">
        <f t="shared" si="39"/>
        <v>99166.2</v>
      </c>
      <c r="V432" s="12">
        <f t="shared" si="42"/>
        <v>111066.144</v>
      </c>
      <c r="W432" s="23"/>
      <c r="X432" s="23">
        <v>2017</v>
      </c>
      <c r="Y432" s="25"/>
      <c r="Z432" s="121" t="s">
        <v>1129</v>
      </c>
      <c r="AA432" s="121" t="s">
        <v>728</v>
      </c>
      <c r="AB432" s="121" t="s">
        <v>4790</v>
      </c>
      <c r="AC432" s="121">
        <v>61</v>
      </c>
      <c r="AD432" s="122" t="s">
        <v>6876</v>
      </c>
      <c r="AE432" s="122" t="s">
        <v>6877</v>
      </c>
      <c r="AF432" s="121" t="s">
        <v>8263</v>
      </c>
      <c r="AG432" s="121" t="s">
        <v>9018</v>
      </c>
      <c r="AH432" s="121" t="s">
        <v>7089</v>
      </c>
      <c r="AI432" s="121"/>
      <c r="AJ432" s="123">
        <v>30</v>
      </c>
      <c r="AK432" s="123">
        <v>3702.2</v>
      </c>
      <c r="AL432" s="123">
        <f t="shared" si="40"/>
        <v>111066</v>
      </c>
      <c r="AM432" s="123">
        <f t="shared" si="41"/>
        <v>0.14400000000023283</v>
      </c>
      <c r="AN432" s="130"/>
      <c r="AO432" s="21"/>
      <c r="AP432" s="24"/>
      <c r="AQ432" s="21"/>
    </row>
    <row r="433" spans="1:43" s="22" customFormat="1" ht="76.5" outlineLevel="1" x14ac:dyDescent="0.25">
      <c r="A433" s="70"/>
      <c r="B433" s="72" t="s">
        <v>2488</v>
      </c>
      <c r="C433" s="74" t="s">
        <v>79</v>
      </c>
      <c r="D433" s="74" t="s">
        <v>3269</v>
      </c>
      <c r="E433" s="74" t="s">
        <v>3268</v>
      </c>
      <c r="F433" s="74" t="s">
        <v>3270</v>
      </c>
      <c r="G433" s="74" t="s">
        <v>4180</v>
      </c>
      <c r="H433" s="23" t="s">
        <v>81</v>
      </c>
      <c r="I433" s="79">
        <v>0</v>
      </c>
      <c r="J433" s="75">
        <v>710000000</v>
      </c>
      <c r="K433" s="75" t="s">
        <v>82</v>
      </c>
      <c r="L433" s="23" t="s">
        <v>696</v>
      </c>
      <c r="M433" s="30" t="s">
        <v>969</v>
      </c>
      <c r="N433" s="26" t="s">
        <v>84</v>
      </c>
      <c r="O433" s="26" t="s">
        <v>4214</v>
      </c>
      <c r="P433" s="21" t="s">
        <v>91</v>
      </c>
      <c r="Q433" s="27">
        <v>796</v>
      </c>
      <c r="R433" s="26" t="s">
        <v>678</v>
      </c>
      <c r="S433" s="12">
        <v>72</v>
      </c>
      <c r="T433" s="12">
        <v>3522.88</v>
      </c>
      <c r="U433" s="12">
        <f t="shared" si="39"/>
        <v>253647.36000000002</v>
      </c>
      <c r="V433" s="12">
        <f t="shared" si="42"/>
        <v>284085.04320000007</v>
      </c>
      <c r="W433" s="23"/>
      <c r="X433" s="23">
        <v>2017</v>
      </c>
      <c r="Y433" s="25"/>
      <c r="Z433" s="121" t="s">
        <v>1129</v>
      </c>
      <c r="AA433" s="121" t="s">
        <v>728</v>
      </c>
      <c r="AB433" s="121" t="s">
        <v>4790</v>
      </c>
      <c r="AC433" s="121">
        <v>62</v>
      </c>
      <c r="AD433" s="122" t="s">
        <v>6876</v>
      </c>
      <c r="AE433" s="122" t="s">
        <v>6877</v>
      </c>
      <c r="AF433" s="121" t="s">
        <v>8263</v>
      </c>
      <c r="AG433" s="121" t="s">
        <v>9018</v>
      </c>
      <c r="AH433" s="121" t="s">
        <v>7089</v>
      </c>
      <c r="AI433" s="121"/>
      <c r="AJ433" s="123">
        <v>72</v>
      </c>
      <c r="AK433" s="123">
        <v>3943.52</v>
      </c>
      <c r="AL433" s="123">
        <f t="shared" si="40"/>
        <v>283933.44</v>
      </c>
      <c r="AM433" s="123">
        <f t="shared" si="41"/>
        <v>151.6032000000705</v>
      </c>
      <c r="AN433" s="130"/>
      <c r="AO433" s="21"/>
      <c r="AP433" s="24"/>
      <c r="AQ433" s="21"/>
    </row>
    <row r="434" spans="1:43" s="22" customFormat="1" ht="76.5" outlineLevel="1" x14ac:dyDescent="0.25">
      <c r="A434" s="70"/>
      <c r="B434" s="72" t="s">
        <v>2489</v>
      </c>
      <c r="C434" s="74" t="s">
        <v>79</v>
      </c>
      <c r="D434" s="74" t="s">
        <v>1080</v>
      </c>
      <c r="E434" s="74" t="s">
        <v>1078</v>
      </c>
      <c r="F434" s="74" t="s">
        <v>1081</v>
      </c>
      <c r="G434" s="74" t="s">
        <v>4549</v>
      </c>
      <c r="H434" s="23" t="s">
        <v>81</v>
      </c>
      <c r="I434" s="79">
        <v>0</v>
      </c>
      <c r="J434" s="75">
        <v>710000000</v>
      </c>
      <c r="K434" s="75" t="s">
        <v>82</v>
      </c>
      <c r="L434" s="23" t="s">
        <v>696</v>
      </c>
      <c r="M434" s="30" t="s">
        <v>969</v>
      </c>
      <c r="N434" s="26" t="s">
        <v>84</v>
      </c>
      <c r="O434" s="26" t="s">
        <v>4214</v>
      </c>
      <c r="P434" s="21" t="s">
        <v>91</v>
      </c>
      <c r="Q434" s="27">
        <v>796</v>
      </c>
      <c r="R434" s="26" t="s">
        <v>678</v>
      </c>
      <c r="S434" s="12">
        <v>244</v>
      </c>
      <c r="T434" s="12">
        <v>315.27</v>
      </c>
      <c r="U434" s="12">
        <f t="shared" si="39"/>
        <v>76925.87999999999</v>
      </c>
      <c r="V434" s="12">
        <f t="shared" si="42"/>
        <v>86156.9856</v>
      </c>
      <c r="W434" s="23"/>
      <c r="X434" s="23">
        <v>2017</v>
      </c>
      <c r="Y434" s="25"/>
      <c r="Z434" s="121" t="s">
        <v>1129</v>
      </c>
      <c r="AA434" s="121" t="s">
        <v>728</v>
      </c>
      <c r="AB434" s="121" t="s">
        <v>4790</v>
      </c>
      <c r="AC434" s="121">
        <v>63</v>
      </c>
      <c r="AD434" s="122" t="s">
        <v>6876</v>
      </c>
      <c r="AE434" s="122" t="s">
        <v>6877</v>
      </c>
      <c r="AF434" s="121" t="s">
        <v>8263</v>
      </c>
      <c r="AG434" s="121" t="s">
        <v>9018</v>
      </c>
      <c r="AH434" s="121" t="s">
        <v>7089</v>
      </c>
      <c r="AI434" s="121"/>
      <c r="AJ434" s="123">
        <v>244</v>
      </c>
      <c r="AK434" s="123">
        <v>351.68</v>
      </c>
      <c r="AL434" s="123">
        <f t="shared" si="40"/>
        <v>85809.919999999998</v>
      </c>
      <c r="AM434" s="123">
        <f t="shared" si="41"/>
        <v>347.06560000000172</v>
      </c>
      <c r="AN434" s="130"/>
      <c r="AO434" s="21"/>
      <c r="AP434" s="24"/>
      <c r="AQ434" s="21"/>
    </row>
    <row r="435" spans="1:43" s="22" customFormat="1" ht="76.5" outlineLevel="1" x14ac:dyDescent="0.25">
      <c r="A435" s="70"/>
      <c r="B435" s="72" t="s">
        <v>2490</v>
      </c>
      <c r="C435" s="74" t="s">
        <v>79</v>
      </c>
      <c r="D435" s="74" t="s">
        <v>3271</v>
      </c>
      <c r="E435" s="74" t="s">
        <v>3268</v>
      </c>
      <c r="F435" s="74" t="s">
        <v>3272</v>
      </c>
      <c r="G435" s="74" t="s">
        <v>4582</v>
      </c>
      <c r="H435" s="23" t="s">
        <v>81</v>
      </c>
      <c r="I435" s="79">
        <v>0</v>
      </c>
      <c r="J435" s="75">
        <v>710000000</v>
      </c>
      <c r="K435" s="75" t="s">
        <v>82</v>
      </c>
      <c r="L435" s="23" t="s">
        <v>696</v>
      </c>
      <c r="M435" s="30" t="s">
        <v>969</v>
      </c>
      <c r="N435" s="26" t="s">
        <v>84</v>
      </c>
      <c r="O435" s="26" t="s">
        <v>4214</v>
      </c>
      <c r="P435" s="21" t="s">
        <v>91</v>
      </c>
      <c r="Q435" s="27">
        <v>796</v>
      </c>
      <c r="R435" s="26" t="s">
        <v>678</v>
      </c>
      <c r="S435" s="12">
        <v>84</v>
      </c>
      <c r="T435" s="12">
        <v>3546.76</v>
      </c>
      <c r="U435" s="12">
        <f t="shared" ref="U435:U498" si="43">S435*T435</f>
        <v>297927.84000000003</v>
      </c>
      <c r="V435" s="12">
        <f t="shared" si="42"/>
        <v>333679.18080000009</v>
      </c>
      <c r="W435" s="23"/>
      <c r="X435" s="23">
        <v>2017</v>
      </c>
      <c r="Y435" s="25"/>
      <c r="Z435" s="121" t="s">
        <v>1129</v>
      </c>
      <c r="AA435" s="121" t="s">
        <v>728</v>
      </c>
      <c r="AB435" s="121" t="s">
        <v>4790</v>
      </c>
      <c r="AC435" s="121">
        <v>64</v>
      </c>
      <c r="AD435" s="122" t="s">
        <v>6876</v>
      </c>
      <c r="AE435" s="122" t="s">
        <v>6877</v>
      </c>
      <c r="AF435" s="121" t="s">
        <v>8263</v>
      </c>
      <c r="AG435" s="121" t="s">
        <v>9018</v>
      </c>
      <c r="AH435" s="121" t="s">
        <v>7089</v>
      </c>
      <c r="AI435" s="121"/>
      <c r="AJ435" s="123">
        <v>84</v>
      </c>
      <c r="AK435" s="123">
        <v>3972.3599999999997</v>
      </c>
      <c r="AL435" s="123">
        <f t="shared" si="40"/>
        <v>333678.24</v>
      </c>
      <c r="AM435" s="123">
        <f t="shared" si="41"/>
        <v>0.94080000009853393</v>
      </c>
      <c r="AN435" s="130"/>
      <c r="AO435" s="21"/>
      <c r="AP435" s="24"/>
      <c r="AQ435" s="21"/>
    </row>
    <row r="436" spans="1:43" s="22" customFormat="1" ht="76.5" outlineLevel="1" x14ac:dyDescent="0.25">
      <c r="A436" s="70"/>
      <c r="B436" s="72" t="s">
        <v>2491</v>
      </c>
      <c r="C436" s="74" t="s">
        <v>79</v>
      </c>
      <c r="D436" s="74" t="s">
        <v>3273</v>
      </c>
      <c r="E436" s="74" t="s">
        <v>1092</v>
      </c>
      <c r="F436" s="74" t="s">
        <v>3274</v>
      </c>
      <c r="G436" s="74" t="s">
        <v>4561</v>
      </c>
      <c r="H436" s="23" t="s">
        <v>81</v>
      </c>
      <c r="I436" s="79">
        <v>0</v>
      </c>
      <c r="J436" s="75">
        <v>710000000</v>
      </c>
      <c r="K436" s="75" t="s">
        <v>82</v>
      </c>
      <c r="L436" s="23" t="s">
        <v>696</v>
      </c>
      <c r="M436" s="30" t="s">
        <v>969</v>
      </c>
      <c r="N436" s="26" t="s">
        <v>84</v>
      </c>
      <c r="O436" s="26" t="s">
        <v>4214</v>
      </c>
      <c r="P436" s="21" t="s">
        <v>91</v>
      </c>
      <c r="Q436" s="27">
        <v>796</v>
      </c>
      <c r="R436" s="26" t="s">
        <v>678</v>
      </c>
      <c r="S436" s="12">
        <v>3</v>
      </c>
      <c r="T436" s="12">
        <v>13164.82</v>
      </c>
      <c r="U436" s="12">
        <f t="shared" si="43"/>
        <v>39494.46</v>
      </c>
      <c r="V436" s="12">
        <f t="shared" si="42"/>
        <v>44233.7952</v>
      </c>
      <c r="W436" s="23"/>
      <c r="X436" s="23">
        <v>2017</v>
      </c>
      <c r="Y436" s="25"/>
      <c r="Z436" s="121" t="s">
        <v>1129</v>
      </c>
      <c r="AA436" s="121" t="s">
        <v>728</v>
      </c>
      <c r="AB436" s="121" t="s">
        <v>4790</v>
      </c>
      <c r="AC436" s="121">
        <v>65</v>
      </c>
      <c r="AD436" s="122" t="s">
        <v>6876</v>
      </c>
      <c r="AE436" s="122" t="s">
        <v>6877</v>
      </c>
      <c r="AF436" s="121" t="s">
        <v>8263</v>
      </c>
      <c r="AG436" s="121" t="s">
        <v>9018</v>
      </c>
      <c r="AH436" s="121" t="s">
        <v>7089</v>
      </c>
      <c r="AI436" s="121"/>
      <c r="AJ436" s="123">
        <v>3</v>
      </c>
      <c r="AK436" s="123">
        <v>14744.43</v>
      </c>
      <c r="AL436" s="123">
        <f t="shared" si="40"/>
        <v>44233.29</v>
      </c>
      <c r="AM436" s="123">
        <f t="shared" si="41"/>
        <v>0.50519999999960419</v>
      </c>
      <c r="AN436" s="130"/>
      <c r="AO436" s="21"/>
      <c r="AP436" s="24"/>
      <c r="AQ436" s="21"/>
    </row>
    <row r="437" spans="1:43" s="22" customFormat="1" ht="76.5" outlineLevel="1" x14ac:dyDescent="0.25">
      <c r="A437" s="70"/>
      <c r="B437" s="72" t="s">
        <v>2492</v>
      </c>
      <c r="C437" s="74" t="s">
        <v>79</v>
      </c>
      <c r="D437" s="74" t="s">
        <v>3275</v>
      </c>
      <c r="E437" s="74" t="s">
        <v>1092</v>
      </c>
      <c r="F437" s="74" t="s">
        <v>3276</v>
      </c>
      <c r="G437" s="74" t="s">
        <v>4559</v>
      </c>
      <c r="H437" s="23" t="s">
        <v>81</v>
      </c>
      <c r="I437" s="79">
        <v>0</v>
      </c>
      <c r="J437" s="75">
        <v>710000000</v>
      </c>
      <c r="K437" s="75" t="s">
        <v>82</v>
      </c>
      <c r="L437" s="23" t="s">
        <v>696</v>
      </c>
      <c r="M437" s="30" t="s">
        <v>969</v>
      </c>
      <c r="N437" s="26" t="s">
        <v>84</v>
      </c>
      <c r="O437" s="26" t="s">
        <v>4214</v>
      </c>
      <c r="P437" s="21" t="s">
        <v>91</v>
      </c>
      <c r="Q437" s="27">
        <v>796</v>
      </c>
      <c r="R437" s="26" t="s">
        <v>678</v>
      </c>
      <c r="S437" s="12">
        <v>3</v>
      </c>
      <c r="T437" s="73">
        <v>1109.81</v>
      </c>
      <c r="U437" s="12">
        <f t="shared" si="43"/>
        <v>3329.43</v>
      </c>
      <c r="V437" s="12">
        <f t="shared" si="42"/>
        <v>3728.9616000000001</v>
      </c>
      <c r="W437" s="23"/>
      <c r="X437" s="23">
        <v>2017</v>
      </c>
      <c r="Y437" s="25"/>
      <c r="Z437" s="121" t="s">
        <v>1129</v>
      </c>
      <c r="AA437" s="121" t="s">
        <v>728</v>
      </c>
      <c r="AB437" s="121" t="s">
        <v>4790</v>
      </c>
      <c r="AC437" s="121">
        <v>66</v>
      </c>
      <c r="AD437" s="122" t="s">
        <v>6876</v>
      </c>
      <c r="AE437" s="122" t="s">
        <v>6877</v>
      </c>
      <c r="AF437" s="121" t="s">
        <v>8263</v>
      </c>
      <c r="AG437" s="121" t="s">
        <v>9018</v>
      </c>
      <c r="AH437" s="121" t="s">
        <v>7089</v>
      </c>
      <c r="AI437" s="121"/>
      <c r="AJ437" s="123">
        <v>3</v>
      </c>
      <c r="AK437" s="123">
        <v>1240.96</v>
      </c>
      <c r="AL437" s="123">
        <f t="shared" ref="AL437:AL466" si="44">AJ437*AK437</f>
        <v>3722.88</v>
      </c>
      <c r="AM437" s="123">
        <f t="shared" ref="AM437:AM466" si="45">V437-AL437</f>
        <v>6.0815999999999804</v>
      </c>
      <c r="AN437" s="130"/>
      <c r="AO437" s="21"/>
      <c r="AP437" s="24"/>
      <c r="AQ437" s="21"/>
    </row>
    <row r="438" spans="1:43" s="22" customFormat="1" ht="76.5" outlineLevel="1" x14ac:dyDescent="0.25">
      <c r="A438" s="70"/>
      <c r="B438" s="72" t="s">
        <v>2493</v>
      </c>
      <c r="C438" s="74" t="s">
        <v>79</v>
      </c>
      <c r="D438" s="74" t="s">
        <v>3277</v>
      </c>
      <c r="E438" s="74" t="s">
        <v>1092</v>
      </c>
      <c r="F438" s="74" t="s">
        <v>3278</v>
      </c>
      <c r="G438" s="74" t="s">
        <v>4558</v>
      </c>
      <c r="H438" s="23" t="s">
        <v>81</v>
      </c>
      <c r="I438" s="79">
        <v>0</v>
      </c>
      <c r="J438" s="75">
        <v>710000000</v>
      </c>
      <c r="K438" s="75" t="s">
        <v>82</v>
      </c>
      <c r="L438" s="23" t="s">
        <v>696</v>
      </c>
      <c r="M438" s="30" t="s">
        <v>969</v>
      </c>
      <c r="N438" s="26" t="s">
        <v>84</v>
      </c>
      <c r="O438" s="26" t="s">
        <v>4214</v>
      </c>
      <c r="P438" s="21" t="s">
        <v>91</v>
      </c>
      <c r="Q438" s="27">
        <v>796</v>
      </c>
      <c r="R438" s="26" t="s">
        <v>678</v>
      </c>
      <c r="S438" s="12">
        <v>270</v>
      </c>
      <c r="T438" s="73">
        <v>2284.9</v>
      </c>
      <c r="U438" s="12">
        <f t="shared" si="43"/>
        <v>616923</v>
      </c>
      <c r="V438" s="12">
        <f t="shared" si="42"/>
        <v>690953.76</v>
      </c>
      <c r="W438" s="23"/>
      <c r="X438" s="23">
        <v>2017</v>
      </c>
      <c r="Y438" s="25"/>
      <c r="Z438" s="121" t="s">
        <v>1129</v>
      </c>
      <c r="AA438" s="121" t="s">
        <v>728</v>
      </c>
      <c r="AB438" s="121" t="s">
        <v>4790</v>
      </c>
      <c r="AC438" s="121">
        <v>67</v>
      </c>
      <c r="AD438" s="122" t="s">
        <v>6876</v>
      </c>
      <c r="AE438" s="122" t="s">
        <v>6877</v>
      </c>
      <c r="AF438" s="121" t="s">
        <v>8263</v>
      </c>
      <c r="AG438" s="121" t="s">
        <v>9018</v>
      </c>
      <c r="AH438" s="121" t="s">
        <v>7089</v>
      </c>
      <c r="AI438" s="121"/>
      <c r="AJ438" s="123">
        <v>270</v>
      </c>
      <c r="AK438" s="123">
        <v>2556.96</v>
      </c>
      <c r="AL438" s="123">
        <f t="shared" si="44"/>
        <v>690379.2</v>
      </c>
      <c r="AM438" s="123">
        <f t="shared" si="45"/>
        <v>574.56000000005588</v>
      </c>
      <c r="AN438" s="130"/>
      <c r="AO438" s="21"/>
      <c r="AP438" s="24"/>
      <c r="AQ438" s="21"/>
    </row>
    <row r="439" spans="1:43" s="22" customFormat="1" ht="76.5" outlineLevel="1" x14ac:dyDescent="0.25">
      <c r="A439" s="70"/>
      <c r="B439" s="72" t="s">
        <v>2494</v>
      </c>
      <c r="C439" s="74" t="s">
        <v>79</v>
      </c>
      <c r="D439" s="74" t="s">
        <v>2063</v>
      </c>
      <c r="E439" s="74" t="s">
        <v>1092</v>
      </c>
      <c r="F439" s="74" t="s">
        <v>2064</v>
      </c>
      <c r="G439" s="74" t="s">
        <v>4557</v>
      </c>
      <c r="H439" s="23" t="s">
        <v>81</v>
      </c>
      <c r="I439" s="79">
        <v>0</v>
      </c>
      <c r="J439" s="75">
        <v>710000000</v>
      </c>
      <c r="K439" s="75" t="s">
        <v>82</v>
      </c>
      <c r="L439" s="23" t="s">
        <v>696</v>
      </c>
      <c r="M439" s="30" t="s">
        <v>969</v>
      </c>
      <c r="N439" s="26" t="s">
        <v>84</v>
      </c>
      <c r="O439" s="26" t="s">
        <v>4214</v>
      </c>
      <c r="P439" s="21" t="s">
        <v>91</v>
      </c>
      <c r="Q439" s="27">
        <v>796</v>
      </c>
      <c r="R439" s="26" t="s">
        <v>678</v>
      </c>
      <c r="S439" s="12">
        <v>4</v>
      </c>
      <c r="T439" s="12">
        <v>1370.94</v>
      </c>
      <c r="U439" s="12">
        <f t="shared" si="43"/>
        <v>5483.76</v>
      </c>
      <c r="V439" s="12">
        <f t="shared" si="42"/>
        <v>6141.811200000001</v>
      </c>
      <c r="W439" s="23"/>
      <c r="X439" s="23">
        <v>2017</v>
      </c>
      <c r="Y439" s="25"/>
      <c r="Z439" s="121" t="s">
        <v>1129</v>
      </c>
      <c r="AA439" s="121" t="s">
        <v>728</v>
      </c>
      <c r="AB439" s="121" t="s">
        <v>4790</v>
      </c>
      <c r="AC439" s="121">
        <v>68</v>
      </c>
      <c r="AD439" s="122" t="s">
        <v>6876</v>
      </c>
      <c r="AE439" s="122" t="s">
        <v>6877</v>
      </c>
      <c r="AF439" s="121" t="s">
        <v>8263</v>
      </c>
      <c r="AG439" s="121" t="s">
        <v>9018</v>
      </c>
      <c r="AH439" s="121" t="s">
        <v>7089</v>
      </c>
      <c r="AI439" s="121"/>
      <c r="AJ439" s="123">
        <v>4</v>
      </c>
      <c r="AK439" s="123">
        <v>1533.28</v>
      </c>
      <c r="AL439" s="123">
        <f t="shared" si="44"/>
        <v>6133.12</v>
      </c>
      <c r="AM439" s="123">
        <f t="shared" si="45"/>
        <v>8.6912000000011176</v>
      </c>
      <c r="AN439" s="130"/>
      <c r="AO439" s="21"/>
      <c r="AP439" s="24"/>
      <c r="AQ439" s="21"/>
    </row>
    <row r="440" spans="1:43" s="22" customFormat="1" ht="76.5" outlineLevel="1" x14ac:dyDescent="0.25">
      <c r="A440" s="70"/>
      <c r="B440" s="72" t="s">
        <v>2495</v>
      </c>
      <c r="C440" s="74" t="s">
        <v>79</v>
      </c>
      <c r="D440" s="74" t="s">
        <v>4076</v>
      </c>
      <c r="E440" s="74" t="s">
        <v>1092</v>
      </c>
      <c r="F440" s="74" t="s">
        <v>4077</v>
      </c>
      <c r="G440" s="74" t="s">
        <v>4077</v>
      </c>
      <c r="H440" s="23" t="s">
        <v>81</v>
      </c>
      <c r="I440" s="79">
        <v>0</v>
      </c>
      <c r="J440" s="75">
        <v>710000000</v>
      </c>
      <c r="K440" s="75" t="s">
        <v>82</v>
      </c>
      <c r="L440" s="23" t="s">
        <v>696</v>
      </c>
      <c r="M440" s="30" t="s">
        <v>969</v>
      </c>
      <c r="N440" s="26" t="s">
        <v>84</v>
      </c>
      <c r="O440" s="26" t="s">
        <v>4214</v>
      </c>
      <c r="P440" s="21" t="s">
        <v>91</v>
      </c>
      <c r="Q440" s="27">
        <v>796</v>
      </c>
      <c r="R440" s="26" t="s">
        <v>678</v>
      </c>
      <c r="S440" s="12">
        <v>31</v>
      </c>
      <c r="T440" s="12">
        <v>1394.82</v>
      </c>
      <c r="U440" s="12">
        <f t="shared" si="43"/>
        <v>43239.42</v>
      </c>
      <c r="V440" s="12">
        <f t="shared" si="42"/>
        <v>48428.150400000006</v>
      </c>
      <c r="W440" s="23"/>
      <c r="X440" s="23">
        <v>2017</v>
      </c>
      <c r="Y440" s="25"/>
      <c r="Z440" s="121" t="s">
        <v>1129</v>
      </c>
      <c r="AA440" s="121" t="s">
        <v>728</v>
      </c>
      <c r="AB440" s="121" t="s">
        <v>4790</v>
      </c>
      <c r="AC440" s="121">
        <v>69</v>
      </c>
      <c r="AD440" s="122" t="s">
        <v>6876</v>
      </c>
      <c r="AE440" s="122" t="s">
        <v>6877</v>
      </c>
      <c r="AF440" s="121" t="s">
        <v>8263</v>
      </c>
      <c r="AG440" s="121" t="s">
        <v>9018</v>
      </c>
      <c r="AH440" s="121" t="s">
        <v>7089</v>
      </c>
      <c r="AI440" s="121"/>
      <c r="AJ440" s="123">
        <v>31</v>
      </c>
      <c r="AK440" s="123">
        <v>1560.16</v>
      </c>
      <c r="AL440" s="123">
        <f t="shared" si="44"/>
        <v>48364.959999999999</v>
      </c>
      <c r="AM440" s="123">
        <f t="shared" si="45"/>
        <v>63.190400000006775</v>
      </c>
      <c r="AN440" s="130"/>
      <c r="AO440" s="21"/>
      <c r="AP440" s="24"/>
      <c r="AQ440" s="21"/>
    </row>
    <row r="441" spans="1:43" s="22" customFormat="1" ht="76.5" outlineLevel="1" x14ac:dyDescent="0.25">
      <c r="A441" s="70"/>
      <c r="B441" s="72" t="s">
        <v>2496</v>
      </c>
      <c r="C441" s="74" t="s">
        <v>79</v>
      </c>
      <c r="D441" s="74" t="s">
        <v>3275</v>
      </c>
      <c r="E441" s="74" t="s">
        <v>1092</v>
      </c>
      <c r="F441" s="74" t="s">
        <v>3276</v>
      </c>
      <c r="G441" s="74" t="s">
        <v>4554</v>
      </c>
      <c r="H441" s="23" t="s">
        <v>81</v>
      </c>
      <c r="I441" s="79">
        <v>0</v>
      </c>
      <c r="J441" s="75">
        <v>710000000</v>
      </c>
      <c r="K441" s="75" t="s">
        <v>82</v>
      </c>
      <c r="L441" s="23" t="s">
        <v>696</v>
      </c>
      <c r="M441" s="30" t="s">
        <v>969</v>
      </c>
      <c r="N441" s="26" t="s">
        <v>84</v>
      </c>
      <c r="O441" s="26" t="s">
        <v>4214</v>
      </c>
      <c r="P441" s="21" t="s">
        <v>91</v>
      </c>
      <c r="Q441" s="27">
        <v>796</v>
      </c>
      <c r="R441" s="26" t="s">
        <v>678</v>
      </c>
      <c r="S441" s="12">
        <v>318</v>
      </c>
      <c r="T441" s="12">
        <v>1240.3699999999999</v>
      </c>
      <c r="U441" s="12">
        <f t="shared" si="43"/>
        <v>394437.66</v>
      </c>
      <c r="V441" s="12">
        <f t="shared" si="42"/>
        <v>441770.17920000001</v>
      </c>
      <c r="W441" s="23"/>
      <c r="X441" s="23">
        <v>2017</v>
      </c>
      <c r="Y441" s="25"/>
      <c r="Z441" s="121" t="s">
        <v>1129</v>
      </c>
      <c r="AA441" s="121" t="s">
        <v>728</v>
      </c>
      <c r="AB441" s="121" t="s">
        <v>4790</v>
      </c>
      <c r="AC441" s="121">
        <v>70</v>
      </c>
      <c r="AD441" s="122" t="s">
        <v>6876</v>
      </c>
      <c r="AE441" s="122" t="s">
        <v>6877</v>
      </c>
      <c r="AF441" s="121" t="s">
        <v>8263</v>
      </c>
      <c r="AG441" s="121" t="s">
        <v>9018</v>
      </c>
      <c r="AH441" s="121" t="s">
        <v>7089</v>
      </c>
      <c r="AI441" s="121"/>
      <c r="AJ441" s="123">
        <v>318</v>
      </c>
      <c r="AK441" s="123">
        <v>1387.68</v>
      </c>
      <c r="AL441" s="123">
        <f t="shared" si="44"/>
        <v>441282.24000000005</v>
      </c>
      <c r="AM441" s="123">
        <f t="shared" si="45"/>
        <v>487.93919999996433</v>
      </c>
      <c r="AN441" s="130"/>
      <c r="AO441" s="21"/>
      <c r="AP441" s="24"/>
      <c r="AQ441" s="21"/>
    </row>
    <row r="442" spans="1:43" s="22" customFormat="1" ht="76.5" outlineLevel="1" x14ac:dyDescent="0.25">
      <c r="A442" s="70"/>
      <c r="B442" s="72" t="s">
        <v>2497</v>
      </c>
      <c r="C442" s="74" t="s">
        <v>79</v>
      </c>
      <c r="D442" s="74" t="s">
        <v>4075</v>
      </c>
      <c r="E442" s="74" t="s">
        <v>1092</v>
      </c>
      <c r="F442" s="74" t="s">
        <v>3279</v>
      </c>
      <c r="G442" s="74" t="s">
        <v>3279</v>
      </c>
      <c r="H442" s="23" t="s">
        <v>81</v>
      </c>
      <c r="I442" s="79">
        <v>0</v>
      </c>
      <c r="J442" s="75">
        <v>710000000</v>
      </c>
      <c r="K442" s="75" t="s">
        <v>82</v>
      </c>
      <c r="L442" s="23" t="s">
        <v>696</v>
      </c>
      <c r="M442" s="30" t="s">
        <v>969</v>
      </c>
      <c r="N442" s="26" t="s">
        <v>84</v>
      </c>
      <c r="O442" s="26" t="s">
        <v>4214</v>
      </c>
      <c r="P442" s="21" t="s">
        <v>91</v>
      </c>
      <c r="Q442" s="27">
        <v>796</v>
      </c>
      <c r="R442" s="26" t="s">
        <v>678</v>
      </c>
      <c r="S442" s="12">
        <v>43</v>
      </c>
      <c r="T442" s="12">
        <v>921.92</v>
      </c>
      <c r="U442" s="12">
        <f t="shared" si="43"/>
        <v>39642.559999999998</v>
      </c>
      <c r="V442" s="12">
        <f t="shared" si="42"/>
        <v>44399.667200000004</v>
      </c>
      <c r="W442" s="23"/>
      <c r="X442" s="23">
        <v>2017</v>
      </c>
      <c r="Y442" s="25"/>
      <c r="Z442" s="121" t="s">
        <v>1129</v>
      </c>
      <c r="AA442" s="121" t="s">
        <v>728</v>
      </c>
      <c r="AB442" s="121" t="s">
        <v>4790</v>
      </c>
      <c r="AC442" s="121">
        <v>71</v>
      </c>
      <c r="AD442" s="122" t="s">
        <v>6876</v>
      </c>
      <c r="AE442" s="122" t="s">
        <v>6877</v>
      </c>
      <c r="AF442" s="121" t="s">
        <v>8263</v>
      </c>
      <c r="AG442" s="121" t="s">
        <v>9018</v>
      </c>
      <c r="AH442" s="121" t="s">
        <v>7089</v>
      </c>
      <c r="AI442" s="121"/>
      <c r="AJ442" s="123">
        <v>43</v>
      </c>
      <c r="AK442" s="123">
        <v>1030.3999999999999</v>
      </c>
      <c r="AL442" s="123">
        <f t="shared" si="44"/>
        <v>44307.199999999997</v>
      </c>
      <c r="AM442" s="123">
        <f t="shared" si="45"/>
        <v>92.467200000006414</v>
      </c>
      <c r="AN442" s="130"/>
      <c r="AO442" s="21"/>
      <c r="AP442" s="24"/>
      <c r="AQ442" s="21"/>
    </row>
    <row r="443" spans="1:43" s="22" customFormat="1" ht="76.5" outlineLevel="1" x14ac:dyDescent="0.25">
      <c r="A443" s="70"/>
      <c r="B443" s="72" t="s">
        <v>2498</v>
      </c>
      <c r="C443" s="74" t="s">
        <v>79</v>
      </c>
      <c r="D443" s="74" t="s">
        <v>2065</v>
      </c>
      <c r="E443" s="74" t="s">
        <v>1092</v>
      </c>
      <c r="F443" s="74" t="s">
        <v>2066</v>
      </c>
      <c r="G443" s="74" t="s">
        <v>2066</v>
      </c>
      <c r="H443" s="23" t="s">
        <v>81</v>
      </c>
      <c r="I443" s="79">
        <v>0</v>
      </c>
      <c r="J443" s="75">
        <v>710000000</v>
      </c>
      <c r="K443" s="75" t="s">
        <v>82</v>
      </c>
      <c r="L443" s="23" t="s">
        <v>696</v>
      </c>
      <c r="M443" s="30" t="s">
        <v>969</v>
      </c>
      <c r="N443" s="26" t="s">
        <v>84</v>
      </c>
      <c r="O443" s="26" t="s">
        <v>4214</v>
      </c>
      <c r="P443" s="21" t="s">
        <v>91</v>
      </c>
      <c r="Q443" s="27">
        <v>796</v>
      </c>
      <c r="R443" s="26" t="s">
        <v>678</v>
      </c>
      <c r="S443" s="12">
        <v>377</v>
      </c>
      <c r="T443" s="12">
        <v>960.13</v>
      </c>
      <c r="U443" s="12">
        <f t="shared" si="43"/>
        <v>361969.01</v>
      </c>
      <c r="V443" s="12">
        <f t="shared" si="42"/>
        <v>405405.29120000004</v>
      </c>
      <c r="W443" s="23"/>
      <c r="X443" s="23">
        <v>2017</v>
      </c>
      <c r="Y443" s="25"/>
      <c r="Z443" s="121" t="s">
        <v>1129</v>
      </c>
      <c r="AA443" s="121" t="s">
        <v>728</v>
      </c>
      <c r="AB443" s="121" t="s">
        <v>4790</v>
      </c>
      <c r="AC443" s="121">
        <v>72</v>
      </c>
      <c r="AD443" s="122" t="s">
        <v>6876</v>
      </c>
      <c r="AE443" s="122" t="s">
        <v>6877</v>
      </c>
      <c r="AF443" s="121" t="s">
        <v>8263</v>
      </c>
      <c r="AG443" s="121" t="s">
        <v>9018</v>
      </c>
      <c r="AH443" s="121" t="s">
        <v>7089</v>
      </c>
      <c r="AI443" s="121"/>
      <c r="AJ443" s="123">
        <v>377</v>
      </c>
      <c r="AK443" s="123">
        <v>1074.0800000000002</v>
      </c>
      <c r="AL443" s="123">
        <f t="shared" si="44"/>
        <v>404928.16000000003</v>
      </c>
      <c r="AM443" s="123">
        <f t="shared" si="45"/>
        <v>477.13120000000345</v>
      </c>
      <c r="AN443" s="130"/>
      <c r="AO443" s="21"/>
      <c r="AP443" s="24"/>
      <c r="AQ443" s="21"/>
    </row>
    <row r="444" spans="1:43" s="22" customFormat="1" ht="76.5" outlineLevel="1" x14ac:dyDescent="0.25">
      <c r="A444" s="70"/>
      <c r="B444" s="72" t="s">
        <v>2499</v>
      </c>
      <c r="C444" s="74" t="s">
        <v>79</v>
      </c>
      <c r="D444" s="74" t="s">
        <v>3280</v>
      </c>
      <c r="E444" s="74" t="s">
        <v>1092</v>
      </c>
      <c r="F444" s="74" t="s">
        <v>3281</v>
      </c>
      <c r="G444" s="74" t="s">
        <v>4139</v>
      </c>
      <c r="H444" s="23" t="s">
        <v>81</v>
      </c>
      <c r="I444" s="79">
        <v>0</v>
      </c>
      <c r="J444" s="75">
        <v>710000000</v>
      </c>
      <c r="K444" s="75" t="s">
        <v>82</v>
      </c>
      <c r="L444" s="23" t="s">
        <v>696</v>
      </c>
      <c r="M444" s="30" t="s">
        <v>969</v>
      </c>
      <c r="N444" s="26" t="s">
        <v>84</v>
      </c>
      <c r="O444" s="26" t="s">
        <v>4214</v>
      </c>
      <c r="P444" s="21" t="s">
        <v>91</v>
      </c>
      <c r="Q444" s="27">
        <v>796</v>
      </c>
      <c r="R444" s="26" t="s">
        <v>678</v>
      </c>
      <c r="S444" s="12">
        <v>12</v>
      </c>
      <c r="T444" s="12">
        <v>1117.77</v>
      </c>
      <c r="U444" s="12">
        <f t="shared" si="43"/>
        <v>13413.24</v>
      </c>
      <c r="V444" s="12">
        <f t="shared" si="42"/>
        <v>15022.828800000001</v>
      </c>
      <c r="W444" s="23"/>
      <c r="X444" s="23">
        <v>2017</v>
      </c>
      <c r="Y444" s="25"/>
      <c r="Z444" s="121" t="s">
        <v>1129</v>
      </c>
      <c r="AA444" s="121" t="s">
        <v>728</v>
      </c>
      <c r="AB444" s="121" t="s">
        <v>4790</v>
      </c>
      <c r="AC444" s="121">
        <v>73</v>
      </c>
      <c r="AD444" s="122" t="s">
        <v>6876</v>
      </c>
      <c r="AE444" s="122" t="s">
        <v>6877</v>
      </c>
      <c r="AF444" s="121" t="s">
        <v>8263</v>
      </c>
      <c r="AG444" s="121" t="s">
        <v>9018</v>
      </c>
      <c r="AH444" s="121" t="s">
        <v>7089</v>
      </c>
      <c r="AI444" s="121"/>
      <c r="AJ444" s="123">
        <v>12</v>
      </c>
      <c r="AK444" s="123">
        <v>1251.8799999999999</v>
      </c>
      <c r="AL444" s="123">
        <f t="shared" si="44"/>
        <v>15022.559999999998</v>
      </c>
      <c r="AM444" s="123">
        <f t="shared" si="45"/>
        <v>0.26880000000346627</v>
      </c>
      <c r="AN444" s="130"/>
      <c r="AO444" s="21"/>
      <c r="AP444" s="24"/>
      <c r="AQ444" s="21"/>
    </row>
    <row r="445" spans="1:43" s="22" customFormat="1" ht="76.5" outlineLevel="1" x14ac:dyDescent="0.25">
      <c r="A445" s="70"/>
      <c r="B445" s="72" t="s">
        <v>2500</v>
      </c>
      <c r="C445" s="74" t="s">
        <v>79</v>
      </c>
      <c r="D445" s="74" t="s">
        <v>3280</v>
      </c>
      <c r="E445" s="74" t="s">
        <v>1092</v>
      </c>
      <c r="F445" s="74" t="s">
        <v>3281</v>
      </c>
      <c r="G445" s="74" t="s">
        <v>4555</v>
      </c>
      <c r="H445" s="23" t="s">
        <v>81</v>
      </c>
      <c r="I445" s="79">
        <v>0</v>
      </c>
      <c r="J445" s="75">
        <v>710000000</v>
      </c>
      <c r="K445" s="75" t="s">
        <v>82</v>
      </c>
      <c r="L445" s="23" t="s">
        <v>696</v>
      </c>
      <c r="M445" s="30" t="s">
        <v>969</v>
      </c>
      <c r="N445" s="26" t="s">
        <v>84</v>
      </c>
      <c r="O445" s="26" t="s">
        <v>4214</v>
      </c>
      <c r="P445" s="21" t="s">
        <v>91</v>
      </c>
      <c r="Q445" s="27">
        <v>796</v>
      </c>
      <c r="R445" s="26" t="s">
        <v>678</v>
      </c>
      <c r="S445" s="12">
        <v>8</v>
      </c>
      <c r="T445" s="12">
        <v>1700.54</v>
      </c>
      <c r="U445" s="12">
        <f t="shared" si="43"/>
        <v>13604.32</v>
      </c>
      <c r="V445" s="12">
        <f t="shared" si="42"/>
        <v>15236.838400000001</v>
      </c>
      <c r="W445" s="23"/>
      <c r="X445" s="23">
        <v>2017</v>
      </c>
      <c r="Y445" s="25"/>
      <c r="Z445" s="121" t="s">
        <v>1129</v>
      </c>
      <c r="AA445" s="121" t="s">
        <v>728</v>
      </c>
      <c r="AB445" s="121" t="s">
        <v>4790</v>
      </c>
      <c r="AC445" s="121">
        <v>74</v>
      </c>
      <c r="AD445" s="122" t="s">
        <v>6876</v>
      </c>
      <c r="AE445" s="122" t="s">
        <v>6877</v>
      </c>
      <c r="AF445" s="121" t="s">
        <v>8263</v>
      </c>
      <c r="AG445" s="121" t="s">
        <v>9018</v>
      </c>
      <c r="AH445" s="121" t="s">
        <v>7089</v>
      </c>
      <c r="AI445" s="121"/>
      <c r="AJ445" s="123">
        <v>8</v>
      </c>
      <c r="AK445" s="123">
        <v>1904.56</v>
      </c>
      <c r="AL445" s="123">
        <f t="shared" si="44"/>
        <v>15236.48</v>
      </c>
      <c r="AM445" s="123">
        <f t="shared" si="45"/>
        <v>0.35840000000098371</v>
      </c>
      <c r="AN445" s="130"/>
      <c r="AO445" s="21"/>
      <c r="AP445" s="24"/>
      <c r="AQ445" s="21"/>
    </row>
    <row r="446" spans="1:43" s="22" customFormat="1" ht="76.5" outlineLevel="1" x14ac:dyDescent="0.25">
      <c r="A446" s="70"/>
      <c r="B446" s="72" t="s">
        <v>2501</v>
      </c>
      <c r="C446" s="74" t="s">
        <v>79</v>
      </c>
      <c r="D446" s="74" t="s">
        <v>3282</v>
      </c>
      <c r="E446" s="74" t="s">
        <v>3283</v>
      </c>
      <c r="F446" s="74" t="s">
        <v>3284</v>
      </c>
      <c r="G446" s="74" t="s">
        <v>4165</v>
      </c>
      <c r="H446" s="23" t="s">
        <v>81</v>
      </c>
      <c r="I446" s="79">
        <v>0</v>
      </c>
      <c r="J446" s="75">
        <v>710000000</v>
      </c>
      <c r="K446" s="75" t="s">
        <v>82</v>
      </c>
      <c r="L446" s="23" t="s">
        <v>696</v>
      </c>
      <c r="M446" s="30" t="s">
        <v>969</v>
      </c>
      <c r="N446" s="26" t="s">
        <v>84</v>
      </c>
      <c r="O446" s="26" t="s">
        <v>4214</v>
      </c>
      <c r="P446" s="21" t="s">
        <v>91</v>
      </c>
      <c r="Q446" s="27">
        <v>796</v>
      </c>
      <c r="R446" s="26" t="s">
        <v>678</v>
      </c>
      <c r="S446" s="12">
        <v>36</v>
      </c>
      <c r="T446" s="12">
        <v>140.91999999999999</v>
      </c>
      <c r="U446" s="12">
        <f t="shared" si="43"/>
        <v>5073.12</v>
      </c>
      <c r="V446" s="12">
        <f t="shared" ref="V446:V509" si="46">U446*1.12</f>
        <v>5681.8944000000001</v>
      </c>
      <c r="W446" s="23"/>
      <c r="X446" s="23">
        <v>2017</v>
      </c>
      <c r="Y446" s="25"/>
      <c r="Z446" s="121" t="s">
        <v>1129</v>
      </c>
      <c r="AA446" s="121" t="s">
        <v>728</v>
      </c>
      <c r="AB446" s="121" t="s">
        <v>4790</v>
      </c>
      <c r="AC446" s="121">
        <v>75</v>
      </c>
      <c r="AD446" s="122" t="s">
        <v>6876</v>
      </c>
      <c r="AE446" s="122" t="s">
        <v>6877</v>
      </c>
      <c r="AF446" s="121" t="s">
        <v>8263</v>
      </c>
      <c r="AG446" s="121" t="s">
        <v>9018</v>
      </c>
      <c r="AH446" s="121" t="s">
        <v>7089</v>
      </c>
      <c r="AI446" s="121"/>
      <c r="AJ446" s="123">
        <v>36</v>
      </c>
      <c r="AK446" s="123">
        <v>157.83000000000001</v>
      </c>
      <c r="AL446" s="123">
        <f t="shared" si="44"/>
        <v>5681.88</v>
      </c>
      <c r="AM446" s="123">
        <f t="shared" si="45"/>
        <v>1.4400000000023283E-2</v>
      </c>
      <c r="AN446" s="130"/>
      <c r="AO446" s="21"/>
      <c r="AP446" s="24"/>
      <c r="AQ446" s="21"/>
    </row>
    <row r="447" spans="1:43" s="22" customFormat="1" ht="76.5" outlineLevel="1" x14ac:dyDescent="0.25">
      <c r="A447" s="70"/>
      <c r="B447" s="72" t="s">
        <v>2502</v>
      </c>
      <c r="C447" s="74" t="s">
        <v>79</v>
      </c>
      <c r="D447" s="74" t="s">
        <v>3285</v>
      </c>
      <c r="E447" s="74" t="s">
        <v>3283</v>
      </c>
      <c r="F447" s="74" t="s">
        <v>3286</v>
      </c>
      <c r="G447" s="74" t="s">
        <v>4166</v>
      </c>
      <c r="H447" s="23" t="s">
        <v>81</v>
      </c>
      <c r="I447" s="79">
        <v>0</v>
      </c>
      <c r="J447" s="75">
        <v>710000000</v>
      </c>
      <c r="K447" s="75" t="s">
        <v>82</v>
      </c>
      <c r="L447" s="23" t="s">
        <v>696</v>
      </c>
      <c r="M447" s="30" t="s">
        <v>969</v>
      </c>
      <c r="N447" s="26" t="s">
        <v>84</v>
      </c>
      <c r="O447" s="26" t="s">
        <v>4214</v>
      </c>
      <c r="P447" s="21" t="s">
        <v>91</v>
      </c>
      <c r="Q447" s="27">
        <v>796</v>
      </c>
      <c r="R447" s="26" t="s">
        <v>678</v>
      </c>
      <c r="S447" s="12">
        <v>75</v>
      </c>
      <c r="T447" s="12">
        <v>97.45</v>
      </c>
      <c r="U447" s="12">
        <f t="shared" si="43"/>
        <v>7308.75</v>
      </c>
      <c r="V447" s="12">
        <f t="shared" si="46"/>
        <v>8185.8000000000011</v>
      </c>
      <c r="W447" s="23"/>
      <c r="X447" s="23">
        <v>2017</v>
      </c>
      <c r="Y447" s="25"/>
      <c r="Z447" s="121" t="s">
        <v>1129</v>
      </c>
      <c r="AA447" s="121" t="s">
        <v>728</v>
      </c>
      <c r="AB447" s="121" t="s">
        <v>4790</v>
      </c>
      <c r="AC447" s="121">
        <v>76</v>
      </c>
      <c r="AD447" s="122" t="s">
        <v>6876</v>
      </c>
      <c r="AE447" s="122" t="s">
        <v>6877</v>
      </c>
      <c r="AF447" s="121" t="s">
        <v>8263</v>
      </c>
      <c r="AG447" s="121" t="s">
        <v>9018</v>
      </c>
      <c r="AH447" s="121" t="s">
        <v>7089</v>
      </c>
      <c r="AI447" s="121"/>
      <c r="AJ447" s="123">
        <v>75</v>
      </c>
      <c r="AK447" s="123">
        <v>109.13</v>
      </c>
      <c r="AL447" s="123">
        <f t="shared" si="44"/>
        <v>8184.75</v>
      </c>
      <c r="AM447" s="123">
        <f t="shared" si="45"/>
        <v>1.0500000000010914</v>
      </c>
      <c r="AN447" s="130"/>
      <c r="AO447" s="21"/>
      <c r="AP447" s="24"/>
      <c r="AQ447" s="21"/>
    </row>
    <row r="448" spans="1:43" s="22" customFormat="1" ht="76.5" outlineLevel="1" x14ac:dyDescent="0.25">
      <c r="A448" s="70"/>
      <c r="B448" s="72" t="s">
        <v>2503</v>
      </c>
      <c r="C448" s="74" t="s">
        <v>79</v>
      </c>
      <c r="D448" s="74" t="s">
        <v>3287</v>
      </c>
      <c r="E448" s="74" t="s">
        <v>3288</v>
      </c>
      <c r="F448" s="74" t="s">
        <v>3289</v>
      </c>
      <c r="G448" s="74" t="s">
        <v>4167</v>
      </c>
      <c r="H448" s="23" t="s">
        <v>81</v>
      </c>
      <c r="I448" s="79">
        <v>0</v>
      </c>
      <c r="J448" s="75">
        <v>710000000</v>
      </c>
      <c r="K448" s="75" t="s">
        <v>82</v>
      </c>
      <c r="L448" s="23" t="s">
        <v>696</v>
      </c>
      <c r="M448" s="30" t="s">
        <v>969</v>
      </c>
      <c r="N448" s="26" t="s">
        <v>84</v>
      </c>
      <c r="O448" s="26" t="s">
        <v>4214</v>
      </c>
      <c r="P448" s="21" t="s">
        <v>91</v>
      </c>
      <c r="Q448" s="27">
        <v>796</v>
      </c>
      <c r="R448" s="26" t="s">
        <v>678</v>
      </c>
      <c r="S448" s="12">
        <v>1</v>
      </c>
      <c r="T448" s="12">
        <v>257.95</v>
      </c>
      <c r="U448" s="12">
        <f t="shared" si="43"/>
        <v>257.95</v>
      </c>
      <c r="V448" s="12">
        <f t="shared" si="46"/>
        <v>288.904</v>
      </c>
      <c r="W448" s="23"/>
      <c r="X448" s="23">
        <v>2017</v>
      </c>
      <c r="Y448" s="25"/>
      <c r="Z448" s="121" t="s">
        <v>1129</v>
      </c>
      <c r="AA448" s="121" t="s">
        <v>728</v>
      </c>
      <c r="AB448" s="121" t="s">
        <v>4790</v>
      </c>
      <c r="AC448" s="121">
        <v>77</v>
      </c>
      <c r="AD448" s="122" t="s">
        <v>6876</v>
      </c>
      <c r="AE448" s="122" t="s">
        <v>6877</v>
      </c>
      <c r="AF448" s="121" t="s">
        <v>8263</v>
      </c>
      <c r="AG448" s="121" t="s">
        <v>9018</v>
      </c>
      <c r="AH448" s="121" t="s">
        <v>7089</v>
      </c>
      <c r="AI448" s="121"/>
      <c r="AJ448" s="123">
        <v>1</v>
      </c>
      <c r="AK448" s="123">
        <v>287.83999999999997</v>
      </c>
      <c r="AL448" s="123">
        <f t="shared" si="44"/>
        <v>287.83999999999997</v>
      </c>
      <c r="AM448" s="123">
        <f t="shared" si="45"/>
        <v>1.0640000000000214</v>
      </c>
      <c r="AN448" s="130"/>
      <c r="AO448" s="21"/>
      <c r="AP448" s="24"/>
      <c r="AQ448" s="21"/>
    </row>
    <row r="449" spans="1:43" s="22" customFormat="1" ht="76.5" outlineLevel="1" x14ac:dyDescent="0.25">
      <c r="A449" s="70"/>
      <c r="B449" s="72" t="s">
        <v>2504</v>
      </c>
      <c r="C449" s="74" t="s">
        <v>79</v>
      </c>
      <c r="D449" s="74" t="s">
        <v>3287</v>
      </c>
      <c r="E449" s="74" t="s">
        <v>3288</v>
      </c>
      <c r="F449" s="74" t="s">
        <v>3289</v>
      </c>
      <c r="G449" s="74" t="s">
        <v>4168</v>
      </c>
      <c r="H449" s="23" t="s">
        <v>81</v>
      </c>
      <c r="I449" s="79">
        <v>0</v>
      </c>
      <c r="J449" s="75">
        <v>710000000</v>
      </c>
      <c r="K449" s="75" t="s">
        <v>82</v>
      </c>
      <c r="L449" s="23" t="s">
        <v>696</v>
      </c>
      <c r="M449" s="30" t="s">
        <v>969</v>
      </c>
      <c r="N449" s="26" t="s">
        <v>84</v>
      </c>
      <c r="O449" s="26" t="s">
        <v>4214</v>
      </c>
      <c r="P449" s="21" t="s">
        <v>91</v>
      </c>
      <c r="Q449" s="27">
        <v>796</v>
      </c>
      <c r="R449" s="26" t="s">
        <v>678</v>
      </c>
      <c r="S449" s="12">
        <v>6</v>
      </c>
      <c r="T449" s="12">
        <v>328.64</v>
      </c>
      <c r="U449" s="12">
        <f t="shared" si="43"/>
        <v>1971.84</v>
      </c>
      <c r="V449" s="12">
        <f t="shared" si="46"/>
        <v>2208.4608000000003</v>
      </c>
      <c r="W449" s="23"/>
      <c r="X449" s="23">
        <v>2017</v>
      </c>
      <c r="Y449" s="25"/>
      <c r="Z449" s="121" t="s">
        <v>1129</v>
      </c>
      <c r="AA449" s="121" t="s">
        <v>728</v>
      </c>
      <c r="AB449" s="121" t="s">
        <v>4790</v>
      </c>
      <c r="AC449" s="121">
        <v>78</v>
      </c>
      <c r="AD449" s="122" t="s">
        <v>6876</v>
      </c>
      <c r="AE449" s="122" t="s">
        <v>6877</v>
      </c>
      <c r="AF449" s="121" t="s">
        <v>8263</v>
      </c>
      <c r="AG449" s="121" t="s">
        <v>9018</v>
      </c>
      <c r="AH449" s="121" t="s">
        <v>7089</v>
      </c>
      <c r="AI449" s="121"/>
      <c r="AJ449" s="123">
        <v>6</v>
      </c>
      <c r="AK449" s="123">
        <v>367.92</v>
      </c>
      <c r="AL449" s="123">
        <f t="shared" si="44"/>
        <v>2207.52</v>
      </c>
      <c r="AM449" s="123">
        <f t="shared" si="45"/>
        <v>0.9408000000003085</v>
      </c>
      <c r="AN449" s="130"/>
      <c r="AO449" s="21"/>
      <c r="AP449" s="24"/>
      <c r="AQ449" s="21"/>
    </row>
    <row r="450" spans="1:43" s="22" customFormat="1" ht="153" outlineLevel="1" x14ac:dyDescent="0.25">
      <c r="A450" s="70"/>
      <c r="B450" s="72" t="s">
        <v>2505</v>
      </c>
      <c r="C450" s="74" t="s">
        <v>79</v>
      </c>
      <c r="D450" s="74" t="s">
        <v>4088</v>
      </c>
      <c r="E450" s="74" t="s">
        <v>4089</v>
      </c>
      <c r="F450" s="74" t="s">
        <v>4090</v>
      </c>
      <c r="G450" s="74" t="s">
        <v>3375</v>
      </c>
      <c r="H450" s="23" t="s">
        <v>81</v>
      </c>
      <c r="I450" s="79">
        <v>0</v>
      </c>
      <c r="J450" s="75">
        <v>710000000</v>
      </c>
      <c r="K450" s="75" t="s">
        <v>82</v>
      </c>
      <c r="L450" s="23" t="s">
        <v>696</v>
      </c>
      <c r="M450" s="30" t="s">
        <v>969</v>
      </c>
      <c r="N450" s="26" t="s">
        <v>84</v>
      </c>
      <c r="O450" s="26" t="s">
        <v>4214</v>
      </c>
      <c r="P450" s="21" t="s">
        <v>91</v>
      </c>
      <c r="Q450" s="27">
        <v>796</v>
      </c>
      <c r="R450" s="26" t="s">
        <v>678</v>
      </c>
      <c r="S450" s="12">
        <v>1</v>
      </c>
      <c r="T450" s="12">
        <v>203333.44</v>
      </c>
      <c r="U450" s="12">
        <f t="shared" si="43"/>
        <v>203333.44</v>
      </c>
      <c r="V450" s="12">
        <f t="shared" si="46"/>
        <v>227733.45280000003</v>
      </c>
      <c r="W450" s="23"/>
      <c r="X450" s="23">
        <v>2017</v>
      </c>
      <c r="Y450" s="25"/>
      <c r="Z450" s="121" t="s">
        <v>1129</v>
      </c>
      <c r="AA450" s="121" t="s">
        <v>728</v>
      </c>
      <c r="AB450" s="121" t="s">
        <v>4790</v>
      </c>
      <c r="AC450" s="121">
        <v>79</v>
      </c>
      <c r="AD450" s="122" t="s">
        <v>6876</v>
      </c>
      <c r="AE450" s="122" t="s">
        <v>6877</v>
      </c>
      <c r="AF450" s="121" t="s">
        <v>8263</v>
      </c>
      <c r="AG450" s="121" t="s">
        <v>9018</v>
      </c>
      <c r="AH450" s="121" t="s">
        <v>7089</v>
      </c>
      <c r="AI450" s="121"/>
      <c r="AJ450" s="123">
        <v>1</v>
      </c>
      <c r="AK450" s="123">
        <v>227732.96</v>
      </c>
      <c r="AL450" s="123">
        <f t="shared" si="44"/>
        <v>227732.96</v>
      </c>
      <c r="AM450" s="123">
        <f t="shared" si="45"/>
        <v>0.49280000003636815</v>
      </c>
      <c r="AN450" s="130"/>
      <c r="AO450" s="21"/>
      <c r="AP450" s="24"/>
      <c r="AQ450" s="21"/>
    </row>
    <row r="451" spans="1:43" s="22" customFormat="1" ht="76.5" outlineLevel="1" x14ac:dyDescent="0.25">
      <c r="A451" s="70"/>
      <c r="B451" s="72" t="s">
        <v>2506</v>
      </c>
      <c r="C451" s="74" t="s">
        <v>79</v>
      </c>
      <c r="D451" s="74" t="s">
        <v>3290</v>
      </c>
      <c r="E451" s="74" t="s">
        <v>3291</v>
      </c>
      <c r="F451" s="74" t="s">
        <v>3292</v>
      </c>
      <c r="G451" s="74" t="s">
        <v>4172</v>
      </c>
      <c r="H451" s="23" t="s">
        <v>81</v>
      </c>
      <c r="I451" s="79">
        <v>0</v>
      </c>
      <c r="J451" s="75">
        <v>710000000</v>
      </c>
      <c r="K451" s="75" t="s">
        <v>82</v>
      </c>
      <c r="L451" s="23" t="s">
        <v>696</v>
      </c>
      <c r="M451" s="30" t="s">
        <v>969</v>
      </c>
      <c r="N451" s="26" t="s">
        <v>84</v>
      </c>
      <c r="O451" s="26" t="s">
        <v>4214</v>
      </c>
      <c r="P451" s="21" t="s">
        <v>91</v>
      </c>
      <c r="Q451" s="27">
        <v>796</v>
      </c>
      <c r="R451" s="26" t="s">
        <v>678</v>
      </c>
      <c r="S451" s="12">
        <v>4</v>
      </c>
      <c r="T451" s="12">
        <v>4131.92</v>
      </c>
      <c r="U451" s="12">
        <f t="shared" si="43"/>
        <v>16527.68</v>
      </c>
      <c r="V451" s="12">
        <f t="shared" si="46"/>
        <v>18511.001600000003</v>
      </c>
      <c r="W451" s="23"/>
      <c r="X451" s="23">
        <v>2017</v>
      </c>
      <c r="Y451" s="25"/>
      <c r="Z451" s="121" t="s">
        <v>1129</v>
      </c>
      <c r="AA451" s="121" t="s">
        <v>728</v>
      </c>
      <c r="AB451" s="121" t="s">
        <v>4790</v>
      </c>
      <c r="AC451" s="121">
        <v>80</v>
      </c>
      <c r="AD451" s="122" t="s">
        <v>6876</v>
      </c>
      <c r="AE451" s="122" t="s">
        <v>6877</v>
      </c>
      <c r="AF451" s="121" t="s">
        <v>8263</v>
      </c>
      <c r="AG451" s="121" t="s">
        <v>9018</v>
      </c>
      <c r="AH451" s="121" t="s">
        <v>7089</v>
      </c>
      <c r="AI451" s="121"/>
      <c r="AJ451" s="123">
        <v>4</v>
      </c>
      <c r="AK451" s="123">
        <v>4627.5600000000004</v>
      </c>
      <c r="AL451" s="123">
        <f t="shared" si="44"/>
        <v>18510.240000000002</v>
      </c>
      <c r="AM451" s="123">
        <f t="shared" si="45"/>
        <v>0.76160000000163564</v>
      </c>
      <c r="AN451" s="130"/>
      <c r="AO451" s="21"/>
      <c r="AP451" s="24"/>
      <c r="AQ451" s="21"/>
    </row>
    <row r="452" spans="1:43" s="22" customFormat="1" ht="76.5" outlineLevel="1" x14ac:dyDescent="0.25">
      <c r="A452" s="70"/>
      <c r="B452" s="72" t="s">
        <v>2507</v>
      </c>
      <c r="C452" s="74" t="s">
        <v>79</v>
      </c>
      <c r="D452" s="74" t="s">
        <v>3293</v>
      </c>
      <c r="E452" s="74" t="s">
        <v>3291</v>
      </c>
      <c r="F452" s="74" t="s">
        <v>3294</v>
      </c>
      <c r="G452" s="74" t="s">
        <v>4171</v>
      </c>
      <c r="H452" s="23" t="s">
        <v>81</v>
      </c>
      <c r="I452" s="79">
        <v>0</v>
      </c>
      <c r="J452" s="75">
        <v>710000000</v>
      </c>
      <c r="K452" s="75" t="s">
        <v>82</v>
      </c>
      <c r="L452" s="23" t="s">
        <v>696</v>
      </c>
      <c r="M452" s="30" t="s">
        <v>969</v>
      </c>
      <c r="N452" s="26" t="s">
        <v>84</v>
      </c>
      <c r="O452" s="26" t="s">
        <v>4214</v>
      </c>
      <c r="P452" s="21" t="s">
        <v>91</v>
      </c>
      <c r="Q452" s="27">
        <v>796</v>
      </c>
      <c r="R452" s="26" t="s">
        <v>678</v>
      </c>
      <c r="S452" s="12">
        <v>3</v>
      </c>
      <c r="T452" s="12">
        <v>3570.65</v>
      </c>
      <c r="U452" s="12">
        <f t="shared" si="43"/>
        <v>10711.95</v>
      </c>
      <c r="V452" s="12">
        <f t="shared" si="46"/>
        <v>11997.384000000002</v>
      </c>
      <c r="W452" s="23"/>
      <c r="X452" s="23">
        <v>2017</v>
      </c>
      <c r="Y452" s="25"/>
      <c r="Z452" s="121" t="s">
        <v>1129</v>
      </c>
      <c r="AA452" s="121" t="s">
        <v>728</v>
      </c>
      <c r="AB452" s="121" t="s">
        <v>4790</v>
      </c>
      <c r="AC452" s="121">
        <v>81</v>
      </c>
      <c r="AD452" s="122" t="s">
        <v>6876</v>
      </c>
      <c r="AE452" s="122" t="s">
        <v>6877</v>
      </c>
      <c r="AF452" s="121" t="s">
        <v>8263</v>
      </c>
      <c r="AG452" s="121" t="s">
        <v>9018</v>
      </c>
      <c r="AH452" s="121" t="s">
        <v>7089</v>
      </c>
      <c r="AI452" s="121"/>
      <c r="AJ452" s="123">
        <v>3</v>
      </c>
      <c r="AK452" s="123">
        <v>3998.77</v>
      </c>
      <c r="AL452" s="123">
        <f t="shared" si="44"/>
        <v>11996.31</v>
      </c>
      <c r="AM452" s="123">
        <f t="shared" si="45"/>
        <v>1.0740000000023429</v>
      </c>
      <c r="AN452" s="130"/>
      <c r="AO452" s="21"/>
      <c r="AP452" s="24"/>
      <c r="AQ452" s="21"/>
    </row>
    <row r="453" spans="1:43" s="22" customFormat="1" ht="76.5" outlineLevel="1" x14ac:dyDescent="0.25">
      <c r="A453" s="70"/>
      <c r="B453" s="72" t="s">
        <v>2508</v>
      </c>
      <c r="C453" s="74" t="s">
        <v>79</v>
      </c>
      <c r="D453" s="74" t="s">
        <v>3295</v>
      </c>
      <c r="E453" s="74" t="s">
        <v>3291</v>
      </c>
      <c r="F453" s="74" t="s">
        <v>3296</v>
      </c>
      <c r="G453" s="74" t="s">
        <v>4169</v>
      </c>
      <c r="H453" s="23" t="s">
        <v>81</v>
      </c>
      <c r="I453" s="79">
        <v>0</v>
      </c>
      <c r="J453" s="75">
        <v>710000000</v>
      </c>
      <c r="K453" s="75" t="s">
        <v>82</v>
      </c>
      <c r="L453" s="23" t="s">
        <v>696</v>
      </c>
      <c r="M453" s="30" t="s">
        <v>969</v>
      </c>
      <c r="N453" s="26" t="s">
        <v>84</v>
      </c>
      <c r="O453" s="26" t="s">
        <v>4214</v>
      </c>
      <c r="P453" s="21" t="s">
        <v>91</v>
      </c>
      <c r="Q453" s="27">
        <v>796</v>
      </c>
      <c r="R453" s="26" t="s">
        <v>678</v>
      </c>
      <c r="S453" s="12">
        <v>6</v>
      </c>
      <c r="T453" s="12">
        <v>2839</v>
      </c>
      <c r="U453" s="12">
        <f t="shared" si="43"/>
        <v>17034</v>
      </c>
      <c r="V453" s="12">
        <f t="shared" si="46"/>
        <v>19078.080000000002</v>
      </c>
      <c r="W453" s="23"/>
      <c r="X453" s="23">
        <v>2017</v>
      </c>
      <c r="Y453" s="25"/>
      <c r="Z453" s="121" t="s">
        <v>1129</v>
      </c>
      <c r="AA453" s="121" t="s">
        <v>728</v>
      </c>
      <c r="AB453" s="121" t="s">
        <v>4790</v>
      </c>
      <c r="AC453" s="121">
        <v>82</v>
      </c>
      <c r="AD453" s="122" t="s">
        <v>6876</v>
      </c>
      <c r="AE453" s="122" t="s">
        <v>6877</v>
      </c>
      <c r="AF453" s="121" t="s">
        <v>8263</v>
      </c>
      <c r="AG453" s="121" t="s">
        <v>9018</v>
      </c>
      <c r="AH453" s="121" t="s">
        <v>7089</v>
      </c>
      <c r="AI453" s="121"/>
      <c r="AJ453" s="123">
        <v>6</v>
      </c>
      <c r="AK453" s="123">
        <v>3179.6800000000003</v>
      </c>
      <c r="AL453" s="123">
        <f t="shared" si="44"/>
        <v>19078.080000000002</v>
      </c>
      <c r="AM453" s="123">
        <f t="shared" si="45"/>
        <v>0</v>
      </c>
      <c r="AN453" s="130"/>
      <c r="AO453" s="21"/>
      <c r="AP453" s="24"/>
      <c r="AQ453" s="21"/>
    </row>
    <row r="454" spans="1:43" s="22" customFormat="1" ht="76.5" outlineLevel="1" x14ac:dyDescent="0.25">
      <c r="A454" s="70"/>
      <c r="B454" s="72" t="s">
        <v>2509</v>
      </c>
      <c r="C454" s="74" t="s">
        <v>79</v>
      </c>
      <c r="D454" s="74" t="s">
        <v>3297</v>
      </c>
      <c r="E454" s="74" t="s">
        <v>3291</v>
      </c>
      <c r="F454" s="74" t="s">
        <v>3298</v>
      </c>
      <c r="G454" s="74" t="s">
        <v>4170</v>
      </c>
      <c r="H454" s="23" t="s">
        <v>81</v>
      </c>
      <c r="I454" s="79">
        <v>0</v>
      </c>
      <c r="J454" s="75">
        <v>710000000</v>
      </c>
      <c r="K454" s="75" t="s">
        <v>82</v>
      </c>
      <c r="L454" s="23" t="s">
        <v>696</v>
      </c>
      <c r="M454" s="30" t="s">
        <v>969</v>
      </c>
      <c r="N454" s="26" t="s">
        <v>84</v>
      </c>
      <c r="O454" s="26" t="s">
        <v>4214</v>
      </c>
      <c r="P454" s="21" t="s">
        <v>91</v>
      </c>
      <c r="Q454" s="27">
        <v>796</v>
      </c>
      <c r="R454" s="26" t="s">
        <v>678</v>
      </c>
      <c r="S454" s="12">
        <v>5</v>
      </c>
      <c r="T454" s="12">
        <v>2345.4</v>
      </c>
      <c r="U454" s="12">
        <f t="shared" si="43"/>
        <v>11727</v>
      </c>
      <c r="V454" s="12">
        <f t="shared" si="46"/>
        <v>13134.240000000002</v>
      </c>
      <c r="W454" s="23"/>
      <c r="X454" s="23">
        <v>2017</v>
      </c>
      <c r="Y454" s="25"/>
      <c r="Z454" s="121" t="s">
        <v>1129</v>
      </c>
      <c r="AA454" s="121" t="s">
        <v>728</v>
      </c>
      <c r="AB454" s="121" t="s">
        <v>4790</v>
      </c>
      <c r="AC454" s="121">
        <v>83</v>
      </c>
      <c r="AD454" s="122" t="s">
        <v>6876</v>
      </c>
      <c r="AE454" s="122" t="s">
        <v>6877</v>
      </c>
      <c r="AF454" s="121" t="s">
        <v>8263</v>
      </c>
      <c r="AG454" s="121" t="s">
        <v>9018</v>
      </c>
      <c r="AH454" s="121" t="s">
        <v>7089</v>
      </c>
      <c r="AI454" s="121"/>
      <c r="AJ454" s="123">
        <v>5</v>
      </c>
      <c r="AK454" s="123">
        <v>2626.84</v>
      </c>
      <c r="AL454" s="123">
        <f t="shared" si="44"/>
        <v>13134.2</v>
      </c>
      <c r="AM454" s="123">
        <f t="shared" si="45"/>
        <v>4.0000000000873115E-2</v>
      </c>
      <c r="AN454" s="130"/>
      <c r="AO454" s="21"/>
      <c r="AP454" s="24"/>
      <c r="AQ454" s="21"/>
    </row>
    <row r="455" spans="1:43" s="22" customFormat="1" ht="76.5" outlineLevel="1" x14ac:dyDescent="0.25">
      <c r="A455" s="70"/>
      <c r="B455" s="72" t="s">
        <v>2510</v>
      </c>
      <c r="C455" s="74" t="s">
        <v>79</v>
      </c>
      <c r="D455" s="74" t="s">
        <v>2074</v>
      </c>
      <c r="E455" s="74" t="s">
        <v>887</v>
      </c>
      <c r="F455" s="74" t="s">
        <v>2075</v>
      </c>
      <c r="G455" s="74" t="s">
        <v>4340</v>
      </c>
      <c r="H455" s="23" t="s">
        <v>81</v>
      </c>
      <c r="I455" s="79">
        <v>0</v>
      </c>
      <c r="J455" s="75">
        <v>710000000</v>
      </c>
      <c r="K455" s="75" t="s">
        <v>82</v>
      </c>
      <c r="L455" s="23" t="s">
        <v>696</v>
      </c>
      <c r="M455" s="30" t="s">
        <v>969</v>
      </c>
      <c r="N455" s="26" t="s">
        <v>84</v>
      </c>
      <c r="O455" s="26" t="s">
        <v>4214</v>
      </c>
      <c r="P455" s="21" t="s">
        <v>91</v>
      </c>
      <c r="Q455" s="27">
        <v>796</v>
      </c>
      <c r="R455" s="26" t="s">
        <v>678</v>
      </c>
      <c r="S455" s="12">
        <v>175</v>
      </c>
      <c r="T455" s="12">
        <v>606.65</v>
      </c>
      <c r="U455" s="12">
        <f t="shared" si="43"/>
        <v>106163.75</v>
      </c>
      <c r="V455" s="12">
        <f t="shared" si="46"/>
        <v>118903.40000000001</v>
      </c>
      <c r="W455" s="23"/>
      <c r="X455" s="23">
        <v>2017</v>
      </c>
      <c r="Y455" s="25"/>
      <c r="Z455" s="121" t="s">
        <v>1129</v>
      </c>
      <c r="AA455" s="121" t="s">
        <v>728</v>
      </c>
      <c r="AB455" s="121" t="s">
        <v>4790</v>
      </c>
      <c r="AC455" s="121">
        <v>84</v>
      </c>
      <c r="AD455" s="122" t="s">
        <v>6876</v>
      </c>
      <c r="AE455" s="122" t="s">
        <v>6877</v>
      </c>
      <c r="AF455" s="121" t="s">
        <v>8263</v>
      </c>
      <c r="AG455" s="121" t="s">
        <v>9018</v>
      </c>
      <c r="AH455" s="121" t="s">
        <v>7089</v>
      </c>
      <c r="AI455" s="121"/>
      <c r="AJ455" s="123">
        <v>175</v>
      </c>
      <c r="AK455" s="123">
        <v>679.44</v>
      </c>
      <c r="AL455" s="123">
        <f t="shared" si="44"/>
        <v>118902.00000000001</v>
      </c>
      <c r="AM455" s="123">
        <f t="shared" si="45"/>
        <v>1.3999999999941792</v>
      </c>
      <c r="AN455" s="130"/>
      <c r="AO455" s="21"/>
      <c r="AP455" s="24"/>
      <c r="AQ455" s="21"/>
    </row>
    <row r="456" spans="1:43" s="22" customFormat="1" ht="76.5" outlineLevel="1" x14ac:dyDescent="0.25">
      <c r="A456" s="70"/>
      <c r="B456" s="72" t="s">
        <v>2511</v>
      </c>
      <c r="C456" s="74" t="s">
        <v>79</v>
      </c>
      <c r="D456" s="74" t="s">
        <v>3299</v>
      </c>
      <c r="E456" s="74" t="s">
        <v>2085</v>
      </c>
      <c r="F456" s="74" t="s">
        <v>3300</v>
      </c>
      <c r="G456" s="74" t="s">
        <v>4504</v>
      </c>
      <c r="H456" s="23" t="s">
        <v>81</v>
      </c>
      <c r="I456" s="79">
        <v>0</v>
      </c>
      <c r="J456" s="75">
        <v>710000000</v>
      </c>
      <c r="K456" s="75" t="s">
        <v>82</v>
      </c>
      <c r="L456" s="23" t="s">
        <v>696</v>
      </c>
      <c r="M456" s="30" t="s">
        <v>969</v>
      </c>
      <c r="N456" s="26" t="s">
        <v>84</v>
      </c>
      <c r="O456" s="26" t="s">
        <v>4214</v>
      </c>
      <c r="P456" s="21" t="s">
        <v>91</v>
      </c>
      <c r="Q456" s="27" t="s">
        <v>930</v>
      </c>
      <c r="R456" s="26" t="s">
        <v>903</v>
      </c>
      <c r="S456" s="12">
        <v>90</v>
      </c>
      <c r="T456" s="12">
        <v>170.05</v>
      </c>
      <c r="U456" s="12">
        <f t="shared" si="43"/>
        <v>15304.500000000002</v>
      </c>
      <c r="V456" s="12">
        <f t="shared" si="46"/>
        <v>17141.040000000005</v>
      </c>
      <c r="W456" s="23"/>
      <c r="X456" s="23">
        <v>2017</v>
      </c>
      <c r="Y456" s="25"/>
      <c r="Z456" s="121" t="s">
        <v>1129</v>
      </c>
      <c r="AA456" s="121" t="s">
        <v>728</v>
      </c>
      <c r="AB456" s="121" t="s">
        <v>4790</v>
      </c>
      <c r="AC456" s="121">
        <v>85</v>
      </c>
      <c r="AD456" s="122" t="s">
        <v>6876</v>
      </c>
      <c r="AE456" s="122" t="s">
        <v>6877</v>
      </c>
      <c r="AF456" s="121" t="s">
        <v>8263</v>
      </c>
      <c r="AG456" s="121" t="s">
        <v>9018</v>
      </c>
      <c r="AH456" s="121" t="s">
        <v>7089</v>
      </c>
      <c r="AI456" s="121"/>
      <c r="AJ456" s="123">
        <v>90</v>
      </c>
      <c r="AK456" s="123">
        <v>189.28</v>
      </c>
      <c r="AL456" s="123">
        <f t="shared" si="44"/>
        <v>17035.2</v>
      </c>
      <c r="AM456" s="123">
        <f t="shared" si="45"/>
        <v>105.84000000000378</v>
      </c>
      <c r="AN456" s="130"/>
      <c r="AO456" s="21"/>
      <c r="AP456" s="24"/>
      <c r="AQ456" s="21"/>
    </row>
    <row r="457" spans="1:43" s="22" customFormat="1" ht="76.5" outlineLevel="1" x14ac:dyDescent="0.25">
      <c r="A457" s="70"/>
      <c r="B457" s="72" t="s">
        <v>2512</v>
      </c>
      <c r="C457" s="74" t="s">
        <v>79</v>
      </c>
      <c r="D457" s="74" t="s">
        <v>3301</v>
      </c>
      <c r="E457" s="74" t="s">
        <v>2077</v>
      </c>
      <c r="F457" s="74" t="s">
        <v>3302</v>
      </c>
      <c r="G457" s="74" t="s">
        <v>3303</v>
      </c>
      <c r="H457" s="23" t="s">
        <v>81</v>
      </c>
      <c r="I457" s="79">
        <v>0</v>
      </c>
      <c r="J457" s="75">
        <v>710000000</v>
      </c>
      <c r="K457" s="75" t="s">
        <v>82</v>
      </c>
      <c r="L457" s="23" t="s">
        <v>696</v>
      </c>
      <c r="M457" s="30" t="s">
        <v>969</v>
      </c>
      <c r="N457" s="26" t="s">
        <v>84</v>
      </c>
      <c r="O457" s="26" t="s">
        <v>4214</v>
      </c>
      <c r="P457" s="21" t="s">
        <v>91</v>
      </c>
      <c r="Q457" s="27">
        <v>796</v>
      </c>
      <c r="R457" s="26" t="s">
        <v>678</v>
      </c>
      <c r="S457" s="12">
        <v>27</v>
      </c>
      <c r="T457" s="12">
        <v>2374.06</v>
      </c>
      <c r="U457" s="12">
        <f t="shared" si="43"/>
        <v>64099.619999999995</v>
      </c>
      <c r="V457" s="12">
        <f t="shared" si="46"/>
        <v>71791.574399999998</v>
      </c>
      <c r="W457" s="23"/>
      <c r="X457" s="23">
        <v>2017</v>
      </c>
      <c r="Y457" s="25"/>
      <c r="Z457" s="121" t="s">
        <v>1129</v>
      </c>
      <c r="AA457" s="121" t="s">
        <v>728</v>
      </c>
      <c r="AB457" s="121" t="s">
        <v>4790</v>
      </c>
      <c r="AC457" s="121">
        <v>86</v>
      </c>
      <c r="AD457" s="122" t="s">
        <v>6876</v>
      </c>
      <c r="AE457" s="122" t="s">
        <v>6877</v>
      </c>
      <c r="AF457" s="121" t="s">
        <v>8263</v>
      </c>
      <c r="AG457" s="121" t="s">
        <v>9018</v>
      </c>
      <c r="AH457" s="121" t="s">
        <v>7089</v>
      </c>
      <c r="AI457" s="121"/>
      <c r="AJ457" s="123">
        <v>27</v>
      </c>
      <c r="AK457" s="123">
        <v>2658.92</v>
      </c>
      <c r="AL457" s="123">
        <f t="shared" si="44"/>
        <v>71790.84</v>
      </c>
      <c r="AM457" s="123">
        <f t="shared" si="45"/>
        <v>0.73440000000118744</v>
      </c>
      <c r="AN457" s="130"/>
      <c r="AO457" s="21"/>
      <c r="AP457" s="24"/>
      <c r="AQ457" s="21"/>
    </row>
    <row r="458" spans="1:43" s="22" customFormat="1" ht="76.5" outlineLevel="1" x14ac:dyDescent="0.25">
      <c r="A458" s="70"/>
      <c r="B458" s="72" t="s">
        <v>2513</v>
      </c>
      <c r="C458" s="74" t="s">
        <v>79</v>
      </c>
      <c r="D458" s="74" t="s">
        <v>3305</v>
      </c>
      <c r="E458" s="74" t="s">
        <v>2077</v>
      </c>
      <c r="F458" s="74" t="s">
        <v>3304</v>
      </c>
      <c r="G458" s="74" t="s">
        <v>4094</v>
      </c>
      <c r="H458" s="23" t="s">
        <v>81</v>
      </c>
      <c r="I458" s="79">
        <v>0</v>
      </c>
      <c r="J458" s="75">
        <v>710000000</v>
      </c>
      <c r="K458" s="75" t="s">
        <v>82</v>
      </c>
      <c r="L458" s="23" t="s">
        <v>696</v>
      </c>
      <c r="M458" s="30" t="s">
        <v>969</v>
      </c>
      <c r="N458" s="26" t="s">
        <v>84</v>
      </c>
      <c r="O458" s="26" t="s">
        <v>4214</v>
      </c>
      <c r="P458" s="21" t="s">
        <v>91</v>
      </c>
      <c r="Q458" s="27">
        <v>796</v>
      </c>
      <c r="R458" s="26" t="s">
        <v>678</v>
      </c>
      <c r="S458" s="12">
        <v>12</v>
      </c>
      <c r="T458" s="12">
        <v>413.19</v>
      </c>
      <c r="U458" s="12">
        <f t="shared" si="43"/>
        <v>4958.28</v>
      </c>
      <c r="V458" s="12">
        <f t="shared" si="46"/>
        <v>5553.2736000000004</v>
      </c>
      <c r="W458" s="23"/>
      <c r="X458" s="23">
        <v>2017</v>
      </c>
      <c r="Y458" s="25"/>
      <c r="Z458" s="121" t="s">
        <v>1129</v>
      </c>
      <c r="AA458" s="121" t="s">
        <v>728</v>
      </c>
      <c r="AB458" s="121" t="s">
        <v>4790</v>
      </c>
      <c r="AC458" s="121">
        <v>87</v>
      </c>
      <c r="AD458" s="122" t="s">
        <v>6876</v>
      </c>
      <c r="AE458" s="122" t="s">
        <v>6877</v>
      </c>
      <c r="AF458" s="121" t="s">
        <v>8263</v>
      </c>
      <c r="AG458" s="121" t="s">
        <v>9018</v>
      </c>
      <c r="AH458" s="121" t="s">
        <v>7089</v>
      </c>
      <c r="AI458" s="121"/>
      <c r="AJ458" s="123">
        <v>12</v>
      </c>
      <c r="AK458" s="123">
        <v>462.75</v>
      </c>
      <c r="AL458" s="123">
        <f t="shared" si="44"/>
        <v>5553</v>
      </c>
      <c r="AM458" s="123">
        <f t="shared" si="45"/>
        <v>0.27360000000044238</v>
      </c>
      <c r="AN458" s="130"/>
      <c r="AO458" s="21"/>
      <c r="AP458" s="24"/>
      <c r="AQ458" s="21"/>
    </row>
    <row r="459" spans="1:43" s="22" customFormat="1" ht="76.5" outlineLevel="1" x14ac:dyDescent="0.25">
      <c r="A459" s="70"/>
      <c r="B459" s="72" t="s">
        <v>2514</v>
      </c>
      <c r="C459" s="74" t="s">
        <v>79</v>
      </c>
      <c r="D459" s="74" t="s">
        <v>3305</v>
      </c>
      <c r="E459" s="74" t="s">
        <v>2077</v>
      </c>
      <c r="F459" s="74" t="s">
        <v>3304</v>
      </c>
      <c r="G459" s="74" t="s">
        <v>4095</v>
      </c>
      <c r="H459" s="23" t="s">
        <v>81</v>
      </c>
      <c r="I459" s="79">
        <v>0</v>
      </c>
      <c r="J459" s="75">
        <v>710000000</v>
      </c>
      <c r="K459" s="75" t="s">
        <v>82</v>
      </c>
      <c r="L459" s="23" t="s">
        <v>696</v>
      </c>
      <c r="M459" s="30" t="s">
        <v>969</v>
      </c>
      <c r="N459" s="26" t="s">
        <v>84</v>
      </c>
      <c r="O459" s="26" t="s">
        <v>4214</v>
      </c>
      <c r="P459" s="21" t="s">
        <v>91</v>
      </c>
      <c r="Q459" s="27">
        <v>796</v>
      </c>
      <c r="R459" s="26" t="s">
        <v>678</v>
      </c>
      <c r="S459" s="12">
        <v>45</v>
      </c>
      <c r="T459" s="12">
        <v>745.18</v>
      </c>
      <c r="U459" s="12">
        <f t="shared" si="43"/>
        <v>33533.1</v>
      </c>
      <c r="V459" s="12">
        <f t="shared" si="46"/>
        <v>37557.072</v>
      </c>
      <c r="W459" s="23"/>
      <c r="X459" s="23">
        <v>2017</v>
      </c>
      <c r="Y459" s="25"/>
      <c r="Z459" s="121" t="s">
        <v>1129</v>
      </c>
      <c r="AA459" s="121" t="s">
        <v>728</v>
      </c>
      <c r="AB459" s="121" t="s">
        <v>4790</v>
      </c>
      <c r="AC459" s="121">
        <v>88</v>
      </c>
      <c r="AD459" s="122" t="s">
        <v>6876</v>
      </c>
      <c r="AE459" s="122" t="s">
        <v>6877</v>
      </c>
      <c r="AF459" s="121" t="s">
        <v>8263</v>
      </c>
      <c r="AG459" s="121" t="s">
        <v>9018</v>
      </c>
      <c r="AH459" s="121" t="s">
        <v>7089</v>
      </c>
      <c r="AI459" s="121"/>
      <c r="AJ459" s="123">
        <v>45</v>
      </c>
      <c r="AK459" s="123">
        <v>834.6</v>
      </c>
      <c r="AL459" s="123">
        <f t="shared" si="44"/>
        <v>37557</v>
      </c>
      <c r="AM459" s="123">
        <f t="shared" si="45"/>
        <v>7.2000000000116415E-2</v>
      </c>
      <c r="AN459" s="130"/>
      <c r="AO459" s="21"/>
      <c r="AP459" s="24"/>
      <c r="AQ459" s="21"/>
    </row>
    <row r="460" spans="1:43" s="22" customFormat="1" ht="76.5" outlineLevel="1" x14ac:dyDescent="0.25">
      <c r="A460" s="70"/>
      <c r="B460" s="72" t="s">
        <v>2515</v>
      </c>
      <c r="C460" s="74" t="s">
        <v>79</v>
      </c>
      <c r="D460" s="74" t="s">
        <v>3305</v>
      </c>
      <c r="E460" s="74" t="s">
        <v>2077</v>
      </c>
      <c r="F460" s="74" t="s">
        <v>3304</v>
      </c>
      <c r="G460" s="74" t="s">
        <v>4096</v>
      </c>
      <c r="H460" s="23" t="s">
        <v>81</v>
      </c>
      <c r="I460" s="79">
        <v>0</v>
      </c>
      <c r="J460" s="75">
        <v>710000000</v>
      </c>
      <c r="K460" s="75" t="s">
        <v>82</v>
      </c>
      <c r="L460" s="23" t="s">
        <v>696</v>
      </c>
      <c r="M460" s="30" t="s">
        <v>969</v>
      </c>
      <c r="N460" s="26" t="s">
        <v>84</v>
      </c>
      <c r="O460" s="26" t="s">
        <v>4214</v>
      </c>
      <c r="P460" s="21" t="s">
        <v>91</v>
      </c>
      <c r="Q460" s="27">
        <v>796</v>
      </c>
      <c r="R460" s="26" t="s">
        <v>678</v>
      </c>
      <c r="S460" s="12">
        <v>240</v>
      </c>
      <c r="T460" s="12">
        <v>308.10000000000002</v>
      </c>
      <c r="U460" s="12">
        <f t="shared" si="43"/>
        <v>73944</v>
      </c>
      <c r="V460" s="12">
        <f t="shared" si="46"/>
        <v>82817.280000000013</v>
      </c>
      <c r="W460" s="23"/>
      <c r="X460" s="23">
        <v>2017</v>
      </c>
      <c r="Y460" s="25"/>
      <c r="Z460" s="121" t="s">
        <v>1129</v>
      </c>
      <c r="AA460" s="121" t="s">
        <v>728</v>
      </c>
      <c r="AB460" s="121" t="s">
        <v>4790</v>
      </c>
      <c r="AC460" s="121">
        <v>89</v>
      </c>
      <c r="AD460" s="122" t="s">
        <v>6876</v>
      </c>
      <c r="AE460" s="122" t="s">
        <v>6877</v>
      </c>
      <c r="AF460" s="121" t="s">
        <v>8263</v>
      </c>
      <c r="AG460" s="121" t="s">
        <v>9018</v>
      </c>
      <c r="AH460" s="121" t="s">
        <v>7089</v>
      </c>
      <c r="AI460" s="121"/>
      <c r="AJ460" s="123">
        <v>240</v>
      </c>
      <c r="AK460" s="123">
        <v>345.07</v>
      </c>
      <c r="AL460" s="123">
        <f t="shared" si="44"/>
        <v>82816.800000000003</v>
      </c>
      <c r="AM460" s="123">
        <f t="shared" si="45"/>
        <v>0.48000000001047738</v>
      </c>
      <c r="AN460" s="130"/>
      <c r="AO460" s="21"/>
      <c r="AP460" s="24"/>
      <c r="AQ460" s="21"/>
    </row>
    <row r="461" spans="1:43" s="22" customFormat="1" ht="76.5" outlineLevel="1" x14ac:dyDescent="0.25">
      <c r="A461" s="70"/>
      <c r="B461" s="72" t="s">
        <v>2516</v>
      </c>
      <c r="C461" s="74" t="s">
        <v>79</v>
      </c>
      <c r="D461" s="74" t="s">
        <v>4173</v>
      </c>
      <c r="E461" s="74" t="s">
        <v>567</v>
      </c>
      <c r="F461" s="74" t="s">
        <v>4174</v>
      </c>
      <c r="G461" s="74" t="s">
        <v>4098</v>
      </c>
      <c r="H461" s="23" t="s">
        <v>81</v>
      </c>
      <c r="I461" s="79">
        <v>0</v>
      </c>
      <c r="J461" s="75">
        <v>710000000</v>
      </c>
      <c r="K461" s="75" t="s">
        <v>82</v>
      </c>
      <c r="L461" s="23" t="s">
        <v>696</v>
      </c>
      <c r="M461" s="30" t="s">
        <v>969</v>
      </c>
      <c r="N461" s="26" t="s">
        <v>84</v>
      </c>
      <c r="O461" s="26" t="s">
        <v>4214</v>
      </c>
      <c r="P461" s="21" t="s">
        <v>91</v>
      </c>
      <c r="Q461" s="27">
        <v>796</v>
      </c>
      <c r="R461" s="26" t="s">
        <v>678</v>
      </c>
      <c r="S461" s="12">
        <v>482</v>
      </c>
      <c r="T461" s="12">
        <v>83.75</v>
      </c>
      <c r="U461" s="12">
        <f t="shared" si="43"/>
        <v>40367.5</v>
      </c>
      <c r="V461" s="12">
        <f t="shared" si="46"/>
        <v>45211.600000000006</v>
      </c>
      <c r="W461" s="23"/>
      <c r="X461" s="23">
        <v>2017</v>
      </c>
      <c r="Y461" s="25"/>
      <c r="Z461" s="121" t="s">
        <v>1129</v>
      </c>
      <c r="AA461" s="121" t="s">
        <v>728</v>
      </c>
      <c r="AB461" s="121" t="s">
        <v>4790</v>
      </c>
      <c r="AC461" s="121">
        <v>90</v>
      </c>
      <c r="AD461" s="122" t="s">
        <v>6876</v>
      </c>
      <c r="AE461" s="122" t="s">
        <v>6877</v>
      </c>
      <c r="AF461" s="121" t="s">
        <v>8263</v>
      </c>
      <c r="AG461" s="121" t="s">
        <v>9018</v>
      </c>
      <c r="AH461" s="121" t="s">
        <v>7089</v>
      </c>
      <c r="AI461" s="121"/>
      <c r="AJ461" s="123">
        <v>482</v>
      </c>
      <c r="AK461" s="123">
        <v>91.839999999999989</v>
      </c>
      <c r="AL461" s="123">
        <f t="shared" si="44"/>
        <v>44266.879999999997</v>
      </c>
      <c r="AM461" s="123">
        <f t="shared" si="45"/>
        <v>944.72000000000844</v>
      </c>
      <c r="AN461" s="130"/>
      <c r="AO461" s="21"/>
      <c r="AP461" s="24"/>
      <c r="AQ461" s="21"/>
    </row>
    <row r="462" spans="1:43" s="22" customFormat="1" ht="76.5" outlineLevel="1" x14ac:dyDescent="0.25">
      <c r="A462" s="70"/>
      <c r="B462" s="72" t="s">
        <v>2517</v>
      </c>
      <c r="C462" s="74" t="s">
        <v>79</v>
      </c>
      <c r="D462" s="74" t="s">
        <v>1102</v>
      </c>
      <c r="E462" s="74" t="s">
        <v>567</v>
      </c>
      <c r="F462" s="74" t="s">
        <v>1103</v>
      </c>
      <c r="G462" s="74" t="s">
        <v>4097</v>
      </c>
      <c r="H462" s="23" t="s">
        <v>81</v>
      </c>
      <c r="I462" s="79">
        <v>0</v>
      </c>
      <c r="J462" s="75">
        <v>710000000</v>
      </c>
      <c r="K462" s="75" t="s">
        <v>82</v>
      </c>
      <c r="L462" s="23" t="s">
        <v>696</v>
      </c>
      <c r="M462" s="30" t="s">
        <v>969</v>
      </c>
      <c r="N462" s="26" t="s">
        <v>84</v>
      </c>
      <c r="O462" s="26" t="s">
        <v>4214</v>
      </c>
      <c r="P462" s="21" t="s">
        <v>91</v>
      </c>
      <c r="Q462" s="27">
        <v>796</v>
      </c>
      <c r="R462" s="26" t="s">
        <v>678</v>
      </c>
      <c r="S462" s="12">
        <v>1380</v>
      </c>
      <c r="T462" s="12">
        <v>88.21</v>
      </c>
      <c r="U462" s="12">
        <f t="shared" si="43"/>
        <v>121729.79999999999</v>
      </c>
      <c r="V462" s="12">
        <f t="shared" si="46"/>
        <v>136337.37599999999</v>
      </c>
      <c r="W462" s="23"/>
      <c r="X462" s="23">
        <v>2017</v>
      </c>
      <c r="Y462" s="25"/>
      <c r="Z462" s="121" t="s">
        <v>1129</v>
      </c>
      <c r="AA462" s="121" t="s">
        <v>728</v>
      </c>
      <c r="AB462" s="121" t="s">
        <v>4790</v>
      </c>
      <c r="AC462" s="121">
        <v>91</v>
      </c>
      <c r="AD462" s="122" t="s">
        <v>6876</v>
      </c>
      <c r="AE462" s="122" t="s">
        <v>6877</v>
      </c>
      <c r="AF462" s="121" t="s">
        <v>8263</v>
      </c>
      <c r="AG462" s="121" t="s">
        <v>9018</v>
      </c>
      <c r="AH462" s="121" t="s">
        <v>7089</v>
      </c>
      <c r="AI462" s="121"/>
      <c r="AJ462" s="123">
        <v>1380</v>
      </c>
      <c r="AK462" s="123">
        <v>97.440000000000012</v>
      </c>
      <c r="AL462" s="123">
        <f t="shared" si="44"/>
        <v>134467.20000000001</v>
      </c>
      <c r="AM462" s="123">
        <f t="shared" si="45"/>
        <v>1870.1759999999776</v>
      </c>
      <c r="AN462" s="130"/>
      <c r="AO462" s="21"/>
      <c r="AP462" s="24"/>
      <c r="AQ462" s="21"/>
    </row>
    <row r="463" spans="1:43" s="22" customFormat="1" ht="76.5" outlineLevel="1" x14ac:dyDescent="0.25">
      <c r="A463" s="70"/>
      <c r="B463" s="72" t="s">
        <v>2518</v>
      </c>
      <c r="C463" s="74" t="s">
        <v>79</v>
      </c>
      <c r="D463" s="74" t="s">
        <v>3306</v>
      </c>
      <c r="E463" s="74" t="s">
        <v>3307</v>
      </c>
      <c r="F463" s="74" t="s">
        <v>3308</v>
      </c>
      <c r="G463" s="74" t="s">
        <v>3309</v>
      </c>
      <c r="H463" s="23" t="s">
        <v>81</v>
      </c>
      <c r="I463" s="79">
        <v>0</v>
      </c>
      <c r="J463" s="75">
        <v>710000000</v>
      </c>
      <c r="K463" s="75" t="s">
        <v>82</v>
      </c>
      <c r="L463" s="23" t="s">
        <v>696</v>
      </c>
      <c r="M463" s="30" t="s">
        <v>969</v>
      </c>
      <c r="N463" s="26" t="s">
        <v>84</v>
      </c>
      <c r="O463" s="26" t="s">
        <v>4214</v>
      </c>
      <c r="P463" s="21" t="s">
        <v>91</v>
      </c>
      <c r="Q463" s="27">
        <v>796</v>
      </c>
      <c r="R463" s="26" t="s">
        <v>678</v>
      </c>
      <c r="S463" s="12">
        <v>6</v>
      </c>
      <c r="T463" s="12">
        <v>1528.57</v>
      </c>
      <c r="U463" s="12">
        <f t="shared" si="43"/>
        <v>9171.42</v>
      </c>
      <c r="V463" s="12">
        <f t="shared" si="46"/>
        <v>10271.990400000001</v>
      </c>
      <c r="W463" s="23"/>
      <c r="X463" s="23">
        <v>2017</v>
      </c>
      <c r="Y463" s="25"/>
      <c r="Z463" s="121" t="s">
        <v>1129</v>
      </c>
      <c r="AA463" s="121" t="s">
        <v>728</v>
      </c>
      <c r="AB463" s="121" t="s">
        <v>4790</v>
      </c>
      <c r="AC463" s="121">
        <v>92</v>
      </c>
      <c r="AD463" s="122" t="s">
        <v>6876</v>
      </c>
      <c r="AE463" s="122" t="s">
        <v>6877</v>
      </c>
      <c r="AF463" s="121" t="s">
        <v>8263</v>
      </c>
      <c r="AG463" s="121" t="s">
        <v>9018</v>
      </c>
      <c r="AH463" s="121" t="s">
        <v>7089</v>
      </c>
      <c r="AI463" s="121"/>
      <c r="AJ463" s="123">
        <v>6</v>
      </c>
      <c r="AK463" s="123">
        <v>1711.92</v>
      </c>
      <c r="AL463" s="123">
        <f t="shared" si="44"/>
        <v>10271.52</v>
      </c>
      <c r="AM463" s="123">
        <f t="shared" si="45"/>
        <v>0.47040000000015425</v>
      </c>
      <c r="AN463" s="130"/>
      <c r="AO463" s="21"/>
      <c r="AP463" s="24"/>
      <c r="AQ463" s="21"/>
    </row>
    <row r="464" spans="1:43" s="22" customFormat="1" ht="76.5" outlineLevel="1" x14ac:dyDescent="0.25">
      <c r="A464" s="70"/>
      <c r="B464" s="72" t="s">
        <v>2519</v>
      </c>
      <c r="C464" s="74" t="s">
        <v>79</v>
      </c>
      <c r="D464" s="74" t="s">
        <v>3306</v>
      </c>
      <c r="E464" s="74" t="s">
        <v>3307</v>
      </c>
      <c r="F464" s="74" t="s">
        <v>3308</v>
      </c>
      <c r="G464" s="74" t="s">
        <v>3310</v>
      </c>
      <c r="H464" s="23" t="s">
        <v>81</v>
      </c>
      <c r="I464" s="79">
        <v>0</v>
      </c>
      <c r="J464" s="75">
        <v>710000000</v>
      </c>
      <c r="K464" s="75" t="s">
        <v>82</v>
      </c>
      <c r="L464" s="23" t="s">
        <v>696</v>
      </c>
      <c r="M464" s="30" t="s">
        <v>969</v>
      </c>
      <c r="N464" s="26" t="s">
        <v>84</v>
      </c>
      <c r="O464" s="26" t="s">
        <v>4214</v>
      </c>
      <c r="P464" s="21" t="s">
        <v>91</v>
      </c>
      <c r="Q464" s="27">
        <v>796</v>
      </c>
      <c r="R464" s="26" t="s">
        <v>678</v>
      </c>
      <c r="S464" s="12">
        <v>6</v>
      </c>
      <c r="T464" s="12">
        <v>2770.54</v>
      </c>
      <c r="U464" s="12">
        <f t="shared" si="43"/>
        <v>16623.239999999998</v>
      </c>
      <c r="V464" s="12">
        <f t="shared" si="46"/>
        <v>18618.0288</v>
      </c>
      <c r="W464" s="23"/>
      <c r="X464" s="23">
        <v>2017</v>
      </c>
      <c r="Y464" s="25"/>
      <c r="Z464" s="121" t="s">
        <v>1129</v>
      </c>
      <c r="AA464" s="121" t="s">
        <v>728</v>
      </c>
      <c r="AB464" s="121" t="s">
        <v>4790</v>
      </c>
      <c r="AC464" s="121">
        <v>93</v>
      </c>
      <c r="AD464" s="122" t="s">
        <v>6876</v>
      </c>
      <c r="AE464" s="122" t="s">
        <v>6877</v>
      </c>
      <c r="AF464" s="121" t="s">
        <v>8263</v>
      </c>
      <c r="AG464" s="121" t="s">
        <v>9018</v>
      </c>
      <c r="AH464" s="121" t="s">
        <v>7089</v>
      </c>
      <c r="AI464" s="121"/>
      <c r="AJ464" s="123">
        <v>6</v>
      </c>
      <c r="AK464" s="123">
        <v>3102.9599999999996</v>
      </c>
      <c r="AL464" s="123">
        <f t="shared" si="44"/>
        <v>18617.759999999998</v>
      </c>
      <c r="AM464" s="123">
        <f t="shared" si="45"/>
        <v>0.26880000000164728</v>
      </c>
      <c r="AN464" s="130"/>
      <c r="AO464" s="21"/>
      <c r="AP464" s="24"/>
      <c r="AQ464" s="21"/>
    </row>
    <row r="465" spans="1:43" s="22" customFormat="1" ht="76.5" outlineLevel="1" x14ac:dyDescent="0.25">
      <c r="A465" s="70"/>
      <c r="B465" s="72" t="s">
        <v>2520</v>
      </c>
      <c r="C465" s="74" t="s">
        <v>79</v>
      </c>
      <c r="D465" s="74" t="s">
        <v>3311</v>
      </c>
      <c r="E465" s="74" t="s">
        <v>3312</v>
      </c>
      <c r="F465" s="74" t="s">
        <v>3313</v>
      </c>
      <c r="G465" s="74" t="s">
        <v>4532</v>
      </c>
      <c r="H465" s="23" t="s">
        <v>81</v>
      </c>
      <c r="I465" s="79">
        <v>0</v>
      </c>
      <c r="J465" s="75">
        <v>710000000</v>
      </c>
      <c r="K465" s="75" t="s">
        <v>82</v>
      </c>
      <c r="L465" s="23" t="s">
        <v>696</v>
      </c>
      <c r="M465" s="30" t="s">
        <v>969</v>
      </c>
      <c r="N465" s="26" t="s">
        <v>84</v>
      </c>
      <c r="O465" s="26" t="s">
        <v>4214</v>
      </c>
      <c r="P465" s="21" t="s">
        <v>91</v>
      </c>
      <c r="Q465" s="27">
        <v>796</v>
      </c>
      <c r="R465" s="26" t="s">
        <v>678</v>
      </c>
      <c r="S465" s="12">
        <v>4</v>
      </c>
      <c r="T465" s="12">
        <v>1041.3399999999999</v>
      </c>
      <c r="U465" s="12">
        <f t="shared" si="43"/>
        <v>4165.3599999999997</v>
      </c>
      <c r="V465" s="12">
        <f t="shared" si="46"/>
        <v>4665.2031999999999</v>
      </c>
      <c r="W465" s="23"/>
      <c r="X465" s="23">
        <v>2017</v>
      </c>
      <c r="Y465" s="25"/>
      <c r="Z465" s="121" t="s">
        <v>1129</v>
      </c>
      <c r="AA465" s="121" t="s">
        <v>728</v>
      </c>
      <c r="AB465" s="121" t="s">
        <v>4790</v>
      </c>
      <c r="AC465" s="121">
        <v>94</v>
      </c>
      <c r="AD465" s="122" t="s">
        <v>6876</v>
      </c>
      <c r="AE465" s="122" t="s">
        <v>6877</v>
      </c>
      <c r="AF465" s="121" t="s">
        <v>8263</v>
      </c>
      <c r="AG465" s="121" t="s">
        <v>9018</v>
      </c>
      <c r="AH465" s="121" t="s">
        <v>7089</v>
      </c>
      <c r="AI465" s="121"/>
      <c r="AJ465" s="123">
        <v>4</v>
      </c>
      <c r="AK465" s="123">
        <v>1166.2</v>
      </c>
      <c r="AL465" s="123">
        <f t="shared" si="44"/>
        <v>4664.8</v>
      </c>
      <c r="AM465" s="123">
        <f t="shared" si="45"/>
        <v>0.40319999999974243</v>
      </c>
      <c r="AN465" s="130"/>
      <c r="AO465" s="21"/>
      <c r="AP465" s="24"/>
      <c r="AQ465" s="21"/>
    </row>
    <row r="466" spans="1:43" s="22" customFormat="1" ht="76.5" outlineLevel="1" x14ac:dyDescent="0.25">
      <c r="A466" s="70"/>
      <c r="B466" s="72" t="s">
        <v>2521</v>
      </c>
      <c r="C466" s="74" t="s">
        <v>79</v>
      </c>
      <c r="D466" s="74" t="s">
        <v>2081</v>
      </c>
      <c r="E466" s="74" t="s">
        <v>2082</v>
      </c>
      <c r="F466" s="74" t="s">
        <v>2083</v>
      </c>
      <c r="G466" s="74" t="s">
        <v>3376</v>
      </c>
      <c r="H466" s="23" t="s">
        <v>81</v>
      </c>
      <c r="I466" s="79">
        <v>0</v>
      </c>
      <c r="J466" s="75">
        <v>710000000</v>
      </c>
      <c r="K466" s="75" t="s">
        <v>82</v>
      </c>
      <c r="L466" s="23" t="s">
        <v>696</v>
      </c>
      <c r="M466" s="30" t="s">
        <v>969</v>
      </c>
      <c r="N466" s="26" t="s">
        <v>84</v>
      </c>
      <c r="O466" s="26" t="s">
        <v>4214</v>
      </c>
      <c r="P466" s="21" t="s">
        <v>91</v>
      </c>
      <c r="Q466" s="27">
        <v>796</v>
      </c>
      <c r="R466" s="26" t="s">
        <v>678</v>
      </c>
      <c r="S466" s="12">
        <v>20</v>
      </c>
      <c r="T466" s="12">
        <v>7000</v>
      </c>
      <c r="U466" s="12">
        <f t="shared" si="43"/>
        <v>140000</v>
      </c>
      <c r="V466" s="12">
        <f t="shared" si="46"/>
        <v>156800.00000000003</v>
      </c>
      <c r="W466" s="23"/>
      <c r="X466" s="23">
        <v>2017</v>
      </c>
      <c r="Y466" s="25"/>
      <c r="Z466" s="121" t="s">
        <v>1129</v>
      </c>
      <c r="AA466" s="121" t="s">
        <v>728</v>
      </c>
      <c r="AB466" s="121" t="s">
        <v>4790</v>
      </c>
      <c r="AC466" s="121">
        <v>95</v>
      </c>
      <c r="AD466" s="122" t="s">
        <v>6876</v>
      </c>
      <c r="AE466" s="122" t="s">
        <v>6877</v>
      </c>
      <c r="AF466" s="121" t="s">
        <v>8263</v>
      </c>
      <c r="AG466" s="121" t="s">
        <v>9018</v>
      </c>
      <c r="AH466" s="121" t="s">
        <v>7089</v>
      </c>
      <c r="AI466" s="121"/>
      <c r="AJ466" s="123">
        <v>20</v>
      </c>
      <c r="AK466" s="123">
        <v>7840</v>
      </c>
      <c r="AL466" s="123">
        <f t="shared" si="44"/>
        <v>156800</v>
      </c>
      <c r="AM466" s="123">
        <f t="shared" si="45"/>
        <v>0</v>
      </c>
      <c r="AN466" s="130"/>
      <c r="AO466" s="21"/>
      <c r="AP466" s="24"/>
      <c r="AQ466" s="21"/>
    </row>
    <row r="467" spans="1:43" s="22" customFormat="1" ht="76.5" outlineLevel="1" x14ac:dyDescent="0.25">
      <c r="A467" s="70"/>
      <c r="B467" s="72" t="s">
        <v>2522</v>
      </c>
      <c r="C467" s="74" t="s">
        <v>79</v>
      </c>
      <c r="D467" s="74" t="s">
        <v>1453</v>
      </c>
      <c r="E467" s="74" t="s">
        <v>1076</v>
      </c>
      <c r="F467" s="74" t="s">
        <v>3132</v>
      </c>
      <c r="G467" s="74" t="s">
        <v>4352</v>
      </c>
      <c r="H467" s="23" t="s">
        <v>81</v>
      </c>
      <c r="I467" s="79">
        <v>0</v>
      </c>
      <c r="J467" s="75">
        <v>710000000</v>
      </c>
      <c r="K467" s="75" t="s">
        <v>82</v>
      </c>
      <c r="L467" s="23" t="s">
        <v>696</v>
      </c>
      <c r="M467" s="74" t="s">
        <v>706</v>
      </c>
      <c r="N467" s="26" t="s">
        <v>84</v>
      </c>
      <c r="O467" s="26" t="s">
        <v>4214</v>
      </c>
      <c r="P467" s="21" t="s">
        <v>91</v>
      </c>
      <c r="Q467" s="27">
        <v>796</v>
      </c>
      <c r="R467" s="26" t="s">
        <v>678</v>
      </c>
      <c r="S467" s="12">
        <v>22</v>
      </c>
      <c r="T467" s="12">
        <v>365.42</v>
      </c>
      <c r="U467" s="12">
        <v>0</v>
      </c>
      <c r="V467" s="12">
        <f t="shared" si="46"/>
        <v>0</v>
      </c>
      <c r="W467" s="23"/>
      <c r="X467" s="23">
        <v>2017</v>
      </c>
      <c r="Y467" s="25" t="s">
        <v>929</v>
      </c>
      <c r="Z467" s="121" t="s">
        <v>1129</v>
      </c>
      <c r="AA467" s="121" t="s">
        <v>904</v>
      </c>
      <c r="AB467" s="121" t="s">
        <v>4790</v>
      </c>
      <c r="AC467" s="121">
        <v>1</v>
      </c>
      <c r="AD467" s="122" t="s">
        <v>6878</v>
      </c>
      <c r="AE467" s="122" t="s">
        <v>6877</v>
      </c>
      <c r="AF467" s="121" t="s">
        <v>929</v>
      </c>
      <c r="AG467" s="121"/>
      <c r="AH467" s="121" t="s">
        <v>929</v>
      </c>
      <c r="AI467" s="121"/>
      <c r="AJ467" s="123"/>
      <c r="AK467" s="123"/>
      <c r="AL467" s="123" t="s">
        <v>929</v>
      </c>
      <c r="AM467" s="123"/>
      <c r="AN467" s="130"/>
      <c r="AO467" s="21"/>
      <c r="AP467" s="24"/>
      <c r="AQ467" s="21"/>
    </row>
    <row r="468" spans="1:43" s="22" customFormat="1" ht="76.5" outlineLevel="1" x14ac:dyDescent="0.25">
      <c r="A468" s="70"/>
      <c r="B468" s="72" t="s">
        <v>2523</v>
      </c>
      <c r="C468" s="74" t="s">
        <v>79</v>
      </c>
      <c r="D468" s="74" t="s">
        <v>1090</v>
      </c>
      <c r="E468" s="74" t="s">
        <v>1076</v>
      </c>
      <c r="F468" s="74" t="s">
        <v>1089</v>
      </c>
      <c r="G468" s="74" t="s">
        <v>4353</v>
      </c>
      <c r="H468" s="23" t="s">
        <v>81</v>
      </c>
      <c r="I468" s="79">
        <v>0</v>
      </c>
      <c r="J468" s="75">
        <v>710000000</v>
      </c>
      <c r="K468" s="75" t="s">
        <v>82</v>
      </c>
      <c r="L468" s="23" t="s">
        <v>696</v>
      </c>
      <c r="M468" s="74" t="s">
        <v>706</v>
      </c>
      <c r="N468" s="26" t="s">
        <v>84</v>
      </c>
      <c r="O468" s="26" t="s">
        <v>4214</v>
      </c>
      <c r="P468" s="21" t="s">
        <v>91</v>
      </c>
      <c r="Q468" s="27">
        <v>796</v>
      </c>
      <c r="R468" s="26" t="s">
        <v>678</v>
      </c>
      <c r="S468" s="12">
        <v>125</v>
      </c>
      <c r="T468" s="12">
        <v>294.57</v>
      </c>
      <c r="U468" s="12">
        <v>0</v>
      </c>
      <c r="V468" s="12">
        <f t="shared" si="46"/>
        <v>0</v>
      </c>
      <c r="W468" s="23"/>
      <c r="X468" s="23">
        <v>2017</v>
      </c>
      <c r="Y468" s="25" t="s">
        <v>929</v>
      </c>
      <c r="Z468" s="121" t="s">
        <v>1129</v>
      </c>
      <c r="AA468" s="121" t="s">
        <v>904</v>
      </c>
      <c r="AB468" s="121" t="s">
        <v>4790</v>
      </c>
      <c r="AC468" s="121">
        <v>2</v>
      </c>
      <c r="AD468" s="122" t="s">
        <v>6878</v>
      </c>
      <c r="AE468" s="122" t="s">
        <v>6877</v>
      </c>
      <c r="AF468" s="121" t="s">
        <v>929</v>
      </c>
      <c r="AG468" s="121"/>
      <c r="AH468" s="121" t="s">
        <v>929</v>
      </c>
      <c r="AI468" s="121"/>
      <c r="AJ468" s="123"/>
      <c r="AK468" s="123"/>
      <c r="AL468" s="123" t="s">
        <v>929</v>
      </c>
      <c r="AM468" s="123"/>
      <c r="AN468" s="130"/>
      <c r="AO468" s="21"/>
      <c r="AP468" s="24"/>
      <c r="AQ468" s="21"/>
    </row>
    <row r="469" spans="1:43" s="22" customFormat="1" ht="76.5" outlineLevel="1" x14ac:dyDescent="0.25">
      <c r="A469" s="70"/>
      <c r="B469" s="72" t="s">
        <v>2524</v>
      </c>
      <c r="C469" s="74" t="s">
        <v>79</v>
      </c>
      <c r="D469" s="74" t="s">
        <v>3136</v>
      </c>
      <c r="E469" s="74" t="s">
        <v>1076</v>
      </c>
      <c r="F469" s="74" t="s">
        <v>3137</v>
      </c>
      <c r="G469" s="74" t="s">
        <v>4396</v>
      </c>
      <c r="H469" s="23" t="s">
        <v>81</v>
      </c>
      <c r="I469" s="79">
        <v>0</v>
      </c>
      <c r="J469" s="75">
        <v>710000000</v>
      </c>
      <c r="K469" s="75" t="s">
        <v>82</v>
      </c>
      <c r="L469" s="23" t="s">
        <v>696</v>
      </c>
      <c r="M469" s="74" t="s">
        <v>706</v>
      </c>
      <c r="N469" s="26" t="s">
        <v>84</v>
      </c>
      <c r="O469" s="26" t="s">
        <v>4214</v>
      </c>
      <c r="P469" s="21" t="s">
        <v>91</v>
      </c>
      <c r="Q469" s="27">
        <v>796</v>
      </c>
      <c r="R469" s="26" t="s">
        <v>678</v>
      </c>
      <c r="S469" s="12">
        <v>24</v>
      </c>
      <c r="T469" s="12">
        <v>898.04</v>
      </c>
      <c r="U469" s="12">
        <v>0</v>
      </c>
      <c r="V469" s="12">
        <f t="shared" si="46"/>
        <v>0</v>
      </c>
      <c r="W469" s="23"/>
      <c r="X469" s="23">
        <v>2017</v>
      </c>
      <c r="Y469" s="25" t="s">
        <v>929</v>
      </c>
      <c r="Z469" s="121" t="s">
        <v>1129</v>
      </c>
      <c r="AA469" s="121" t="s">
        <v>904</v>
      </c>
      <c r="AB469" s="121" t="s">
        <v>4790</v>
      </c>
      <c r="AC469" s="121">
        <v>3</v>
      </c>
      <c r="AD469" s="122" t="s">
        <v>6878</v>
      </c>
      <c r="AE469" s="122" t="s">
        <v>6877</v>
      </c>
      <c r="AF469" s="121" t="s">
        <v>929</v>
      </c>
      <c r="AG469" s="121"/>
      <c r="AH469" s="121" t="s">
        <v>929</v>
      </c>
      <c r="AI469" s="121"/>
      <c r="AJ469" s="123"/>
      <c r="AK469" s="123"/>
      <c r="AL469" s="123" t="s">
        <v>929</v>
      </c>
      <c r="AM469" s="123"/>
      <c r="AN469" s="130"/>
      <c r="AO469" s="21"/>
      <c r="AP469" s="24"/>
      <c r="AQ469" s="21"/>
    </row>
    <row r="470" spans="1:43" s="22" customFormat="1" ht="76.5" outlineLevel="1" x14ac:dyDescent="0.25">
      <c r="A470" s="70"/>
      <c r="B470" s="72" t="s">
        <v>2525</v>
      </c>
      <c r="C470" s="74" t="s">
        <v>79</v>
      </c>
      <c r="D470" s="74" t="s">
        <v>3136</v>
      </c>
      <c r="E470" s="74" t="s">
        <v>1076</v>
      </c>
      <c r="F470" s="74" t="s">
        <v>3137</v>
      </c>
      <c r="G470" s="74" t="s">
        <v>4395</v>
      </c>
      <c r="H470" s="23" t="s">
        <v>81</v>
      </c>
      <c r="I470" s="79">
        <v>0</v>
      </c>
      <c r="J470" s="75">
        <v>710000000</v>
      </c>
      <c r="K470" s="75" t="s">
        <v>82</v>
      </c>
      <c r="L470" s="23" t="s">
        <v>696</v>
      </c>
      <c r="M470" s="74" t="s">
        <v>706</v>
      </c>
      <c r="N470" s="26" t="s">
        <v>84</v>
      </c>
      <c r="O470" s="26" t="s">
        <v>4214</v>
      </c>
      <c r="P470" s="21" t="s">
        <v>91</v>
      </c>
      <c r="Q470" s="27">
        <v>796</v>
      </c>
      <c r="R470" s="26" t="s">
        <v>678</v>
      </c>
      <c r="S470" s="12">
        <v>200</v>
      </c>
      <c r="T470" s="12">
        <v>457.62</v>
      </c>
      <c r="U470" s="12">
        <v>0</v>
      </c>
      <c r="V470" s="12">
        <f t="shared" si="46"/>
        <v>0</v>
      </c>
      <c r="W470" s="23"/>
      <c r="X470" s="23">
        <v>2017</v>
      </c>
      <c r="Y470" s="25" t="s">
        <v>929</v>
      </c>
      <c r="Z470" s="121" t="s">
        <v>1129</v>
      </c>
      <c r="AA470" s="121" t="s">
        <v>904</v>
      </c>
      <c r="AB470" s="121" t="s">
        <v>4790</v>
      </c>
      <c r="AC470" s="121">
        <v>4</v>
      </c>
      <c r="AD470" s="122" t="s">
        <v>6878</v>
      </c>
      <c r="AE470" s="122" t="s">
        <v>6877</v>
      </c>
      <c r="AF470" s="121" t="s">
        <v>929</v>
      </c>
      <c r="AG470" s="121"/>
      <c r="AH470" s="121" t="s">
        <v>929</v>
      </c>
      <c r="AI470" s="121"/>
      <c r="AJ470" s="123"/>
      <c r="AK470" s="123"/>
      <c r="AL470" s="123" t="s">
        <v>929</v>
      </c>
      <c r="AM470" s="123"/>
      <c r="AN470" s="130"/>
      <c r="AO470" s="21"/>
      <c r="AP470" s="24"/>
      <c r="AQ470" s="21"/>
    </row>
    <row r="471" spans="1:43" s="22" customFormat="1" ht="76.5" outlineLevel="1" x14ac:dyDescent="0.25">
      <c r="A471" s="70"/>
      <c r="B471" s="72" t="s">
        <v>2526</v>
      </c>
      <c r="C471" s="74" t="s">
        <v>79</v>
      </c>
      <c r="D471" s="74" t="s">
        <v>4354</v>
      </c>
      <c r="E471" s="74" t="s">
        <v>1076</v>
      </c>
      <c r="F471" s="74" t="s">
        <v>4379</v>
      </c>
      <c r="G471" s="74" t="s">
        <v>4394</v>
      </c>
      <c r="H471" s="23" t="s">
        <v>81</v>
      </c>
      <c r="I471" s="79">
        <v>0</v>
      </c>
      <c r="J471" s="75">
        <v>710000000</v>
      </c>
      <c r="K471" s="75" t="s">
        <v>82</v>
      </c>
      <c r="L471" s="23" t="s">
        <v>696</v>
      </c>
      <c r="M471" s="74" t="s">
        <v>706</v>
      </c>
      <c r="N471" s="26" t="s">
        <v>84</v>
      </c>
      <c r="O471" s="26" t="s">
        <v>4214</v>
      </c>
      <c r="P471" s="21" t="s">
        <v>91</v>
      </c>
      <c r="Q471" s="27">
        <v>796</v>
      </c>
      <c r="R471" s="26" t="s">
        <v>678</v>
      </c>
      <c r="S471" s="12">
        <v>59</v>
      </c>
      <c r="T471" s="12">
        <v>604.74</v>
      </c>
      <c r="U471" s="12">
        <v>0</v>
      </c>
      <c r="V471" s="12">
        <f t="shared" si="46"/>
        <v>0</v>
      </c>
      <c r="W471" s="23"/>
      <c r="X471" s="23">
        <v>2017</v>
      </c>
      <c r="Y471" s="25" t="s">
        <v>929</v>
      </c>
      <c r="Z471" s="121" t="s">
        <v>1129</v>
      </c>
      <c r="AA471" s="121" t="s">
        <v>904</v>
      </c>
      <c r="AB471" s="121" t="s">
        <v>4790</v>
      </c>
      <c r="AC471" s="121">
        <v>5</v>
      </c>
      <c r="AD471" s="122" t="s">
        <v>6878</v>
      </c>
      <c r="AE471" s="122" t="s">
        <v>6877</v>
      </c>
      <c r="AF471" s="121" t="s">
        <v>929</v>
      </c>
      <c r="AG471" s="121"/>
      <c r="AH471" s="121" t="s">
        <v>929</v>
      </c>
      <c r="AI471" s="121"/>
      <c r="AJ471" s="123"/>
      <c r="AK471" s="123"/>
      <c r="AL471" s="123" t="s">
        <v>929</v>
      </c>
      <c r="AM471" s="123"/>
      <c r="AN471" s="130"/>
      <c r="AO471" s="21"/>
      <c r="AP471" s="24"/>
      <c r="AQ471" s="21"/>
    </row>
    <row r="472" spans="1:43" s="22" customFormat="1" ht="76.5" outlineLevel="1" x14ac:dyDescent="0.25">
      <c r="A472" s="70"/>
      <c r="B472" s="72" t="s">
        <v>2527</v>
      </c>
      <c r="C472" s="74" t="s">
        <v>79</v>
      </c>
      <c r="D472" s="74" t="s">
        <v>4355</v>
      </c>
      <c r="E472" s="74" t="s">
        <v>1076</v>
      </c>
      <c r="F472" s="74" t="s">
        <v>4356</v>
      </c>
      <c r="G472" s="74" t="s">
        <v>4399</v>
      </c>
      <c r="H472" s="23" t="s">
        <v>81</v>
      </c>
      <c r="I472" s="79">
        <v>0</v>
      </c>
      <c r="J472" s="75">
        <v>710000000</v>
      </c>
      <c r="K472" s="75" t="s">
        <v>82</v>
      </c>
      <c r="L472" s="23" t="s">
        <v>696</v>
      </c>
      <c r="M472" s="74" t="s">
        <v>706</v>
      </c>
      <c r="N472" s="26" t="s">
        <v>84</v>
      </c>
      <c r="O472" s="26" t="s">
        <v>4214</v>
      </c>
      <c r="P472" s="21" t="s">
        <v>91</v>
      </c>
      <c r="Q472" s="27" t="s">
        <v>902</v>
      </c>
      <c r="R472" s="26" t="s">
        <v>678</v>
      </c>
      <c r="S472" s="12">
        <v>20</v>
      </c>
      <c r="T472" s="12">
        <v>1027.01</v>
      </c>
      <c r="U472" s="12">
        <v>0</v>
      </c>
      <c r="V472" s="12">
        <f t="shared" si="46"/>
        <v>0</v>
      </c>
      <c r="W472" s="23"/>
      <c r="X472" s="23">
        <v>2017</v>
      </c>
      <c r="Y472" s="25" t="s">
        <v>929</v>
      </c>
      <c r="Z472" s="121" t="s">
        <v>1129</v>
      </c>
      <c r="AA472" s="121" t="s">
        <v>904</v>
      </c>
      <c r="AB472" s="121" t="s">
        <v>4790</v>
      </c>
      <c r="AC472" s="121">
        <v>6</v>
      </c>
      <c r="AD472" s="122" t="s">
        <v>6878</v>
      </c>
      <c r="AE472" s="122" t="s">
        <v>6877</v>
      </c>
      <c r="AF472" s="121" t="s">
        <v>929</v>
      </c>
      <c r="AG472" s="121"/>
      <c r="AH472" s="121" t="s">
        <v>929</v>
      </c>
      <c r="AI472" s="121"/>
      <c r="AJ472" s="123"/>
      <c r="AK472" s="123"/>
      <c r="AL472" s="123" t="s">
        <v>929</v>
      </c>
      <c r="AM472" s="123"/>
      <c r="AN472" s="130"/>
      <c r="AO472" s="21"/>
      <c r="AP472" s="24"/>
      <c r="AQ472" s="21"/>
    </row>
    <row r="473" spans="1:43" s="22" customFormat="1" ht="76.5" outlineLevel="1" x14ac:dyDescent="0.25">
      <c r="A473" s="70"/>
      <c r="B473" s="72" t="s">
        <v>2528</v>
      </c>
      <c r="C473" s="74" t="s">
        <v>79</v>
      </c>
      <c r="D473" s="74" t="s">
        <v>4357</v>
      </c>
      <c r="E473" s="74" t="s">
        <v>567</v>
      </c>
      <c r="F473" s="74" t="s">
        <v>4358</v>
      </c>
      <c r="G473" s="74" t="s">
        <v>4397</v>
      </c>
      <c r="H473" s="23" t="s">
        <v>81</v>
      </c>
      <c r="I473" s="79">
        <v>0</v>
      </c>
      <c r="J473" s="75">
        <v>710000000</v>
      </c>
      <c r="K473" s="75" t="s">
        <v>82</v>
      </c>
      <c r="L473" s="23" t="s">
        <v>696</v>
      </c>
      <c r="M473" s="74" t="s">
        <v>706</v>
      </c>
      <c r="N473" s="26" t="s">
        <v>84</v>
      </c>
      <c r="O473" s="26" t="s">
        <v>4214</v>
      </c>
      <c r="P473" s="21" t="s">
        <v>91</v>
      </c>
      <c r="Q473" s="27">
        <v>796</v>
      </c>
      <c r="R473" s="26" t="s">
        <v>678</v>
      </c>
      <c r="S473" s="12">
        <v>125</v>
      </c>
      <c r="T473" s="12">
        <v>83.75</v>
      </c>
      <c r="U473" s="12">
        <v>0</v>
      </c>
      <c r="V473" s="12">
        <f t="shared" si="46"/>
        <v>0</v>
      </c>
      <c r="W473" s="23"/>
      <c r="X473" s="23">
        <v>2017</v>
      </c>
      <c r="Y473" s="25" t="s">
        <v>929</v>
      </c>
      <c r="Z473" s="121" t="s">
        <v>1129</v>
      </c>
      <c r="AA473" s="121" t="s">
        <v>904</v>
      </c>
      <c r="AB473" s="121" t="s">
        <v>4790</v>
      </c>
      <c r="AC473" s="121">
        <v>7</v>
      </c>
      <c r="AD473" s="122" t="s">
        <v>6878</v>
      </c>
      <c r="AE473" s="122" t="s">
        <v>6877</v>
      </c>
      <c r="AF473" s="121" t="s">
        <v>929</v>
      </c>
      <c r="AG473" s="121"/>
      <c r="AH473" s="121" t="s">
        <v>929</v>
      </c>
      <c r="AI473" s="121"/>
      <c r="AJ473" s="123"/>
      <c r="AK473" s="123"/>
      <c r="AL473" s="123" t="s">
        <v>929</v>
      </c>
      <c r="AM473" s="123"/>
      <c r="AN473" s="130"/>
      <c r="AO473" s="21"/>
      <c r="AP473" s="24"/>
      <c r="AQ473" s="21"/>
    </row>
    <row r="474" spans="1:43" s="22" customFormat="1" ht="76.5" outlineLevel="1" x14ac:dyDescent="0.25">
      <c r="A474" s="70"/>
      <c r="B474" s="72" t="s">
        <v>2529</v>
      </c>
      <c r="C474" s="74" t="s">
        <v>79</v>
      </c>
      <c r="D474" s="74" t="s">
        <v>4042</v>
      </c>
      <c r="E474" s="74" t="s">
        <v>1076</v>
      </c>
      <c r="F474" s="74" t="s">
        <v>3267</v>
      </c>
      <c r="G474" s="74" t="s">
        <v>4359</v>
      </c>
      <c r="H474" s="23" t="s">
        <v>81</v>
      </c>
      <c r="I474" s="79">
        <v>0</v>
      </c>
      <c r="J474" s="75">
        <v>710000000</v>
      </c>
      <c r="K474" s="75" t="s">
        <v>82</v>
      </c>
      <c r="L474" s="23" t="s">
        <v>696</v>
      </c>
      <c r="M474" s="74" t="s">
        <v>706</v>
      </c>
      <c r="N474" s="26" t="s">
        <v>84</v>
      </c>
      <c r="O474" s="26" t="s">
        <v>4214</v>
      </c>
      <c r="P474" s="21" t="s">
        <v>91</v>
      </c>
      <c r="Q474" s="27" t="s">
        <v>902</v>
      </c>
      <c r="R474" s="26" t="s">
        <v>678</v>
      </c>
      <c r="S474" s="12">
        <v>1000</v>
      </c>
      <c r="T474" s="12">
        <v>323.23</v>
      </c>
      <c r="U474" s="12">
        <v>0</v>
      </c>
      <c r="V474" s="12">
        <f t="shared" si="46"/>
        <v>0</v>
      </c>
      <c r="W474" s="23"/>
      <c r="X474" s="23">
        <v>2017</v>
      </c>
      <c r="Y474" s="25" t="s">
        <v>929</v>
      </c>
      <c r="Z474" s="121" t="s">
        <v>1129</v>
      </c>
      <c r="AA474" s="121" t="s">
        <v>904</v>
      </c>
      <c r="AB474" s="121" t="s">
        <v>4790</v>
      </c>
      <c r="AC474" s="121">
        <v>8</v>
      </c>
      <c r="AD474" s="122" t="s">
        <v>6878</v>
      </c>
      <c r="AE474" s="122" t="s">
        <v>6877</v>
      </c>
      <c r="AF474" s="121" t="s">
        <v>929</v>
      </c>
      <c r="AG474" s="121"/>
      <c r="AH474" s="121" t="s">
        <v>929</v>
      </c>
      <c r="AI474" s="121"/>
      <c r="AJ474" s="123"/>
      <c r="AK474" s="123"/>
      <c r="AL474" s="123" t="s">
        <v>929</v>
      </c>
      <c r="AM474" s="123"/>
      <c r="AN474" s="130"/>
      <c r="AO474" s="21"/>
      <c r="AP474" s="24"/>
      <c r="AQ474" s="21"/>
    </row>
    <row r="475" spans="1:43" s="22" customFormat="1" ht="76.5" outlineLevel="1" x14ac:dyDescent="0.25">
      <c r="A475" s="70"/>
      <c r="B475" s="72" t="s">
        <v>2530</v>
      </c>
      <c r="C475" s="74" t="s">
        <v>79</v>
      </c>
      <c r="D475" s="74" t="s">
        <v>4360</v>
      </c>
      <c r="E475" s="74" t="s">
        <v>567</v>
      </c>
      <c r="F475" s="74" t="s">
        <v>4361</v>
      </c>
      <c r="G475" s="74" t="s">
        <v>4398</v>
      </c>
      <c r="H475" s="23" t="s">
        <v>81</v>
      </c>
      <c r="I475" s="79">
        <v>0</v>
      </c>
      <c r="J475" s="75">
        <v>710000000</v>
      </c>
      <c r="K475" s="75" t="s">
        <v>82</v>
      </c>
      <c r="L475" s="23" t="s">
        <v>696</v>
      </c>
      <c r="M475" s="74" t="s">
        <v>706</v>
      </c>
      <c r="N475" s="26" t="s">
        <v>84</v>
      </c>
      <c r="O475" s="26" t="s">
        <v>4214</v>
      </c>
      <c r="P475" s="21" t="s">
        <v>91</v>
      </c>
      <c r="Q475" s="27" t="s">
        <v>902</v>
      </c>
      <c r="R475" s="26" t="s">
        <v>678</v>
      </c>
      <c r="S475" s="12">
        <v>800</v>
      </c>
      <c r="T475" s="12">
        <v>88.21</v>
      </c>
      <c r="U475" s="12">
        <v>0</v>
      </c>
      <c r="V475" s="12">
        <f t="shared" si="46"/>
        <v>0</v>
      </c>
      <c r="W475" s="23"/>
      <c r="X475" s="23">
        <v>2017</v>
      </c>
      <c r="Y475" s="25" t="s">
        <v>929</v>
      </c>
      <c r="Z475" s="121" t="s">
        <v>1129</v>
      </c>
      <c r="AA475" s="121" t="s">
        <v>904</v>
      </c>
      <c r="AB475" s="121" t="s">
        <v>4790</v>
      </c>
      <c r="AC475" s="121">
        <v>9</v>
      </c>
      <c r="AD475" s="122" t="s">
        <v>6878</v>
      </c>
      <c r="AE475" s="122" t="s">
        <v>6877</v>
      </c>
      <c r="AF475" s="121" t="s">
        <v>929</v>
      </c>
      <c r="AG475" s="121"/>
      <c r="AH475" s="121" t="s">
        <v>929</v>
      </c>
      <c r="AI475" s="121"/>
      <c r="AJ475" s="123"/>
      <c r="AK475" s="123"/>
      <c r="AL475" s="123" t="s">
        <v>929</v>
      </c>
      <c r="AM475" s="123"/>
      <c r="AN475" s="130"/>
      <c r="AO475" s="21"/>
      <c r="AP475" s="24"/>
      <c r="AQ475" s="21"/>
    </row>
    <row r="476" spans="1:43" s="22" customFormat="1" ht="76.5" outlineLevel="1" x14ac:dyDescent="0.25">
      <c r="A476" s="70"/>
      <c r="B476" s="72" t="s">
        <v>2531</v>
      </c>
      <c r="C476" s="74" t="s">
        <v>79</v>
      </c>
      <c r="D476" s="74" t="s">
        <v>2063</v>
      </c>
      <c r="E476" s="74" t="s">
        <v>1092</v>
      </c>
      <c r="F476" s="74" t="s">
        <v>2064</v>
      </c>
      <c r="G476" s="74" t="s">
        <v>4556</v>
      </c>
      <c r="H476" s="23" t="s">
        <v>81</v>
      </c>
      <c r="I476" s="79">
        <v>0</v>
      </c>
      <c r="J476" s="75">
        <v>710000000</v>
      </c>
      <c r="K476" s="75" t="s">
        <v>82</v>
      </c>
      <c r="L476" s="23" t="s">
        <v>696</v>
      </c>
      <c r="M476" s="74" t="s">
        <v>706</v>
      </c>
      <c r="N476" s="26" t="s">
        <v>84</v>
      </c>
      <c r="O476" s="26" t="s">
        <v>4214</v>
      </c>
      <c r="P476" s="21" t="s">
        <v>91</v>
      </c>
      <c r="Q476" s="27">
        <v>796</v>
      </c>
      <c r="R476" s="26" t="s">
        <v>678</v>
      </c>
      <c r="S476" s="12">
        <v>500</v>
      </c>
      <c r="T476" s="12">
        <v>1370.94</v>
      </c>
      <c r="U476" s="12">
        <v>0</v>
      </c>
      <c r="V476" s="12">
        <f t="shared" si="46"/>
        <v>0</v>
      </c>
      <c r="W476" s="23"/>
      <c r="X476" s="23">
        <v>2017</v>
      </c>
      <c r="Y476" s="25" t="s">
        <v>929</v>
      </c>
      <c r="Z476" s="121" t="s">
        <v>1129</v>
      </c>
      <c r="AA476" s="121" t="s">
        <v>904</v>
      </c>
      <c r="AB476" s="121" t="s">
        <v>4790</v>
      </c>
      <c r="AC476" s="121">
        <v>10</v>
      </c>
      <c r="AD476" s="122" t="s">
        <v>6878</v>
      </c>
      <c r="AE476" s="122" t="s">
        <v>6877</v>
      </c>
      <c r="AF476" s="121" t="s">
        <v>929</v>
      </c>
      <c r="AG476" s="121"/>
      <c r="AH476" s="121" t="s">
        <v>929</v>
      </c>
      <c r="AI476" s="121"/>
      <c r="AJ476" s="123"/>
      <c r="AK476" s="123"/>
      <c r="AL476" s="123" t="s">
        <v>929</v>
      </c>
      <c r="AM476" s="123"/>
      <c r="AN476" s="130"/>
      <c r="AO476" s="21"/>
      <c r="AP476" s="24"/>
      <c r="AQ476" s="21"/>
    </row>
    <row r="477" spans="1:43" s="22" customFormat="1" ht="76.5" outlineLevel="1" x14ac:dyDescent="0.25">
      <c r="A477" s="70"/>
      <c r="B477" s="72" t="s">
        <v>2532</v>
      </c>
      <c r="C477" s="74" t="s">
        <v>79</v>
      </c>
      <c r="D477" s="74" t="s">
        <v>4362</v>
      </c>
      <c r="E477" s="74" t="s">
        <v>1092</v>
      </c>
      <c r="F477" s="74" t="s">
        <v>4363</v>
      </c>
      <c r="G477" s="74" t="s">
        <v>4562</v>
      </c>
      <c r="H477" s="23" t="s">
        <v>81</v>
      </c>
      <c r="I477" s="79">
        <v>0</v>
      </c>
      <c r="J477" s="75">
        <v>710000000</v>
      </c>
      <c r="K477" s="75" t="s">
        <v>82</v>
      </c>
      <c r="L477" s="23" t="s">
        <v>696</v>
      </c>
      <c r="M477" s="74" t="s">
        <v>706</v>
      </c>
      <c r="N477" s="26" t="s">
        <v>84</v>
      </c>
      <c r="O477" s="26" t="s">
        <v>4214</v>
      </c>
      <c r="P477" s="21" t="s">
        <v>91</v>
      </c>
      <c r="Q477" s="27">
        <v>796</v>
      </c>
      <c r="R477" s="26" t="s">
        <v>678</v>
      </c>
      <c r="S477" s="12">
        <v>200</v>
      </c>
      <c r="T477" s="12">
        <v>799.32</v>
      </c>
      <c r="U477" s="12">
        <v>0</v>
      </c>
      <c r="V477" s="12">
        <f t="shared" si="46"/>
        <v>0</v>
      </c>
      <c r="W477" s="23"/>
      <c r="X477" s="23">
        <v>2017</v>
      </c>
      <c r="Y477" s="25" t="s">
        <v>929</v>
      </c>
      <c r="Z477" s="121" t="s">
        <v>1129</v>
      </c>
      <c r="AA477" s="121" t="s">
        <v>904</v>
      </c>
      <c r="AB477" s="121" t="s">
        <v>4790</v>
      </c>
      <c r="AC477" s="121">
        <v>11</v>
      </c>
      <c r="AD477" s="122" t="s">
        <v>6878</v>
      </c>
      <c r="AE477" s="122" t="s">
        <v>6877</v>
      </c>
      <c r="AF477" s="121" t="s">
        <v>929</v>
      </c>
      <c r="AG477" s="121"/>
      <c r="AH477" s="121" t="s">
        <v>929</v>
      </c>
      <c r="AI477" s="121"/>
      <c r="AJ477" s="123"/>
      <c r="AK477" s="123"/>
      <c r="AL477" s="123" t="s">
        <v>929</v>
      </c>
      <c r="AM477" s="123"/>
      <c r="AN477" s="130"/>
      <c r="AO477" s="21"/>
      <c r="AP477" s="24"/>
      <c r="AQ477" s="21"/>
    </row>
    <row r="478" spans="1:43" s="22" customFormat="1" ht="76.5" outlineLevel="1" x14ac:dyDescent="0.25">
      <c r="A478" s="70"/>
      <c r="B478" s="72" t="s">
        <v>2533</v>
      </c>
      <c r="C478" s="74" t="s">
        <v>79</v>
      </c>
      <c r="D478" s="74" t="s">
        <v>4380</v>
      </c>
      <c r="E478" s="74" t="s">
        <v>1092</v>
      </c>
      <c r="F478" s="74" t="s">
        <v>4381</v>
      </c>
      <c r="G478" s="74" t="s">
        <v>4553</v>
      </c>
      <c r="H478" s="23" t="s">
        <v>81</v>
      </c>
      <c r="I478" s="79">
        <v>0</v>
      </c>
      <c r="J478" s="75">
        <v>710000000</v>
      </c>
      <c r="K478" s="75" t="s">
        <v>82</v>
      </c>
      <c r="L478" s="23" t="s">
        <v>696</v>
      </c>
      <c r="M478" s="74" t="s">
        <v>706</v>
      </c>
      <c r="N478" s="26" t="s">
        <v>84</v>
      </c>
      <c r="O478" s="26" t="s">
        <v>4214</v>
      </c>
      <c r="P478" s="21" t="s">
        <v>91</v>
      </c>
      <c r="Q478" s="27">
        <v>796</v>
      </c>
      <c r="R478" s="26" t="s">
        <v>678</v>
      </c>
      <c r="S478" s="12">
        <v>63</v>
      </c>
      <c r="T478" s="12">
        <v>1109.81</v>
      </c>
      <c r="U478" s="12">
        <v>0</v>
      </c>
      <c r="V478" s="12">
        <f t="shared" si="46"/>
        <v>0</v>
      </c>
      <c r="W478" s="23"/>
      <c r="X478" s="23">
        <v>2017</v>
      </c>
      <c r="Y478" s="25" t="s">
        <v>929</v>
      </c>
      <c r="Z478" s="121" t="s">
        <v>1129</v>
      </c>
      <c r="AA478" s="121" t="s">
        <v>904</v>
      </c>
      <c r="AB478" s="121" t="s">
        <v>4790</v>
      </c>
      <c r="AC478" s="121">
        <v>12</v>
      </c>
      <c r="AD478" s="122" t="s">
        <v>6878</v>
      </c>
      <c r="AE478" s="122" t="s">
        <v>6877</v>
      </c>
      <c r="AF478" s="121" t="s">
        <v>929</v>
      </c>
      <c r="AG478" s="121"/>
      <c r="AH478" s="121" t="s">
        <v>929</v>
      </c>
      <c r="AI478" s="121"/>
      <c r="AJ478" s="123"/>
      <c r="AK478" s="123"/>
      <c r="AL478" s="123" t="s">
        <v>929</v>
      </c>
      <c r="AM478" s="123"/>
      <c r="AN478" s="130"/>
      <c r="AO478" s="21"/>
      <c r="AP478" s="24"/>
      <c r="AQ478" s="21"/>
    </row>
    <row r="479" spans="1:43" s="22" customFormat="1" ht="76.5" outlineLevel="1" x14ac:dyDescent="0.25">
      <c r="A479" s="70"/>
      <c r="B479" s="72" t="s">
        <v>2534</v>
      </c>
      <c r="C479" s="74" t="s">
        <v>79</v>
      </c>
      <c r="D479" s="74" t="s">
        <v>4384</v>
      </c>
      <c r="E479" s="74" t="s">
        <v>2077</v>
      </c>
      <c r="F479" s="74" t="s">
        <v>4385</v>
      </c>
      <c r="G479" s="74" t="s">
        <v>4382</v>
      </c>
      <c r="H479" s="23" t="s">
        <v>81</v>
      </c>
      <c r="I479" s="79">
        <v>0</v>
      </c>
      <c r="J479" s="75">
        <v>710000000</v>
      </c>
      <c r="K479" s="75" t="s">
        <v>82</v>
      </c>
      <c r="L479" s="23" t="s">
        <v>696</v>
      </c>
      <c r="M479" s="74" t="s">
        <v>706</v>
      </c>
      <c r="N479" s="26" t="s">
        <v>84</v>
      </c>
      <c r="O479" s="26" t="s">
        <v>4214</v>
      </c>
      <c r="P479" s="21" t="s">
        <v>91</v>
      </c>
      <c r="Q479" s="27">
        <v>796</v>
      </c>
      <c r="R479" s="26" t="s">
        <v>678</v>
      </c>
      <c r="S479" s="12">
        <v>7</v>
      </c>
      <c r="T479" s="12">
        <v>11361.58</v>
      </c>
      <c r="U479" s="12">
        <v>0</v>
      </c>
      <c r="V479" s="12">
        <f t="shared" si="46"/>
        <v>0</v>
      </c>
      <c r="W479" s="23"/>
      <c r="X479" s="23">
        <v>2017</v>
      </c>
      <c r="Y479" s="25" t="s">
        <v>929</v>
      </c>
      <c r="Z479" s="121" t="s">
        <v>1129</v>
      </c>
      <c r="AA479" s="121" t="s">
        <v>904</v>
      </c>
      <c r="AB479" s="121" t="s">
        <v>4790</v>
      </c>
      <c r="AC479" s="121">
        <v>13</v>
      </c>
      <c r="AD479" s="122" t="s">
        <v>6878</v>
      </c>
      <c r="AE479" s="122" t="s">
        <v>6877</v>
      </c>
      <c r="AF479" s="121" t="s">
        <v>929</v>
      </c>
      <c r="AG479" s="121"/>
      <c r="AH479" s="121" t="s">
        <v>929</v>
      </c>
      <c r="AI479" s="121"/>
      <c r="AJ479" s="123"/>
      <c r="AK479" s="123"/>
      <c r="AL479" s="123" t="s">
        <v>929</v>
      </c>
      <c r="AM479" s="123"/>
      <c r="AN479" s="130"/>
      <c r="AO479" s="21"/>
      <c r="AP479" s="24"/>
      <c r="AQ479" s="21"/>
    </row>
    <row r="480" spans="1:43" s="22" customFormat="1" ht="76.5" outlineLevel="1" x14ac:dyDescent="0.25">
      <c r="A480" s="70"/>
      <c r="B480" s="72" t="s">
        <v>2535</v>
      </c>
      <c r="C480" s="74" t="s">
        <v>79</v>
      </c>
      <c r="D480" s="74" t="s">
        <v>4384</v>
      </c>
      <c r="E480" s="74" t="s">
        <v>2077</v>
      </c>
      <c r="F480" s="74" t="s">
        <v>4385</v>
      </c>
      <c r="G480" s="74" t="s">
        <v>4383</v>
      </c>
      <c r="H480" s="23" t="s">
        <v>81</v>
      </c>
      <c r="I480" s="79">
        <v>0</v>
      </c>
      <c r="J480" s="75">
        <v>710000000</v>
      </c>
      <c r="K480" s="75" t="s">
        <v>82</v>
      </c>
      <c r="L480" s="23" t="s">
        <v>696</v>
      </c>
      <c r="M480" s="74" t="s">
        <v>706</v>
      </c>
      <c r="N480" s="26" t="s">
        <v>84</v>
      </c>
      <c r="O480" s="26" t="s">
        <v>4214</v>
      </c>
      <c r="P480" s="21" t="s">
        <v>91</v>
      </c>
      <c r="Q480" s="27">
        <v>796</v>
      </c>
      <c r="R480" s="26" t="s">
        <v>678</v>
      </c>
      <c r="S480" s="12">
        <v>7</v>
      </c>
      <c r="T480" s="12">
        <v>10461.16</v>
      </c>
      <c r="U480" s="12">
        <v>0</v>
      </c>
      <c r="V480" s="12">
        <f t="shared" si="46"/>
        <v>0</v>
      </c>
      <c r="W480" s="23"/>
      <c r="X480" s="23">
        <v>2017</v>
      </c>
      <c r="Y480" s="25" t="s">
        <v>929</v>
      </c>
      <c r="Z480" s="121" t="s">
        <v>1129</v>
      </c>
      <c r="AA480" s="121" t="s">
        <v>904</v>
      </c>
      <c r="AB480" s="121" t="s">
        <v>4790</v>
      </c>
      <c r="AC480" s="121">
        <v>14</v>
      </c>
      <c r="AD480" s="122" t="s">
        <v>6878</v>
      </c>
      <c r="AE480" s="122" t="s">
        <v>6877</v>
      </c>
      <c r="AF480" s="121" t="s">
        <v>929</v>
      </c>
      <c r="AG480" s="121"/>
      <c r="AH480" s="121" t="s">
        <v>929</v>
      </c>
      <c r="AI480" s="121"/>
      <c r="AJ480" s="123"/>
      <c r="AK480" s="123"/>
      <c r="AL480" s="123" t="s">
        <v>929</v>
      </c>
      <c r="AM480" s="123"/>
      <c r="AN480" s="130"/>
      <c r="AO480" s="21"/>
      <c r="AP480" s="24"/>
      <c r="AQ480" s="21"/>
    </row>
    <row r="481" spans="1:43" s="22" customFormat="1" ht="76.5" outlineLevel="1" x14ac:dyDescent="0.25">
      <c r="A481" s="70"/>
      <c r="B481" s="72" t="s">
        <v>2536</v>
      </c>
      <c r="C481" s="74" t="s">
        <v>79</v>
      </c>
      <c r="D481" s="74" t="s">
        <v>4364</v>
      </c>
      <c r="E481" s="74" t="s">
        <v>887</v>
      </c>
      <c r="F481" s="74" t="s">
        <v>4365</v>
      </c>
      <c r="G481" s="74" t="s">
        <v>4366</v>
      </c>
      <c r="H481" s="23" t="s">
        <v>81</v>
      </c>
      <c r="I481" s="79">
        <v>0</v>
      </c>
      <c r="J481" s="75">
        <v>710000000</v>
      </c>
      <c r="K481" s="75" t="s">
        <v>82</v>
      </c>
      <c r="L481" s="23" t="s">
        <v>696</v>
      </c>
      <c r="M481" s="74" t="s">
        <v>706</v>
      </c>
      <c r="N481" s="26" t="s">
        <v>84</v>
      </c>
      <c r="O481" s="26" t="s">
        <v>4214</v>
      </c>
      <c r="P481" s="21" t="s">
        <v>91</v>
      </c>
      <c r="Q481" s="27">
        <v>796</v>
      </c>
      <c r="R481" s="26" t="s">
        <v>678</v>
      </c>
      <c r="S481" s="12">
        <v>20</v>
      </c>
      <c r="T481" s="12">
        <v>606.65</v>
      </c>
      <c r="U481" s="12">
        <v>0</v>
      </c>
      <c r="V481" s="12">
        <f t="shared" si="46"/>
        <v>0</v>
      </c>
      <c r="W481" s="23"/>
      <c r="X481" s="23">
        <v>2017</v>
      </c>
      <c r="Y481" s="25" t="s">
        <v>929</v>
      </c>
      <c r="Z481" s="121" t="s">
        <v>1129</v>
      </c>
      <c r="AA481" s="121" t="s">
        <v>904</v>
      </c>
      <c r="AB481" s="121" t="s">
        <v>4790</v>
      </c>
      <c r="AC481" s="121">
        <v>15</v>
      </c>
      <c r="AD481" s="122" t="s">
        <v>6878</v>
      </c>
      <c r="AE481" s="122" t="s">
        <v>6877</v>
      </c>
      <c r="AF481" s="121" t="s">
        <v>929</v>
      </c>
      <c r="AG481" s="121"/>
      <c r="AH481" s="121" t="s">
        <v>929</v>
      </c>
      <c r="AI481" s="121"/>
      <c r="AJ481" s="123"/>
      <c r="AK481" s="123"/>
      <c r="AL481" s="123" t="s">
        <v>929</v>
      </c>
      <c r="AM481" s="123"/>
      <c r="AN481" s="130"/>
      <c r="AO481" s="21"/>
      <c r="AP481" s="24"/>
      <c r="AQ481" s="21"/>
    </row>
    <row r="482" spans="1:43" s="22" customFormat="1" ht="76.5" outlineLevel="1" x14ac:dyDescent="0.25">
      <c r="A482" s="70"/>
      <c r="B482" s="72" t="s">
        <v>2537</v>
      </c>
      <c r="C482" s="74" t="s">
        <v>79</v>
      </c>
      <c r="D482" s="74" t="s">
        <v>4367</v>
      </c>
      <c r="E482" s="74" t="s">
        <v>887</v>
      </c>
      <c r="F482" s="74" t="s">
        <v>4368</v>
      </c>
      <c r="G482" s="74" t="s">
        <v>4369</v>
      </c>
      <c r="H482" s="23" t="s">
        <v>81</v>
      </c>
      <c r="I482" s="79">
        <v>0</v>
      </c>
      <c r="J482" s="75">
        <v>710000000</v>
      </c>
      <c r="K482" s="75" t="s">
        <v>82</v>
      </c>
      <c r="L482" s="23" t="s">
        <v>696</v>
      </c>
      <c r="M482" s="74" t="s">
        <v>706</v>
      </c>
      <c r="N482" s="26" t="s">
        <v>84</v>
      </c>
      <c r="O482" s="26" t="s">
        <v>4214</v>
      </c>
      <c r="P482" s="21" t="s">
        <v>91</v>
      </c>
      <c r="Q482" s="27">
        <v>796</v>
      </c>
      <c r="R482" s="26" t="s">
        <v>678</v>
      </c>
      <c r="S482" s="12">
        <v>23</v>
      </c>
      <c r="T482" s="12">
        <v>1017.46</v>
      </c>
      <c r="U482" s="12">
        <v>0</v>
      </c>
      <c r="V482" s="12">
        <f t="shared" si="46"/>
        <v>0</v>
      </c>
      <c r="W482" s="23"/>
      <c r="X482" s="23">
        <v>2017</v>
      </c>
      <c r="Y482" s="25" t="s">
        <v>929</v>
      </c>
      <c r="Z482" s="121" t="s">
        <v>1129</v>
      </c>
      <c r="AA482" s="121" t="s">
        <v>904</v>
      </c>
      <c r="AB482" s="121" t="s">
        <v>4790</v>
      </c>
      <c r="AC482" s="121">
        <v>16</v>
      </c>
      <c r="AD482" s="122" t="s">
        <v>6878</v>
      </c>
      <c r="AE482" s="122" t="s">
        <v>6877</v>
      </c>
      <c r="AF482" s="121" t="s">
        <v>929</v>
      </c>
      <c r="AG482" s="121"/>
      <c r="AH482" s="121" t="s">
        <v>929</v>
      </c>
      <c r="AI482" s="121"/>
      <c r="AJ482" s="123"/>
      <c r="AK482" s="123"/>
      <c r="AL482" s="123" t="s">
        <v>929</v>
      </c>
      <c r="AM482" s="123"/>
      <c r="AN482" s="130"/>
      <c r="AO482" s="21"/>
      <c r="AP482" s="24"/>
      <c r="AQ482" s="21"/>
    </row>
    <row r="483" spans="1:43" s="22" customFormat="1" ht="76.5" outlineLevel="1" x14ac:dyDescent="0.25">
      <c r="A483" s="70"/>
      <c r="B483" s="72" t="s">
        <v>2538</v>
      </c>
      <c r="C483" s="74" t="s">
        <v>79</v>
      </c>
      <c r="D483" s="74" t="s">
        <v>1100</v>
      </c>
      <c r="E483" s="74" t="s">
        <v>1098</v>
      </c>
      <c r="F483" s="74" t="s">
        <v>1101</v>
      </c>
      <c r="G483" s="74" t="s">
        <v>4522</v>
      </c>
      <c r="H483" s="23" t="s">
        <v>81</v>
      </c>
      <c r="I483" s="79">
        <v>0</v>
      </c>
      <c r="J483" s="75">
        <v>710000000</v>
      </c>
      <c r="K483" s="75" t="s">
        <v>82</v>
      </c>
      <c r="L483" s="23" t="s">
        <v>696</v>
      </c>
      <c r="M483" s="74" t="s">
        <v>706</v>
      </c>
      <c r="N483" s="26" t="s">
        <v>84</v>
      </c>
      <c r="O483" s="26" t="s">
        <v>4214</v>
      </c>
      <c r="P483" s="21" t="s">
        <v>91</v>
      </c>
      <c r="Q483" s="27">
        <v>796</v>
      </c>
      <c r="R483" s="26" t="s">
        <v>678</v>
      </c>
      <c r="S483" s="12">
        <v>7</v>
      </c>
      <c r="T483" s="12">
        <v>1254.7</v>
      </c>
      <c r="U483" s="12">
        <v>0</v>
      </c>
      <c r="V483" s="12">
        <f t="shared" si="46"/>
        <v>0</v>
      </c>
      <c r="W483" s="23"/>
      <c r="X483" s="23">
        <v>2017</v>
      </c>
      <c r="Y483" s="25" t="s">
        <v>929</v>
      </c>
      <c r="Z483" s="121" t="s">
        <v>1129</v>
      </c>
      <c r="AA483" s="121" t="s">
        <v>904</v>
      </c>
      <c r="AB483" s="121" t="s">
        <v>4790</v>
      </c>
      <c r="AC483" s="121">
        <v>17</v>
      </c>
      <c r="AD483" s="122" t="s">
        <v>6878</v>
      </c>
      <c r="AE483" s="122" t="s">
        <v>6877</v>
      </c>
      <c r="AF483" s="121" t="s">
        <v>929</v>
      </c>
      <c r="AG483" s="121"/>
      <c r="AH483" s="121" t="s">
        <v>929</v>
      </c>
      <c r="AI483" s="121"/>
      <c r="AJ483" s="123"/>
      <c r="AK483" s="123"/>
      <c r="AL483" s="123" t="s">
        <v>929</v>
      </c>
      <c r="AM483" s="123"/>
      <c r="AN483" s="130"/>
      <c r="AO483" s="21"/>
      <c r="AP483" s="24"/>
      <c r="AQ483" s="21"/>
    </row>
    <row r="484" spans="1:43" s="22" customFormat="1" ht="76.5" outlineLevel="1" x14ac:dyDescent="0.25">
      <c r="A484" s="70"/>
      <c r="B484" s="72" t="s">
        <v>2539</v>
      </c>
      <c r="C484" s="74" t="s">
        <v>79</v>
      </c>
      <c r="D484" s="74" t="s">
        <v>1100</v>
      </c>
      <c r="E484" s="74" t="s">
        <v>1098</v>
      </c>
      <c r="F484" s="74" t="s">
        <v>1101</v>
      </c>
      <c r="G484" s="74" t="s">
        <v>4523</v>
      </c>
      <c r="H484" s="23" t="s">
        <v>81</v>
      </c>
      <c r="I484" s="79">
        <v>0</v>
      </c>
      <c r="J484" s="75">
        <v>710000000</v>
      </c>
      <c r="K484" s="75" t="s">
        <v>82</v>
      </c>
      <c r="L484" s="23" t="s">
        <v>696</v>
      </c>
      <c r="M484" s="74" t="s">
        <v>706</v>
      </c>
      <c r="N484" s="26" t="s">
        <v>84</v>
      </c>
      <c r="O484" s="26" t="s">
        <v>4214</v>
      </c>
      <c r="P484" s="21" t="s">
        <v>91</v>
      </c>
      <c r="Q484" s="27">
        <v>796</v>
      </c>
      <c r="R484" s="26" t="s">
        <v>678</v>
      </c>
      <c r="S484" s="12">
        <v>7</v>
      </c>
      <c r="T484" s="12">
        <v>960.13</v>
      </c>
      <c r="U484" s="12">
        <v>0</v>
      </c>
      <c r="V484" s="12">
        <f t="shared" si="46"/>
        <v>0</v>
      </c>
      <c r="W484" s="23"/>
      <c r="X484" s="23">
        <v>2017</v>
      </c>
      <c r="Y484" s="25" t="s">
        <v>929</v>
      </c>
      <c r="Z484" s="121" t="s">
        <v>1129</v>
      </c>
      <c r="AA484" s="121" t="s">
        <v>904</v>
      </c>
      <c r="AB484" s="121" t="s">
        <v>4790</v>
      </c>
      <c r="AC484" s="121">
        <v>18</v>
      </c>
      <c r="AD484" s="122" t="s">
        <v>6878</v>
      </c>
      <c r="AE484" s="122" t="s">
        <v>6877</v>
      </c>
      <c r="AF484" s="121" t="s">
        <v>929</v>
      </c>
      <c r="AG484" s="121"/>
      <c r="AH484" s="121" t="s">
        <v>929</v>
      </c>
      <c r="AI484" s="121"/>
      <c r="AJ484" s="123"/>
      <c r="AK484" s="123"/>
      <c r="AL484" s="123" t="s">
        <v>929</v>
      </c>
      <c r="AM484" s="123"/>
      <c r="AN484" s="130"/>
      <c r="AO484" s="21"/>
      <c r="AP484" s="24"/>
      <c r="AQ484" s="21"/>
    </row>
    <row r="485" spans="1:43" s="22" customFormat="1" ht="76.5" outlineLevel="1" x14ac:dyDescent="0.25">
      <c r="A485" s="70"/>
      <c r="B485" s="72" t="s">
        <v>2540</v>
      </c>
      <c r="C485" s="74" t="s">
        <v>79</v>
      </c>
      <c r="D485" s="74" t="s">
        <v>1100</v>
      </c>
      <c r="E485" s="74" t="s">
        <v>1098</v>
      </c>
      <c r="F485" s="74" t="s">
        <v>1101</v>
      </c>
      <c r="G485" s="74" t="s">
        <v>4524</v>
      </c>
      <c r="H485" s="23" t="s">
        <v>81</v>
      </c>
      <c r="I485" s="79">
        <v>0</v>
      </c>
      <c r="J485" s="75">
        <v>710000000</v>
      </c>
      <c r="K485" s="75" t="s">
        <v>82</v>
      </c>
      <c r="L485" s="23" t="s">
        <v>696</v>
      </c>
      <c r="M485" s="74" t="s">
        <v>706</v>
      </c>
      <c r="N485" s="26" t="s">
        <v>84</v>
      </c>
      <c r="O485" s="26" t="s">
        <v>4214</v>
      </c>
      <c r="P485" s="21" t="s">
        <v>91</v>
      </c>
      <c r="Q485" s="27">
        <v>796</v>
      </c>
      <c r="R485" s="26" t="s">
        <v>678</v>
      </c>
      <c r="S485" s="12">
        <v>6</v>
      </c>
      <c r="T485" s="12">
        <v>7103.08</v>
      </c>
      <c r="U485" s="12">
        <v>0</v>
      </c>
      <c r="V485" s="12">
        <f t="shared" si="46"/>
        <v>0</v>
      </c>
      <c r="W485" s="23"/>
      <c r="X485" s="23">
        <v>2017</v>
      </c>
      <c r="Y485" s="25" t="s">
        <v>929</v>
      </c>
      <c r="Z485" s="121" t="s">
        <v>1129</v>
      </c>
      <c r="AA485" s="121" t="s">
        <v>904</v>
      </c>
      <c r="AB485" s="121" t="s">
        <v>4790</v>
      </c>
      <c r="AC485" s="121">
        <v>19</v>
      </c>
      <c r="AD485" s="122" t="s">
        <v>6878</v>
      </c>
      <c r="AE485" s="122" t="s">
        <v>6877</v>
      </c>
      <c r="AF485" s="121" t="s">
        <v>929</v>
      </c>
      <c r="AG485" s="121"/>
      <c r="AH485" s="121" t="s">
        <v>929</v>
      </c>
      <c r="AI485" s="121"/>
      <c r="AJ485" s="123"/>
      <c r="AK485" s="123"/>
      <c r="AL485" s="123" t="s">
        <v>929</v>
      </c>
      <c r="AM485" s="123"/>
      <c r="AN485" s="130"/>
      <c r="AO485" s="21"/>
      <c r="AP485" s="24"/>
      <c r="AQ485" s="21"/>
    </row>
    <row r="486" spans="1:43" s="22" customFormat="1" ht="76.5" outlineLevel="1" x14ac:dyDescent="0.25">
      <c r="A486" s="70"/>
      <c r="B486" s="72" t="s">
        <v>2541</v>
      </c>
      <c r="C486" s="74" t="s">
        <v>79</v>
      </c>
      <c r="D486" s="74" t="s">
        <v>1100</v>
      </c>
      <c r="E486" s="74" t="s">
        <v>1098</v>
      </c>
      <c r="F486" s="74" t="s">
        <v>1101</v>
      </c>
      <c r="G486" s="74" t="s">
        <v>4525</v>
      </c>
      <c r="H486" s="23" t="s">
        <v>81</v>
      </c>
      <c r="I486" s="79">
        <v>0</v>
      </c>
      <c r="J486" s="75">
        <v>710000000</v>
      </c>
      <c r="K486" s="75" t="s">
        <v>82</v>
      </c>
      <c r="L486" s="23" t="s">
        <v>696</v>
      </c>
      <c r="M486" s="74" t="s">
        <v>706</v>
      </c>
      <c r="N486" s="26" t="s">
        <v>84</v>
      </c>
      <c r="O486" s="26" t="s">
        <v>4214</v>
      </c>
      <c r="P486" s="21" t="s">
        <v>91</v>
      </c>
      <c r="Q486" s="27">
        <v>796</v>
      </c>
      <c r="R486" s="26" t="s">
        <v>678</v>
      </c>
      <c r="S486" s="12">
        <v>4</v>
      </c>
      <c r="T486" s="12">
        <v>8142.83</v>
      </c>
      <c r="U486" s="12">
        <v>0</v>
      </c>
      <c r="V486" s="12">
        <f t="shared" si="46"/>
        <v>0</v>
      </c>
      <c r="W486" s="23"/>
      <c r="X486" s="23">
        <v>2017</v>
      </c>
      <c r="Y486" s="25" t="s">
        <v>929</v>
      </c>
      <c r="Z486" s="121" t="s">
        <v>1129</v>
      </c>
      <c r="AA486" s="121" t="s">
        <v>904</v>
      </c>
      <c r="AB486" s="121" t="s">
        <v>4790</v>
      </c>
      <c r="AC486" s="121">
        <v>20</v>
      </c>
      <c r="AD486" s="122" t="s">
        <v>6878</v>
      </c>
      <c r="AE486" s="122" t="s">
        <v>6877</v>
      </c>
      <c r="AF486" s="121" t="s">
        <v>929</v>
      </c>
      <c r="AG486" s="121"/>
      <c r="AH486" s="121" t="s">
        <v>929</v>
      </c>
      <c r="AI486" s="121"/>
      <c r="AJ486" s="123"/>
      <c r="AK486" s="123"/>
      <c r="AL486" s="123" t="s">
        <v>929</v>
      </c>
      <c r="AM486" s="123"/>
      <c r="AN486" s="130"/>
      <c r="AO486" s="21"/>
      <c r="AP486" s="24"/>
      <c r="AQ486" s="21"/>
    </row>
    <row r="487" spans="1:43" s="22" customFormat="1" ht="76.5" outlineLevel="1" x14ac:dyDescent="0.25">
      <c r="A487" s="70"/>
      <c r="B487" s="72" t="s">
        <v>2542</v>
      </c>
      <c r="C487" s="74" t="s">
        <v>79</v>
      </c>
      <c r="D487" s="74" t="s">
        <v>4370</v>
      </c>
      <c r="E487" s="74" t="s">
        <v>890</v>
      </c>
      <c r="F487" s="74" t="s">
        <v>4371</v>
      </c>
      <c r="G487" s="74" t="s">
        <v>4372</v>
      </c>
      <c r="H487" s="23" t="s">
        <v>81</v>
      </c>
      <c r="I487" s="79">
        <v>0</v>
      </c>
      <c r="J487" s="75">
        <v>710000000</v>
      </c>
      <c r="K487" s="75" t="s">
        <v>82</v>
      </c>
      <c r="L487" s="23" t="s">
        <v>696</v>
      </c>
      <c r="M487" s="74" t="s">
        <v>706</v>
      </c>
      <c r="N487" s="26" t="s">
        <v>84</v>
      </c>
      <c r="O487" s="26" t="s">
        <v>4214</v>
      </c>
      <c r="P487" s="21" t="s">
        <v>91</v>
      </c>
      <c r="Q487" s="27" t="s">
        <v>930</v>
      </c>
      <c r="R487" s="26" t="s">
        <v>903</v>
      </c>
      <c r="S487" s="12">
        <v>650</v>
      </c>
      <c r="T487" s="12">
        <v>224.51</v>
      </c>
      <c r="U487" s="12">
        <v>0</v>
      </c>
      <c r="V487" s="12">
        <f t="shared" si="46"/>
        <v>0</v>
      </c>
      <c r="W487" s="23"/>
      <c r="X487" s="23">
        <v>2017</v>
      </c>
      <c r="Y487" s="25" t="s">
        <v>929</v>
      </c>
      <c r="Z487" s="121" t="s">
        <v>1129</v>
      </c>
      <c r="AA487" s="121" t="s">
        <v>904</v>
      </c>
      <c r="AB487" s="121" t="s">
        <v>4790</v>
      </c>
      <c r="AC487" s="121">
        <v>21</v>
      </c>
      <c r="AD487" s="122" t="s">
        <v>6878</v>
      </c>
      <c r="AE487" s="122" t="s">
        <v>6877</v>
      </c>
      <c r="AF487" s="121" t="s">
        <v>929</v>
      </c>
      <c r="AG487" s="121"/>
      <c r="AH487" s="121" t="s">
        <v>929</v>
      </c>
      <c r="AI487" s="121"/>
      <c r="AJ487" s="123"/>
      <c r="AK487" s="123"/>
      <c r="AL487" s="123" t="s">
        <v>929</v>
      </c>
      <c r="AM487" s="123"/>
      <c r="AN487" s="130"/>
      <c r="AO487" s="21"/>
      <c r="AP487" s="24"/>
      <c r="AQ487" s="21"/>
    </row>
    <row r="488" spans="1:43" s="22" customFormat="1" ht="76.5" outlineLevel="1" x14ac:dyDescent="0.25">
      <c r="A488" s="70"/>
      <c r="B488" s="72" t="s">
        <v>2543</v>
      </c>
      <c r="C488" s="74" t="s">
        <v>79</v>
      </c>
      <c r="D488" s="74" t="s">
        <v>4386</v>
      </c>
      <c r="E488" s="74" t="s">
        <v>4387</v>
      </c>
      <c r="F488" s="74" t="s">
        <v>4388</v>
      </c>
      <c r="G488" s="74" t="s">
        <v>4389</v>
      </c>
      <c r="H488" s="23" t="s">
        <v>81</v>
      </c>
      <c r="I488" s="79">
        <v>0</v>
      </c>
      <c r="J488" s="75">
        <v>710000000</v>
      </c>
      <c r="K488" s="75" t="s">
        <v>82</v>
      </c>
      <c r="L488" s="23" t="s">
        <v>696</v>
      </c>
      <c r="M488" s="74" t="s">
        <v>706</v>
      </c>
      <c r="N488" s="26" t="s">
        <v>84</v>
      </c>
      <c r="O488" s="26" t="s">
        <v>4214</v>
      </c>
      <c r="P488" s="21" t="s">
        <v>91</v>
      </c>
      <c r="Q488" s="27">
        <v>796</v>
      </c>
      <c r="R488" s="26" t="s">
        <v>678</v>
      </c>
      <c r="S488" s="12">
        <v>1</v>
      </c>
      <c r="T488" s="12">
        <v>9075.89</v>
      </c>
      <c r="U488" s="12">
        <v>0</v>
      </c>
      <c r="V488" s="12">
        <f t="shared" si="46"/>
        <v>0</v>
      </c>
      <c r="W488" s="23"/>
      <c r="X488" s="23">
        <v>2017</v>
      </c>
      <c r="Y488" s="25" t="s">
        <v>929</v>
      </c>
      <c r="Z488" s="121" t="s">
        <v>1129</v>
      </c>
      <c r="AA488" s="121" t="s">
        <v>904</v>
      </c>
      <c r="AB488" s="121" t="s">
        <v>4790</v>
      </c>
      <c r="AC488" s="121">
        <v>22</v>
      </c>
      <c r="AD488" s="122" t="s">
        <v>6878</v>
      </c>
      <c r="AE488" s="122" t="s">
        <v>6877</v>
      </c>
      <c r="AF488" s="121" t="s">
        <v>929</v>
      </c>
      <c r="AG488" s="121"/>
      <c r="AH488" s="121" t="s">
        <v>929</v>
      </c>
      <c r="AI488" s="121"/>
      <c r="AJ488" s="123"/>
      <c r="AK488" s="123"/>
      <c r="AL488" s="123" t="s">
        <v>929</v>
      </c>
      <c r="AM488" s="123"/>
      <c r="AN488" s="130"/>
      <c r="AO488" s="21"/>
      <c r="AP488" s="24"/>
      <c r="AQ488" s="21"/>
    </row>
    <row r="489" spans="1:43" s="22" customFormat="1" ht="76.5" outlineLevel="1" x14ac:dyDescent="0.25">
      <c r="A489" s="70"/>
      <c r="B489" s="72" t="s">
        <v>2544</v>
      </c>
      <c r="C489" s="74" t="s">
        <v>79</v>
      </c>
      <c r="D489" s="74" t="s">
        <v>4419</v>
      </c>
      <c r="E489" s="74" t="s">
        <v>4420</v>
      </c>
      <c r="F489" s="74" t="s">
        <v>4421</v>
      </c>
      <c r="G489" s="74" t="s">
        <v>4422</v>
      </c>
      <c r="H489" s="23" t="s">
        <v>81</v>
      </c>
      <c r="I489" s="79">
        <v>0</v>
      </c>
      <c r="J489" s="75">
        <v>710000000</v>
      </c>
      <c r="K489" s="75" t="s">
        <v>82</v>
      </c>
      <c r="L489" s="23" t="s">
        <v>696</v>
      </c>
      <c r="M489" s="74" t="s">
        <v>706</v>
      </c>
      <c r="N489" s="26" t="s">
        <v>84</v>
      </c>
      <c r="O489" s="26" t="s">
        <v>4214</v>
      </c>
      <c r="P489" s="21" t="s">
        <v>91</v>
      </c>
      <c r="Q489" s="27">
        <v>796</v>
      </c>
      <c r="R489" s="26" t="s">
        <v>678</v>
      </c>
      <c r="S489" s="12">
        <v>2</v>
      </c>
      <c r="T489" s="12">
        <v>1308.8399999999999</v>
      </c>
      <c r="U489" s="12">
        <v>0</v>
      </c>
      <c r="V489" s="12">
        <f t="shared" si="46"/>
        <v>0</v>
      </c>
      <c r="W489" s="23"/>
      <c r="X489" s="23">
        <v>2017</v>
      </c>
      <c r="Y489" s="25" t="s">
        <v>929</v>
      </c>
      <c r="Z489" s="121" t="s">
        <v>1129</v>
      </c>
      <c r="AA489" s="121" t="s">
        <v>904</v>
      </c>
      <c r="AB489" s="121" t="s">
        <v>4790</v>
      </c>
      <c r="AC489" s="121">
        <v>23</v>
      </c>
      <c r="AD489" s="122" t="s">
        <v>6878</v>
      </c>
      <c r="AE489" s="122" t="s">
        <v>6877</v>
      </c>
      <c r="AF489" s="121" t="s">
        <v>929</v>
      </c>
      <c r="AG489" s="121"/>
      <c r="AH489" s="121" t="s">
        <v>929</v>
      </c>
      <c r="AI489" s="121"/>
      <c r="AJ489" s="123"/>
      <c r="AK489" s="123"/>
      <c r="AL489" s="123" t="s">
        <v>929</v>
      </c>
      <c r="AM489" s="123"/>
      <c r="AN489" s="130"/>
      <c r="AO489" s="21"/>
      <c r="AP489" s="24"/>
      <c r="AQ489" s="21"/>
    </row>
    <row r="490" spans="1:43" s="22" customFormat="1" ht="76.5" outlineLevel="1" x14ac:dyDescent="0.25">
      <c r="A490" s="70"/>
      <c r="B490" s="72" t="s">
        <v>2545</v>
      </c>
      <c r="C490" s="74" t="s">
        <v>79</v>
      </c>
      <c r="D490" s="74" t="s">
        <v>4373</v>
      </c>
      <c r="E490" s="74" t="s">
        <v>474</v>
      </c>
      <c r="F490" s="74" t="s">
        <v>4374</v>
      </c>
      <c r="G490" s="74" t="s">
        <v>4375</v>
      </c>
      <c r="H490" s="23" t="s">
        <v>81</v>
      </c>
      <c r="I490" s="79">
        <v>0</v>
      </c>
      <c r="J490" s="75">
        <v>710000000</v>
      </c>
      <c r="K490" s="75" t="s">
        <v>82</v>
      </c>
      <c r="L490" s="23" t="s">
        <v>696</v>
      </c>
      <c r="M490" s="74" t="s">
        <v>706</v>
      </c>
      <c r="N490" s="26" t="s">
        <v>84</v>
      </c>
      <c r="O490" s="26" t="s">
        <v>4214</v>
      </c>
      <c r="P490" s="21" t="s">
        <v>91</v>
      </c>
      <c r="Q490" s="27">
        <v>796</v>
      </c>
      <c r="R490" s="26" t="s">
        <v>678</v>
      </c>
      <c r="S490" s="12">
        <v>5</v>
      </c>
      <c r="T490" s="12">
        <v>1981.41</v>
      </c>
      <c r="U490" s="12">
        <v>0</v>
      </c>
      <c r="V490" s="12">
        <f t="shared" si="46"/>
        <v>0</v>
      </c>
      <c r="W490" s="23"/>
      <c r="X490" s="23">
        <v>2017</v>
      </c>
      <c r="Y490" s="25" t="s">
        <v>929</v>
      </c>
      <c r="Z490" s="121" t="s">
        <v>1129</v>
      </c>
      <c r="AA490" s="121" t="s">
        <v>904</v>
      </c>
      <c r="AB490" s="121" t="s">
        <v>4790</v>
      </c>
      <c r="AC490" s="121">
        <v>24</v>
      </c>
      <c r="AD490" s="122" t="s">
        <v>6878</v>
      </c>
      <c r="AE490" s="122" t="s">
        <v>6877</v>
      </c>
      <c r="AF490" s="121" t="s">
        <v>929</v>
      </c>
      <c r="AG490" s="121"/>
      <c r="AH490" s="121" t="s">
        <v>929</v>
      </c>
      <c r="AI490" s="121"/>
      <c r="AJ490" s="123"/>
      <c r="AK490" s="123"/>
      <c r="AL490" s="123" t="s">
        <v>929</v>
      </c>
      <c r="AM490" s="123"/>
      <c r="AN490" s="130"/>
      <c r="AO490" s="21"/>
      <c r="AP490" s="24"/>
      <c r="AQ490" s="21"/>
    </row>
    <row r="491" spans="1:43" s="22" customFormat="1" ht="76.5" outlineLevel="1" x14ac:dyDescent="0.25">
      <c r="A491" s="70"/>
      <c r="B491" s="72" t="s">
        <v>2546</v>
      </c>
      <c r="C491" s="74" t="s">
        <v>79</v>
      </c>
      <c r="D491" s="74" t="s">
        <v>1109</v>
      </c>
      <c r="E491" s="74" t="s">
        <v>1110</v>
      </c>
      <c r="F491" s="74" t="s">
        <v>1111</v>
      </c>
      <c r="G491" s="74" t="s">
        <v>4390</v>
      </c>
      <c r="H491" s="23" t="s">
        <v>81</v>
      </c>
      <c r="I491" s="79">
        <v>0</v>
      </c>
      <c r="J491" s="75">
        <v>710000000</v>
      </c>
      <c r="K491" s="75" t="s">
        <v>82</v>
      </c>
      <c r="L491" s="23" t="s">
        <v>696</v>
      </c>
      <c r="M491" s="74" t="s">
        <v>706</v>
      </c>
      <c r="N491" s="26" t="s">
        <v>84</v>
      </c>
      <c r="O491" s="26" t="s">
        <v>4214</v>
      </c>
      <c r="P491" s="21" t="s">
        <v>91</v>
      </c>
      <c r="Q491" s="27">
        <v>796</v>
      </c>
      <c r="R491" s="26" t="s">
        <v>678</v>
      </c>
      <c r="S491" s="12">
        <v>26</v>
      </c>
      <c r="T491" s="12">
        <v>238.84</v>
      </c>
      <c r="U491" s="12">
        <v>0</v>
      </c>
      <c r="V491" s="12">
        <f t="shared" si="46"/>
        <v>0</v>
      </c>
      <c r="W491" s="23"/>
      <c r="X491" s="23">
        <v>2017</v>
      </c>
      <c r="Y491" s="25" t="s">
        <v>929</v>
      </c>
      <c r="Z491" s="121" t="s">
        <v>1129</v>
      </c>
      <c r="AA491" s="121" t="s">
        <v>904</v>
      </c>
      <c r="AB491" s="121" t="s">
        <v>4790</v>
      </c>
      <c r="AC491" s="121">
        <v>25</v>
      </c>
      <c r="AD491" s="122" t="s">
        <v>6878</v>
      </c>
      <c r="AE491" s="122" t="s">
        <v>6877</v>
      </c>
      <c r="AF491" s="121" t="s">
        <v>929</v>
      </c>
      <c r="AG491" s="121"/>
      <c r="AH491" s="121" t="s">
        <v>929</v>
      </c>
      <c r="AI491" s="121"/>
      <c r="AJ491" s="123"/>
      <c r="AK491" s="123"/>
      <c r="AL491" s="123" t="s">
        <v>929</v>
      </c>
      <c r="AM491" s="123"/>
      <c r="AN491" s="130"/>
      <c r="AO491" s="21"/>
      <c r="AP491" s="24"/>
      <c r="AQ491" s="21"/>
    </row>
    <row r="492" spans="1:43" s="22" customFormat="1" ht="76.5" outlineLevel="1" x14ac:dyDescent="0.25">
      <c r="A492" s="70"/>
      <c r="B492" s="72" t="s">
        <v>2547</v>
      </c>
      <c r="C492" s="74" t="s">
        <v>79</v>
      </c>
      <c r="D492" s="74" t="s">
        <v>4376</v>
      </c>
      <c r="E492" s="74" t="s">
        <v>3253</v>
      </c>
      <c r="F492" s="74" t="s">
        <v>4377</v>
      </c>
      <c r="G492" s="74" t="s">
        <v>4417</v>
      </c>
      <c r="H492" s="23" t="s">
        <v>81</v>
      </c>
      <c r="I492" s="79">
        <v>0</v>
      </c>
      <c r="J492" s="75">
        <v>710000000</v>
      </c>
      <c r="K492" s="75" t="s">
        <v>82</v>
      </c>
      <c r="L492" s="23" t="s">
        <v>696</v>
      </c>
      <c r="M492" s="74" t="s">
        <v>706</v>
      </c>
      <c r="N492" s="26" t="s">
        <v>84</v>
      </c>
      <c r="O492" s="26" t="s">
        <v>4214</v>
      </c>
      <c r="P492" s="21" t="s">
        <v>91</v>
      </c>
      <c r="Q492" s="27" t="s">
        <v>930</v>
      </c>
      <c r="R492" s="26" t="s">
        <v>903</v>
      </c>
      <c r="S492" s="12">
        <v>25</v>
      </c>
      <c r="T492" s="12">
        <v>93.63</v>
      </c>
      <c r="U492" s="12">
        <v>0</v>
      </c>
      <c r="V492" s="12">
        <f t="shared" si="46"/>
        <v>0</v>
      </c>
      <c r="W492" s="23"/>
      <c r="X492" s="23">
        <v>2017</v>
      </c>
      <c r="Y492" s="25" t="s">
        <v>929</v>
      </c>
      <c r="Z492" s="121" t="s">
        <v>1129</v>
      </c>
      <c r="AA492" s="121" t="s">
        <v>904</v>
      </c>
      <c r="AB492" s="121" t="s">
        <v>4790</v>
      </c>
      <c r="AC492" s="121">
        <v>26</v>
      </c>
      <c r="AD492" s="122" t="s">
        <v>6878</v>
      </c>
      <c r="AE492" s="122" t="s">
        <v>6877</v>
      </c>
      <c r="AF492" s="121" t="s">
        <v>929</v>
      </c>
      <c r="AG492" s="121"/>
      <c r="AH492" s="121" t="s">
        <v>929</v>
      </c>
      <c r="AI492" s="121"/>
      <c r="AJ492" s="123"/>
      <c r="AK492" s="123"/>
      <c r="AL492" s="123" t="s">
        <v>929</v>
      </c>
      <c r="AM492" s="123"/>
      <c r="AN492" s="130"/>
      <c r="AO492" s="21"/>
      <c r="AP492" s="24"/>
      <c r="AQ492" s="21"/>
    </row>
    <row r="493" spans="1:43" s="22" customFormat="1" ht="76.5" outlineLevel="1" x14ac:dyDescent="0.25">
      <c r="A493" s="70"/>
      <c r="B493" s="72" t="s">
        <v>2548</v>
      </c>
      <c r="C493" s="74" t="s">
        <v>79</v>
      </c>
      <c r="D493" s="74" t="s">
        <v>4378</v>
      </c>
      <c r="E493" s="74" t="s">
        <v>3253</v>
      </c>
      <c r="F493" s="74" t="s">
        <v>4391</v>
      </c>
      <c r="G493" s="74" t="s">
        <v>4418</v>
      </c>
      <c r="H493" s="23" t="s">
        <v>81</v>
      </c>
      <c r="I493" s="79">
        <v>0</v>
      </c>
      <c r="J493" s="75">
        <v>710000000</v>
      </c>
      <c r="K493" s="75" t="s">
        <v>82</v>
      </c>
      <c r="L493" s="23" t="s">
        <v>696</v>
      </c>
      <c r="M493" s="74" t="s">
        <v>706</v>
      </c>
      <c r="N493" s="26" t="s">
        <v>84</v>
      </c>
      <c r="O493" s="26" t="s">
        <v>4214</v>
      </c>
      <c r="P493" s="21" t="s">
        <v>91</v>
      </c>
      <c r="Q493" s="27" t="s">
        <v>930</v>
      </c>
      <c r="R493" s="26" t="s">
        <v>903</v>
      </c>
      <c r="S493" s="12">
        <v>25</v>
      </c>
      <c r="T493" s="12">
        <v>47.7</v>
      </c>
      <c r="U493" s="12">
        <v>0</v>
      </c>
      <c r="V493" s="12">
        <f t="shared" si="46"/>
        <v>0</v>
      </c>
      <c r="W493" s="23"/>
      <c r="X493" s="23">
        <v>2017</v>
      </c>
      <c r="Y493" s="25" t="s">
        <v>929</v>
      </c>
      <c r="Z493" s="121" t="s">
        <v>1129</v>
      </c>
      <c r="AA493" s="121" t="s">
        <v>904</v>
      </c>
      <c r="AB493" s="121" t="s">
        <v>4790</v>
      </c>
      <c r="AC493" s="121">
        <v>27</v>
      </c>
      <c r="AD493" s="122" t="s">
        <v>6878</v>
      </c>
      <c r="AE493" s="122" t="s">
        <v>6877</v>
      </c>
      <c r="AF493" s="121" t="s">
        <v>929</v>
      </c>
      <c r="AG493" s="121"/>
      <c r="AH493" s="121" t="s">
        <v>929</v>
      </c>
      <c r="AI493" s="121"/>
      <c r="AJ493" s="123"/>
      <c r="AK493" s="123"/>
      <c r="AL493" s="123" t="s">
        <v>929</v>
      </c>
      <c r="AM493" s="123"/>
      <c r="AN493" s="130"/>
      <c r="AO493" s="21"/>
      <c r="AP493" s="24"/>
      <c r="AQ493" s="21"/>
    </row>
    <row r="494" spans="1:43" s="22" customFormat="1" ht="76.5" outlineLevel="1" x14ac:dyDescent="0.25">
      <c r="A494" s="70"/>
      <c r="B494" s="72" t="s">
        <v>2549</v>
      </c>
      <c r="C494" s="74" t="s">
        <v>79</v>
      </c>
      <c r="D494" s="74" t="s">
        <v>1380</v>
      </c>
      <c r="E494" s="74" t="s">
        <v>1076</v>
      </c>
      <c r="F494" s="74" t="s">
        <v>1381</v>
      </c>
      <c r="G494" s="74" t="s">
        <v>4713</v>
      </c>
      <c r="H494" s="23" t="s">
        <v>81</v>
      </c>
      <c r="I494" s="79">
        <v>0</v>
      </c>
      <c r="J494" s="75">
        <v>710000000</v>
      </c>
      <c r="K494" s="75" t="s">
        <v>82</v>
      </c>
      <c r="L494" s="23" t="s">
        <v>696</v>
      </c>
      <c r="M494" s="74" t="s">
        <v>1419</v>
      </c>
      <c r="N494" s="26" t="s">
        <v>84</v>
      </c>
      <c r="O494" s="26" t="s">
        <v>4214</v>
      </c>
      <c r="P494" s="21" t="s">
        <v>91</v>
      </c>
      <c r="Q494" s="27">
        <v>796</v>
      </c>
      <c r="R494" s="26" t="s">
        <v>678</v>
      </c>
      <c r="S494" s="12">
        <v>176</v>
      </c>
      <c r="T494" s="12">
        <v>950</v>
      </c>
      <c r="U494" s="12">
        <f t="shared" si="43"/>
        <v>167200</v>
      </c>
      <c r="V494" s="12">
        <f t="shared" si="46"/>
        <v>187264.00000000003</v>
      </c>
      <c r="W494" s="23"/>
      <c r="X494" s="23">
        <v>2017</v>
      </c>
      <c r="Y494" s="25"/>
      <c r="Z494" s="121" t="s">
        <v>1129</v>
      </c>
      <c r="AA494" s="121" t="s">
        <v>749</v>
      </c>
      <c r="AB494" s="121" t="s">
        <v>4790</v>
      </c>
      <c r="AC494" s="121">
        <v>28</v>
      </c>
      <c r="AD494" s="122" t="s">
        <v>6878</v>
      </c>
      <c r="AE494" s="122" t="s">
        <v>6877</v>
      </c>
      <c r="AF494" s="121" t="s">
        <v>8264</v>
      </c>
      <c r="AG494" s="121" t="s">
        <v>9018</v>
      </c>
      <c r="AH494" s="121" t="s">
        <v>7089</v>
      </c>
      <c r="AI494" s="121"/>
      <c r="AJ494" s="123">
        <v>176</v>
      </c>
      <c r="AK494" s="123">
        <v>1064</v>
      </c>
      <c r="AL494" s="123">
        <f t="shared" ref="AL494:AL517" si="47">AJ494*AK494</f>
        <v>187264</v>
      </c>
      <c r="AM494" s="123">
        <f t="shared" ref="AM494:AM517" si="48">V494-AL494</f>
        <v>0</v>
      </c>
      <c r="AN494" s="130"/>
      <c r="AO494" s="21"/>
      <c r="AP494" s="24"/>
      <c r="AQ494" s="21"/>
    </row>
    <row r="495" spans="1:43" s="22" customFormat="1" ht="76.5" outlineLevel="1" x14ac:dyDescent="0.25">
      <c r="A495" s="70"/>
      <c r="B495" s="72" t="s">
        <v>2550</v>
      </c>
      <c r="C495" s="74" t="s">
        <v>79</v>
      </c>
      <c r="D495" s="74" t="s">
        <v>1382</v>
      </c>
      <c r="E495" s="74" t="s">
        <v>1076</v>
      </c>
      <c r="F495" s="74" t="s">
        <v>1383</v>
      </c>
      <c r="G495" s="74" t="s">
        <v>4705</v>
      </c>
      <c r="H495" s="23" t="s">
        <v>81</v>
      </c>
      <c r="I495" s="79">
        <v>0</v>
      </c>
      <c r="J495" s="75">
        <v>710000000</v>
      </c>
      <c r="K495" s="75" t="s">
        <v>82</v>
      </c>
      <c r="L495" s="23" t="s">
        <v>696</v>
      </c>
      <c r="M495" s="74" t="s">
        <v>1419</v>
      </c>
      <c r="N495" s="26" t="s">
        <v>84</v>
      </c>
      <c r="O495" s="26" t="s">
        <v>4214</v>
      </c>
      <c r="P495" s="21" t="s">
        <v>91</v>
      </c>
      <c r="Q495" s="27">
        <v>796</v>
      </c>
      <c r="R495" s="26" t="s">
        <v>678</v>
      </c>
      <c r="S495" s="12">
        <v>326</v>
      </c>
      <c r="T495" s="12">
        <v>1000</v>
      </c>
      <c r="U495" s="12">
        <f t="shared" si="43"/>
        <v>326000</v>
      </c>
      <c r="V495" s="12">
        <f t="shared" si="46"/>
        <v>365120.00000000006</v>
      </c>
      <c r="W495" s="23"/>
      <c r="X495" s="23">
        <v>2017</v>
      </c>
      <c r="Y495" s="25"/>
      <c r="Z495" s="121" t="s">
        <v>1129</v>
      </c>
      <c r="AA495" s="121" t="s">
        <v>749</v>
      </c>
      <c r="AB495" s="121" t="s">
        <v>4790</v>
      </c>
      <c r="AC495" s="121">
        <v>29</v>
      </c>
      <c r="AD495" s="122" t="s">
        <v>6878</v>
      </c>
      <c r="AE495" s="122" t="s">
        <v>6877</v>
      </c>
      <c r="AF495" s="121" t="s">
        <v>8264</v>
      </c>
      <c r="AG495" s="121" t="s">
        <v>9018</v>
      </c>
      <c r="AH495" s="121" t="s">
        <v>7089</v>
      </c>
      <c r="AI495" s="121"/>
      <c r="AJ495" s="123">
        <v>326</v>
      </c>
      <c r="AK495" s="123">
        <v>1118.8800000000001</v>
      </c>
      <c r="AL495" s="123">
        <f t="shared" si="47"/>
        <v>364754.88000000006</v>
      </c>
      <c r="AM495" s="123">
        <f t="shared" si="48"/>
        <v>365.11999999999534</v>
      </c>
      <c r="AN495" s="130"/>
      <c r="AO495" s="21"/>
      <c r="AP495" s="24"/>
      <c r="AQ495" s="21"/>
    </row>
    <row r="496" spans="1:43" s="22" customFormat="1" ht="76.5" outlineLevel="1" x14ac:dyDescent="0.25">
      <c r="A496" s="70"/>
      <c r="B496" s="72" t="s">
        <v>2551</v>
      </c>
      <c r="C496" s="74" t="s">
        <v>79</v>
      </c>
      <c r="D496" s="74" t="s">
        <v>1453</v>
      </c>
      <c r="E496" s="74" t="s">
        <v>1076</v>
      </c>
      <c r="F496" s="74" t="s">
        <v>3132</v>
      </c>
      <c r="G496" s="74" t="s">
        <v>4706</v>
      </c>
      <c r="H496" s="23" t="s">
        <v>81</v>
      </c>
      <c r="I496" s="79">
        <v>0</v>
      </c>
      <c r="J496" s="75">
        <v>710000000</v>
      </c>
      <c r="K496" s="75" t="s">
        <v>82</v>
      </c>
      <c r="L496" s="23" t="s">
        <v>696</v>
      </c>
      <c r="M496" s="74" t="s">
        <v>1419</v>
      </c>
      <c r="N496" s="26" t="s">
        <v>84</v>
      </c>
      <c r="O496" s="26" t="s">
        <v>4214</v>
      </c>
      <c r="P496" s="21" t="s">
        <v>91</v>
      </c>
      <c r="Q496" s="27">
        <v>796</v>
      </c>
      <c r="R496" s="26" t="s">
        <v>678</v>
      </c>
      <c r="S496" s="12">
        <v>24</v>
      </c>
      <c r="T496" s="12">
        <v>1000</v>
      </c>
      <c r="U496" s="12">
        <f t="shared" si="43"/>
        <v>24000</v>
      </c>
      <c r="V496" s="12">
        <f t="shared" si="46"/>
        <v>26880.000000000004</v>
      </c>
      <c r="W496" s="23"/>
      <c r="X496" s="23">
        <v>2017</v>
      </c>
      <c r="Y496" s="25"/>
      <c r="Z496" s="121" t="s">
        <v>1129</v>
      </c>
      <c r="AA496" s="121" t="s">
        <v>749</v>
      </c>
      <c r="AB496" s="121" t="s">
        <v>4790</v>
      </c>
      <c r="AC496" s="121">
        <v>30</v>
      </c>
      <c r="AD496" s="122" t="s">
        <v>6878</v>
      </c>
      <c r="AE496" s="122" t="s">
        <v>6877</v>
      </c>
      <c r="AF496" s="121" t="s">
        <v>8264</v>
      </c>
      <c r="AG496" s="121" t="s">
        <v>9018</v>
      </c>
      <c r="AH496" s="121" t="s">
        <v>7089</v>
      </c>
      <c r="AI496" s="121"/>
      <c r="AJ496" s="123">
        <v>24</v>
      </c>
      <c r="AK496" s="123">
        <v>1118.8799999999999</v>
      </c>
      <c r="AL496" s="123">
        <f t="shared" si="47"/>
        <v>26853.119999999995</v>
      </c>
      <c r="AM496" s="123">
        <f t="shared" si="48"/>
        <v>26.880000000008295</v>
      </c>
      <c r="AN496" s="130"/>
      <c r="AO496" s="21"/>
      <c r="AP496" s="24"/>
      <c r="AQ496" s="21"/>
    </row>
    <row r="497" spans="1:43" s="22" customFormat="1" ht="76.5" outlineLevel="1" x14ac:dyDescent="0.25">
      <c r="A497" s="70"/>
      <c r="B497" s="72" t="s">
        <v>2552</v>
      </c>
      <c r="C497" s="74" t="s">
        <v>79</v>
      </c>
      <c r="D497" s="74" t="s">
        <v>3134</v>
      </c>
      <c r="E497" s="74" t="s">
        <v>1076</v>
      </c>
      <c r="F497" s="74" t="s">
        <v>3135</v>
      </c>
      <c r="G497" s="74" t="s">
        <v>3133</v>
      </c>
      <c r="H497" s="23" t="s">
        <v>81</v>
      </c>
      <c r="I497" s="79">
        <v>0</v>
      </c>
      <c r="J497" s="75">
        <v>710000000</v>
      </c>
      <c r="K497" s="75" t="s">
        <v>82</v>
      </c>
      <c r="L497" s="23" t="s">
        <v>696</v>
      </c>
      <c r="M497" s="74" t="s">
        <v>1419</v>
      </c>
      <c r="N497" s="26" t="s">
        <v>84</v>
      </c>
      <c r="O497" s="26" t="s">
        <v>4214</v>
      </c>
      <c r="P497" s="21" t="s">
        <v>91</v>
      </c>
      <c r="Q497" s="27">
        <v>796</v>
      </c>
      <c r="R497" s="26" t="s">
        <v>678</v>
      </c>
      <c r="S497" s="12">
        <v>24</v>
      </c>
      <c r="T497" s="12">
        <v>1000</v>
      </c>
      <c r="U497" s="12">
        <f t="shared" si="43"/>
        <v>24000</v>
      </c>
      <c r="V497" s="12">
        <f t="shared" si="46"/>
        <v>26880.000000000004</v>
      </c>
      <c r="W497" s="23"/>
      <c r="X497" s="23">
        <v>2017</v>
      </c>
      <c r="Y497" s="25"/>
      <c r="Z497" s="121" t="s">
        <v>1129</v>
      </c>
      <c r="AA497" s="121" t="s">
        <v>749</v>
      </c>
      <c r="AB497" s="121" t="s">
        <v>4790</v>
      </c>
      <c r="AC497" s="121">
        <v>31</v>
      </c>
      <c r="AD497" s="122" t="s">
        <v>6878</v>
      </c>
      <c r="AE497" s="122" t="s">
        <v>6877</v>
      </c>
      <c r="AF497" s="121" t="s">
        <v>8264</v>
      </c>
      <c r="AG497" s="121" t="s">
        <v>9018</v>
      </c>
      <c r="AH497" s="121" t="s">
        <v>7089</v>
      </c>
      <c r="AI497" s="121"/>
      <c r="AJ497" s="123">
        <v>24</v>
      </c>
      <c r="AK497" s="123">
        <v>1118.8799999999999</v>
      </c>
      <c r="AL497" s="123">
        <f t="shared" si="47"/>
        <v>26853.119999999995</v>
      </c>
      <c r="AM497" s="123">
        <f t="shared" si="48"/>
        <v>26.880000000008295</v>
      </c>
      <c r="AN497" s="130"/>
      <c r="AO497" s="21"/>
      <c r="AP497" s="24"/>
      <c r="AQ497" s="21"/>
    </row>
    <row r="498" spans="1:43" s="22" customFormat="1" ht="76.5" outlineLevel="1" x14ac:dyDescent="0.25">
      <c r="A498" s="70"/>
      <c r="B498" s="72" t="s">
        <v>2553</v>
      </c>
      <c r="C498" s="74" t="s">
        <v>79</v>
      </c>
      <c r="D498" s="74" t="s">
        <v>3136</v>
      </c>
      <c r="E498" s="74" t="s">
        <v>1076</v>
      </c>
      <c r="F498" s="74" t="s">
        <v>3137</v>
      </c>
      <c r="G498" s="74" t="s">
        <v>4575</v>
      </c>
      <c r="H498" s="23" t="s">
        <v>81</v>
      </c>
      <c r="I498" s="79">
        <v>0</v>
      </c>
      <c r="J498" s="75">
        <v>710000000</v>
      </c>
      <c r="K498" s="75" t="s">
        <v>82</v>
      </c>
      <c r="L498" s="23" t="s">
        <v>696</v>
      </c>
      <c r="M498" s="74" t="s">
        <v>1419</v>
      </c>
      <c r="N498" s="26" t="s">
        <v>84</v>
      </c>
      <c r="O498" s="26" t="s">
        <v>4214</v>
      </c>
      <c r="P498" s="21" t="s">
        <v>91</v>
      </c>
      <c r="Q498" s="27">
        <v>796</v>
      </c>
      <c r="R498" s="26" t="s">
        <v>678</v>
      </c>
      <c r="S498" s="12">
        <v>14</v>
      </c>
      <c r="T498" s="12">
        <v>900</v>
      </c>
      <c r="U498" s="12">
        <f t="shared" si="43"/>
        <v>12600</v>
      </c>
      <c r="V498" s="12">
        <f t="shared" si="46"/>
        <v>14112.000000000002</v>
      </c>
      <c r="W498" s="23"/>
      <c r="X498" s="23">
        <v>2017</v>
      </c>
      <c r="Y498" s="25"/>
      <c r="Z498" s="121" t="s">
        <v>1129</v>
      </c>
      <c r="AA498" s="121" t="s">
        <v>749</v>
      </c>
      <c r="AB498" s="121" t="s">
        <v>4790</v>
      </c>
      <c r="AC498" s="121">
        <v>32</v>
      </c>
      <c r="AD498" s="122" t="s">
        <v>6878</v>
      </c>
      <c r="AE498" s="122" t="s">
        <v>6877</v>
      </c>
      <c r="AF498" s="121" t="s">
        <v>8264</v>
      </c>
      <c r="AG498" s="121" t="s">
        <v>9018</v>
      </c>
      <c r="AH498" s="121" t="s">
        <v>7089</v>
      </c>
      <c r="AI498" s="121"/>
      <c r="AJ498" s="123">
        <v>14</v>
      </c>
      <c r="AK498" s="123">
        <v>1006.88</v>
      </c>
      <c r="AL498" s="123">
        <f t="shared" si="47"/>
        <v>14096.32</v>
      </c>
      <c r="AM498" s="123">
        <f t="shared" si="48"/>
        <v>15.68000000000211</v>
      </c>
      <c r="AN498" s="130"/>
      <c r="AO498" s="21"/>
      <c r="AP498" s="24"/>
      <c r="AQ498" s="21"/>
    </row>
    <row r="499" spans="1:43" s="22" customFormat="1" ht="76.5" outlineLevel="1" x14ac:dyDescent="0.25">
      <c r="A499" s="70"/>
      <c r="B499" s="72" t="s">
        <v>2554</v>
      </c>
      <c r="C499" s="74" t="s">
        <v>79</v>
      </c>
      <c r="D499" s="74" t="s">
        <v>3138</v>
      </c>
      <c r="E499" s="74" t="s">
        <v>1076</v>
      </c>
      <c r="F499" s="74" t="s">
        <v>3139</v>
      </c>
      <c r="G499" s="74" t="s">
        <v>4576</v>
      </c>
      <c r="H499" s="23" t="s">
        <v>81</v>
      </c>
      <c r="I499" s="79">
        <v>0</v>
      </c>
      <c r="J499" s="75">
        <v>710000000</v>
      </c>
      <c r="K499" s="75" t="s">
        <v>82</v>
      </c>
      <c r="L499" s="23" t="s">
        <v>696</v>
      </c>
      <c r="M499" s="74" t="s">
        <v>1419</v>
      </c>
      <c r="N499" s="26" t="s">
        <v>84</v>
      </c>
      <c r="O499" s="26" t="s">
        <v>4214</v>
      </c>
      <c r="P499" s="21" t="s">
        <v>91</v>
      </c>
      <c r="Q499" s="27">
        <v>796</v>
      </c>
      <c r="R499" s="26" t="s">
        <v>678</v>
      </c>
      <c r="S499" s="12">
        <v>20</v>
      </c>
      <c r="T499" s="12">
        <v>900</v>
      </c>
      <c r="U499" s="12">
        <f t="shared" ref="U499:U562" si="49">S499*T499</f>
        <v>18000</v>
      </c>
      <c r="V499" s="12">
        <f t="shared" si="46"/>
        <v>20160.000000000004</v>
      </c>
      <c r="W499" s="23"/>
      <c r="X499" s="23">
        <v>2017</v>
      </c>
      <c r="Y499" s="25"/>
      <c r="Z499" s="121" t="s">
        <v>1129</v>
      </c>
      <c r="AA499" s="121" t="s">
        <v>749</v>
      </c>
      <c r="AB499" s="121" t="s">
        <v>4790</v>
      </c>
      <c r="AC499" s="121">
        <v>33</v>
      </c>
      <c r="AD499" s="122" t="s">
        <v>6878</v>
      </c>
      <c r="AE499" s="122" t="s">
        <v>6877</v>
      </c>
      <c r="AF499" s="121" t="s">
        <v>8264</v>
      </c>
      <c r="AG499" s="121" t="s">
        <v>9018</v>
      </c>
      <c r="AH499" s="121" t="s">
        <v>7089</v>
      </c>
      <c r="AI499" s="121"/>
      <c r="AJ499" s="123">
        <v>20</v>
      </c>
      <c r="AK499" s="123">
        <v>1006.8799999999999</v>
      </c>
      <c r="AL499" s="123">
        <f t="shared" si="47"/>
        <v>20137.599999999999</v>
      </c>
      <c r="AM499" s="123">
        <f t="shared" si="48"/>
        <v>22.400000000005093</v>
      </c>
      <c r="AN499" s="130"/>
      <c r="AO499" s="21"/>
      <c r="AP499" s="24"/>
      <c r="AQ499" s="21"/>
    </row>
    <row r="500" spans="1:43" s="22" customFormat="1" ht="76.5" outlineLevel="1" x14ac:dyDescent="0.25">
      <c r="A500" s="70"/>
      <c r="B500" s="72" t="s">
        <v>2555</v>
      </c>
      <c r="C500" s="74" t="s">
        <v>79</v>
      </c>
      <c r="D500" s="74" t="s">
        <v>3136</v>
      </c>
      <c r="E500" s="74" t="s">
        <v>1076</v>
      </c>
      <c r="F500" s="74" t="s">
        <v>3137</v>
      </c>
      <c r="G500" s="74" t="s">
        <v>4578</v>
      </c>
      <c r="H500" s="23" t="s">
        <v>81</v>
      </c>
      <c r="I500" s="79">
        <v>0</v>
      </c>
      <c r="J500" s="75">
        <v>710000000</v>
      </c>
      <c r="K500" s="75" t="s">
        <v>82</v>
      </c>
      <c r="L500" s="23" t="s">
        <v>696</v>
      </c>
      <c r="M500" s="74" t="s">
        <v>1419</v>
      </c>
      <c r="N500" s="26" t="s">
        <v>84</v>
      </c>
      <c r="O500" s="26" t="s">
        <v>4214</v>
      </c>
      <c r="P500" s="21" t="s">
        <v>91</v>
      </c>
      <c r="Q500" s="27">
        <v>796</v>
      </c>
      <c r="R500" s="26" t="s">
        <v>678</v>
      </c>
      <c r="S500" s="12">
        <v>4</v>
      </c>
      <c r="T500" s="12">
        <v>900</v>
      </c>
      <c r="U500" s="12">
        <f t="shared" si="49"/>
        <v>3600</v>
      </c>
      <c r="V500" s="12">
        <f t="shared" si="46"/>
        <v>4032.0000000000005</v>
      </c>
      <c r="W500" s="23"/>
      <c r="X500" s="23">
        <v>2017</v>
      </c>
      <c r="Y500" s="25"/>
      <c r="Z500" s="121" t="s">
        <v>1129</v>
      </c>
      <c r="AA500" s="121" t="s">
        <v>749</v>
      </c>
      <c r="AB500" s="121" t="s">
        <v>4790</v>
      </c>
      <c r="AC500" s="121">
        <v>34</v>
      </c>
      <c r="AD500" s="122" t="s">
        <v>6878</v>
      </c>
      <c r="AE500" s="122" t="s">
        <v>6877</v>
      </c>
      <c r="AF500" s="121" t="s">
        <v>8264</v>
      </c>
      <c r="AG500" s="121" t="s">
        <v>9018</v>
      </c>
      <c r="AH500" s="121" t="s">
        <v>7089</v>
      </c>
      <c r="AI500" s="121"/>
      <c r="AJ500" s="123">
        <v>4</v>
      </c>
      <c r="AK500" s="123">
        <v>1006.88</v>
      </c>
      <c r="AL500" s="123">
        <f t="shared" si="47"/>
        <v>4027.52</v>
      </c>
      <c r="AM500" s="123">
        <f t="shared" si="48"/>
        <v>4.4800000000004729</v>
      </c>
      <c r="AN500" s="130"/>
      <c r="AO500" s="21"/>
      <c r="AP500" s="24"/>
      <c r="AQ500" s="21"/>
    </row>
    <row r="501" spans="1:43" s="22" customFormat="1" ht="76.5" outlineLevel="1" x14ac:dyDescent="0.25">
      <c r="A501" s="70"/>
      <c r="B501" s="72" t="s">
        <v>2556</v>
      </c>
      <c r="C501" s="74" t="s">
        <v>79</v>
      </c>
      <c r="D501" s="74" t="s">
        <v>3138</v>
      </c>
      <c r="E501" s="74" t="s">
        <v>1076</v>
      </c>
      <c r="F501" s="74" t="s">
        <v>3139</v>
      </c>
      <c r="G501" s="74" t="s">
        <v>4577</v>
      </c>
      <c r="H501" s="23" t="s">
        <v>81</v>
      </c>
      <c r="I501" s="79">
        <v>0</v>
      </c>
      <c r="J501" s="75">
        <v>710000000</v>
      </c>
      <c r="K501" s="75" t="s">
        <v>82</v>
      </c>
      <c r="L501" s="23" t="s">
        <v>696</v>
      </c>
      <c r="M501" s="74" t="s">
        <v>1419</v>
      </c>
      <c r="N501" s="26" t="s">
        <v>84</v>
      </c>
      <c r="O501" s="26" t="s">
        <v>4214</v>
      </c>
      <c r="P501" s="21" t="s">
        <v>91</v>
      </c>
      <c r="Q501" s="27">
        <v>796</v>
      </c>
      <c r="R501" s="26" t="s">
        <v>678</v>
      </c>
      <c r="S501" s="12">
        <v>6</v>
      </c>
      <c r="T501" s="12">
        <v>900</v>
      </c>
      <c r="U501" s="12">
        <f t="shared" si="49"/>
        <v>5400</v>
      </c>
      <c r="V501" s="12">
        <f t="shared" si="46"/>
        <v>6048.0000000000009</v>
      </c>
      <c r="W501" s="23"/>
      <c r="X501" s="23">
        <v>2017</v>
      </c>
      <c r="Y501" s="25"/>
      <c r="Z501" s="121" t="s">
        <v>1129</v>
      </c>
      <c r="AA501" s="121" t="s">
        <v>749</v>
      </c>
      <c r="AB501" s="121" t="s">
        <v>4790</v>
      </c>
      <c r="AC501" s="121">
        <v>35</v>
      </c>
      <c r="AD501" s="122" t="s">
        <v>6878</v>
      </c>
      <c r="AE501" s="122" t="s">
        <v>6877</v>
      </c>
      <c r="AF501" s="121" t="s">
        <v>8264</v>
      </c>
      <c r="AG501" s="121" t="s">
        <v>9018</v>
      </c>
      <c r="AH501" s="121" t="s">
        <v>7089</v>
      </c>
      <c r="AI501" s="121"/>
      <c r="AJ501" s="123">
        <v>6</v>
      </c>
      <c r="AK501" s="123">
        <v>1006.88</v>
      </c>
      <c r="AL501" s="123">
        <f t="shared" si="47"/>
        <v>6041.28</v>
      </c>
      <c r="AM501" s="123">
        <f t="shared" si="48"/>
        <v>6.7200000000011642</v>
      </c>
      <c r="AN501" s="130"/>
      <c r="AO501" s="21"/>
      <c r="AP501" s="24"/>
      <c r="AQ501" s="21"/>
    </row>
    <row r="502" spans="1:43" s="22" customFormat="1" ht="76.5" outlineLevel="1" x14ac:dyDescent="0.25">
      <c r="A502" s="70"/>
      <c r="B502" s="72" t="s">
        <v>2557</v>
      </c>
      <c r="C502" s="74" t="s">
        <v>79</v>
      </c>
      <c r="D502" s="74" t="s">
        <v>3140</v>
      </c>
      <c r="E502" s="74" t="s">
        <v>1076</v>
      </c>
      <c r="F502" s="74" t="s">
        <v>3141</v>
      </c>
      <c r="G502" s="74" t="s">
        <v>4574</v>
      </c>
      <c r="H502" s="23" t="s">
        <v>81</v>
      </c>
      <c r="I502" s="79">
        <v>0</v>
      </c>
      <c r="J502" s="75">
        <v>710000000</v>
      </c>
      <c r="K502" s="75" t="s">
        <v>82</v>
      </c>
      <c r="L502" s="23" t="s">
        <v>696</v>
      </c>
      <c r="M502" s="74" t="s">
        <v>1419</v>
      </c>
      <c r="N502" s="26" t="s">
        <v>84</v>
      </c>
      <c r="O502" s="26" t="s">
        <v>4214</v>
      </c>
      <c r="P502" s="21" t="s">
        <v>91</v>
      </c>
      <c r="Q502" s="27">
        <v>796</v>
      </c>
      <c r="R502" s="26" t="s">
        <v>678</v>
      </c>
      <c r="S502" s="12">
        <v>4</v>
      </c>
      <c r="T502" s="12">
        <v>900</v>
      </c>
      <c r="U502" s="12">
        <f t="shared" si="49"/>
        <v>3600</v>
      </c>
      <c r="V502" s="12">
        <f t="shared" si="46"/>
        <v>4032.0000000000005</v>
      </c>
      <c r="W502" s="23"/>
      <c r="X502" s="23">
        <v>2017</v>
      </c>
      <c r="Y502" s="25"/>
      <c r="Z502" s="121" t="s">
        <v>1129</v>
      </c>
      <c r="AA502" s="121" t="s">
        <v>749</v>
      </c>
      <c r="AB502" s="121" t="s">
        <v>4790</v>
      </c>
      <c r="AC502" s="121">
        <v>36</v>
      </c>
      <c r="AD502" s="122" t="s">
        <v>6878</v>
      </c>
      <c r="AE502" s="122" t="s">
        <v>6877</v>
      </c>
      <c r="AF502" s="121" t="s">
        <v>8264</v>
      </c>
      <c r="AG502" s="121" t="s">
        <v>9018</v>
      </c>
      <c r="AH502" s="121" t="s">
        <v>7089</v>
      </c>
      <c r="AI502" s="121"/>
      <c r="AJ502" s="123">
        <v>4</v>
      </c>
      <c r="AK502" s="123">
        <v>1006.88</v>
      </c>
      <c r="AL502" s="123">
        <f t="shared" si="47"/>
        <v>4027.52</v>
      </c>
      <c r="AM502" s="123">
        <f t="shared" si="48"/>
        <v>4.4800000000004729</v>
      </c>
      <c r="AN502" s="130"/>
      <c r="AO502" s="21"/>
      <c r="AP502" s="24"/>
      <c r="AQ502" s="21"/>
    </row>
    <row r="503" spans="1:43" s="22" customFormat="1" ht="76.5" outlineLevel="1" x14ac:dyDescent="0.25">
      <c r="A503" s="70"/>
      <c r="B503" s="72" t="s">
        <v>2558</v>
      </c>
      <c r="C503" s="74" t="s">
        <v>79</v>
      </c>
      <c r="D503" s="74" t="s">
        <v>3136</v>
      </c>
      <c r="E503" s="74" t="s">
        <v>1076</v>
      </c>
      <c r="F503" s="74" t="s">
        <v>3137</v>
      </c>
      <c r="G503" s="74" t="s">
        <v>4714</v>
      </c>
      <c r="H503" s="23" t="s">
        <v>81</v>
      </c>
      <c r="I503" s="79">
        <v>0</v>
      </c>
      <c r="J503" s="75">
        <v>710000000</v>
      </c>
      <c r="K503" s="75" t="s">
        <v>82</v>
      </c>
      <c r="L503" s="23" t="s">
        <v>696</v>
      </c>
      <c r="M503" s="74" t="s">
        <v>1419</v>
      </c>
      <c r="N503" s="26" t="s">
        <v>84</v>
      </c>
      <c r="O503" s="26" t="s">
        <v>4214</v>
      </c>
      <c r="P503" s="21" t="s">
        <v>91</v>
      </c>
      <c r="Q503" s="27">
        <v>796</v>
      </c>
      <c r="R503" s="26" t="s">
        <v>678</v>
      </c>
      <c r="S503" s="12">
        <v>12</v>
      </c>
      <c r="T503" s="12">
        <v>900</v>
      </c>
      <c r="U503" s="12">
        <f t="shared" si="49"/>
        <v>10800</v>
      </c>
      <c r="V503" s="12">
        <f t="shared" si="46"/>
        <v>12096.000000000002</v>
      </c>
      <c r="W503" s="23"/>
      <c r="X503" s="23">
        <v>2017</v>
      </c>
      <c r="Y503" s="25"/>
      <c r="Z503" s="121" t="s">
        <v>1129</v>
      </c>
      <c r="AA503" s="121" t="s">
        <v>749</v>
      </c>
      <c r="AB503" s="121" t="s">
        <v>4790</v>
      </c>
      <c r="AC503" s="121">
        <v>37</v>
      </c>
      <c r="AD503" s="122" t="s">
        <v>6878</v>
      </c>
      <c r="AE503" s="122" t="s">
        <v>6877</v>
      </c>
      <c r="AF503" s="121" t="s">
        <v>8264</v>
      </c>
      <c r="AG503" s="121" t="s">
        <v>9018</v>
      </c>
      <c r="AH503" s="121" t="s">
        <v>7089</v>
      </c>
      <c r="AI503" s="121"/>
      <c r="AJ503" s="123">
        <v>12</v>
      </c>
      <c r="AK503" s="123">
        <v>1006.88</v>
      </c>
      <c r="AL503" s="123">
        <f t="shared" si="47"/>
        <v>12082.56</v>
      </c>
      <c r="AM503" s="123">
        <f t="shared" si="48"/>
        <v>13.440000000002328</v>
      </c>
      <c r="AN503" s="130"/>
      <c r="AO503" s="21"/>
      <c r="AP503" s="24"/>
      <c r="AQ503" s="21"/>
    </row>
    <row r="504" spans="1:43" s="22" customFormat="1" ht="76.5" outlineLevel="1" x14ac:dyDescent="0.25">
      <c r="A504" s="70"/>
      <c r="B504" s="72" t="s">
        <v>2559</v>
      </c>
      <c r="C504" s="74" t="s">
        <v>79</v>
      </c>
      <c r="D504" s="74" t="s">
        <v>1382</v>
      </c>
      <c r="E504" s="74" t="s">
        <v>1076</v>
      </c>
      <c r="F504" s="74" t="s">
        <v>1383</v>
      </c>
      <c r="G504" s="74" t="s">
        <v>4707</v>
      </c>
      <c r="H504" s="23" t="s">
        <v>81</v>
      </c>
      <c r="I504" s="79">
        <v>0</v>
      </c>
      <c r="J504" s="75">
        <v>710000000</v>
      </c>
      <c r="K504" s="75" t="s">
        <v>82</v>
      </c>
      <c r="L504" s="23" t="s">
        <v>696</v>
      </c>
      <c r="M504" s="74" t="s">
        <v>1419</v>
      </c>
      <c r="N504" s="26" t="s">
        <v>84</v>
      </c>
      <c r="O504" s="26" t="s">
        <v>4214</v>
      </c>
      <c r="P504" s="21" t="s">
        <v>91</v>
      </c>
      <c r="Q504" s="27">
        <v>796</v>
      </c>
      <c r="R504" s="26" t="s">
        <v>678</v>
      </c>
      <c r="S504" s="12">
        <v>6</v>
      </c>
      <c r="T504" s="12">
        <v>1000</v>
      </c>
      <c r="U504" s="12">
        <f t="shared" si="49"/>
        <v>6000</v>
      </c>
      <c r="V504" s="12">
        <f t="shared" si="46"/>
        <v>6720.0000000000009</v>
      </c>
      <c r="W504" s="23"/>
      <c r="X504" s="23">
        <v>2017</v>
      </c>
      <c r="Y504" s="25"/>
      <c r="Z504" s="121" t="s">
        <v>1129</v>
      </c>
      <c r="AA504" s="121" t="s">
        <v>749</v>
      </c>
      <c r="AB504" s="121" t="s">
        <v>4790</v>
      </c>
      <c r="AC504" s="121">
        <v>38</v>
      </c>
      <c r="AD504" s="122" t="s">
        <v>6878</v>
      </c>
      <c r="AE504" s="122" t="s">
        <v>6877</v>
      </c>
      <c r="AF504" s="121" t="s">
        <v>8264</v>
      </c>
      <c r="AG504" s="121" t="s">
        <v>9018</v>
      </c>
      <c r="AH504" s="121" t="s">
        <v>7089</v>
      </c>
      <c r="AI504" s="121"/>
      <c r="AJ504" s="123">
        <v>6</v>
      </c>
      <c r="AK504" s="123">
        <v>1118.8799999999999</v>
      </c>
      <c r="AL504" s="123">
        <f t="shared" si="47"/>
        <v>6713.2799999999988</v>
      </c>
      <c r="AM504" s="123">
        <f t="shared" si="48"/>
        <v>6.7200000000020736</v>
      </c>
      <c r="AN504" s="130"/>
      <c r="AO504" s="21"/>
      <c r="AP504" s="24"/>
      <c r="AQ504" s="21"/>
    </row>
    <row r="505" spans="1:43" s="22" customFormat="1" ht="76.5" outlineLevel="1" x14ac:dyDescent="0.25">
      <c r="A505" s="70"/>
      <c r="B505" s="72" t="s">
        <v>2560</v>
      </c>
      <c r="C505" s="74" t="s">
        <v>79</v>
      </c>
      <c r="D505" s="74" t="s">
        <v>1090</v>
      </c>
      <c r="E505" s="74" t="s">
        <v>1076</v>
      </c>
      <c r="F505" s="74" t="s">
        <v>1089</v>
      </c>
      <c r="G505" s="74" t="s">
        <v>4715</v>
      </c>
      <c r="H505" s="23" t="s">
        <v>81</v>
      </c>
      <c r="I505" s="79">
        <v>0</v>
      </c>
      <c r="J505" s="75">
        <v>710000000</v>
      </c>
      <c r="K505" s="75" t="s">
        <v>82</v>
      </c>
      <c r="L505" s="23" t="s">
        <v>696</v>
      </c>
      <c r="M505" s="74" t="s">
        <v>1419</v>
      </c>
      <c r="N505" s="26" t="s">
        <v>84</v>
      </c>
      <c r="O505" s="26" t="s">
        <v>4214</v>
      </c>
      <c r="P505" s="21" t="s">
        <v>91</v>
      </c>
      <c r="Q505" s="27">
        <v>796</v>
      </c>
      <c r="R505" s="26" t="s">
        <v>678</v>
      </c>
      <c r="S505" s="12">
        <v>18</v>
      </c>
      <c r="T505" s="12">
        <v>300</v>
      </c>
      <c r="U505" s="12">
        <f t="shared" si="49"/>
        <v>5400</v>
      </c>
      <c r="V505" s="12">
        <f t="shared" si="46"/>
        <v>6048.0000000000009</v>
      </c>
      <c r="W505" s="23"/>
      <c r="X505" s="23">
        <v>2017</v>
      </c>
      <c r="Y505" s="25"/>
      <c r="Z505" s="121" t="s">
        <v>1129</v>
      </c>
      <c r="AA505" s="121" t="s">
        <v>749</v>
      </c>
      <c r="AB505" s="121" t="s">
        <v>4790</v>
      </c>
      <c r="AC505" s="121">
        <v>39</v>
      </c>
      <c r="AD505" s="122" t="s">
        <v>6878</v>
      </c>
      <c r="AE505" s="122" t="s">
        <v>6877</v>
      </c>
      <c r="AF505" s="121" t="s">
        <v>8264</v>
      </c>
      <c r="AG505" s="121" t="s">
        <v>9018</v>
      </c>
      <c r="AH505" s="121" t="s">
        <v>7089</v>
      </c>
      <c r="AI505" s="121"/>
      <c r="AJ505" s="123">
        <v>18</v>
      </c>
      <c r="AK505" s="123">
        <v>334.88</v>
      </c>
      <c r="AL505" s="123">
        <f t="shared" si="47"/>
        <v>6027.84</v>
      </c>
      <c r="AM505" s="123">
        <f t="shared" si="48"/>
        <v>20.160000000000764</v>
      </c>
      <c r="AN505" s="130"/>
      <c r="AO505" s="21"/>
      <c r="AP505" s="24"/>
      <c r="AQ505" s="21"/>
    </row>
    <row r="506" spans="1:43" s="22" customFormat="1" ht="76.5" outlineLevel="1" x14ac:dyDescent="0.25">
      <c r="A506" s="70"/>
      <c r="B506" s="72" t="s">
        <v>2561</v>
      </c>
      <c r="C506" s="74" t="s">
        <v>79</v>
      </c>
      <c r="D506" s="74" t="s">
        <v>1386</v>
      </c>
      <c r="E506" s="74" t="s">
        <v>1076</v>
      </c>
      <c r="F506" s="74" t="s">
        <v>1387</v>
      </c>
      <c r="G506" s="74" t="s">
        <v>4716</v>
      </c>
      <c r="H506" s="23" t="s">
        <v>81</v>
      </c>
      <c r="I506" s="79">
        <v>0</v>
      </c>
      <c r="J506" s="75">
        <v>710000000</v>
      </c>
      <c r="K506" s="75" t="s">
        <v>82</v>
      </c>
      <c r="L506" s="23" t="s">
        <v>696</v>
      </c>
      <c r="M506" s="74" t="s">
        <v>1419</v>
      </c>
      <c r="N506" s="26" t="s">
        <v>84</v>
      </c>
      <c r="O506" s="26" t="s">
        <v>4214</v>
      </c>
      <c r="P506" s="21" t="s">
        <v>91</v>
      </c>
      <c r="Q506" s="27">
        <v>796</v>
      </c>
      <c r="R506" s="26" t="s">
        <v>678</v>
      </c>
      <c r="S506" s="12">
        <v>6</v>
      </c>
      <c r="T506" s="12">
        <v>900</v>
      </c>
      <c r="U506" s="12">
        <f t="shared" si="49"/>
        <v>5400</v>
      </c>
      <c r="V506" s="12">
        <f t="shared" si="46"/>
        <v>6048.0000000000009</v>
      </c>
      <c r="W506" s="23"/>
      <c r="X506" s="23">
        <v>2017</v>
      </c>
      <c r="Y506" s="25"/>
      <c r="Z506" s="121" t="s">
        <v>1129</v>
      </c>
      <c r="AA506" s="121" t="s">
        <v>749</v>
      </c>
      <c r="AB506" s="121" t="s">
        <v>4790</v>
      </c>
      <c r="AC506" s="121">
        <v>40</v>
      </c>
      <c r="AD506" s="122" t="s">
        <v>6878</v>
      </c>
      <c r="AE506" s="122" t="s">
        <v>6877</v>
      </c>
      <c r="AF506" s="121" t="s">
        <v>8264</v>
      </c>
      <c r="AG506" s="121" t="s">
        <v>9018</v>
      </c>
      <c r="AH506" s="121" t="s">
        <v>7089</v>
      </c>
      <c r="AI506" s="121"/>
      <c r="AJ506" s="123">
        <v>6</v>
      </c>
      <c r="AK506" s="123">
        <v>1008</v>
      </c>
      <c r="AL506" s="123">
        <f t="shared" si="47"/>
        <v>6048</v>
      </c>
      <c r="AM506" s="123">
        <f t="shared" si="48"/>
        <v>0</v>
      </c>
      <c r="AN506" s="130"/>
      <c r="AO506" s="21"/>
      <c r="AP506" s="24"/>
      <c r="AQ506" s="21"/>
    </row>
    <row r="507" spans="1:43" s="22" customFormat="1" ht="76.5" outlineLevel="1" x14ac:dyDescent="0.25">
      <c r="A507" s="70"/>
      <c r="B507" s="72" t="s">
        <v>2562</v>
      </c>
      <c r="C507" s="74" t="s">
        <v>79</v>
      </c>
      <c r="D507" s="74" t="s">
        <v>1382</v>
      </c>
      <c r="E507" s="74" t="s">
        <v>1076</v>
      </c>
      <c r="F507" s="74" t="s">
        <v>1383</v>
      </c>
      <c r="G507" s="74" t="s">
        <v>4581</v>
      </c>
      <c r="H507" s="23" t="s">
        <v>81</v>
      </c>
      <c r="I507" s="79">
        <v>0</v>
      </c>
      <c r="J507" s="75">
        <v>710000000</v>
      </c>
      <c r="K507" s="75" t="s">
        <v>82</v>
      </c>
      <c r="L507" s="23" t="s">
        <v>696</v>
      </c>
      <c r="M507" s="74" t="s">
        <v>1419</v>
      </c>
      <c r="N507" s="26" t="s">
        <v>84</v>
      </c>
      <c r="O507" s="26" t="s">
        <v>4214</v>
      </c>
      <c r="P507" s="21" t="s">
        <v>91</v>
      </c>
      <c r="Q507" s="27">
        <v>796</v>
      </c>
      <c r="R507" s="26" t="s">
        <v>678</v>
      </c>
      <c r="S507" s="12">
        <v>10</v>
      </c>
      <c r="T507" s="12">
        <v>600</v>
      </c>
      <c r="U507" s="12">
        <f t="shared" si="49"/>
        <v>6000</v>
      </c>
      <c r="V507" s="12">
        <f t="shared" si="46"/>
        <v>6720.0000000000009</v>
      </c>
      <c r="W507" s="23"/>
      <c r="X507" s="23">
        <v>2017</v>
      </c>
      <c r="Y507" s="25"/>
      <c r="Z507" s="121" t="s">
        <v>1129</v>
      </c>
      <c r="AA507" s="121" t="s">
        <v>749</v>
      </c>
      <c r="AB507" s="121" t="s">
        <v>4790</v>
      </c>
      <c r="AC507" s="121">
        <v>41</v>
      </c>
      <c r="AD507" s="122" t="s">
        <v>6878</v>
      </c>
      <c r="AE507" s="122" t="s">
        <v>6877</v>
      </c>
      <c r="AF507" s="121" t="s">
        <v>8264</v>
      </c>
      <c r="AG507" s="121" t="s">
        <v>9018</v>
      </c>
      <c r="AH507" s="121" t="s">
        <v>7089</v>
      </c>
      <c r="AI507" s="121"/>
      <c r="AJ507" s="123">
        <v>10</v>
      </c>
      <c r="AK507" s="123">
        <v>670.88</v>
      </c>
      <c r="AL507" s="123">
        <f t="shared" si="47"/>
        <v>6708.8</v>
      </c>
      <c r="AM507" s="123">
        <f t="shared" si="48"/>
        <v>11.200000000000728</v>
      </c>
      <c r="AN507" s="130"/>
      <c r="AO507" s="21"/>
      <c r="AP507" s="24"/>
      <c r="AQ507" s="21"/>
    </row>
    <row r="508" spans="1:43" s="22" customFormat="1" ht="76.5" outlineLevel="1" x14ac:dyDescent="0.25">
      <c r="A508" s="70"/>
      <c r="B508" s="72" t="s">
        <v>2563</v>
      </c>
      <c r="C508" s="74" t="s">
        <v>79</v>
      </c>
      <c r="D508" s="74" t="s">
        <v>1090</v>
      </c>
      <c r="E508" s="74" t="s">
        <v>1076</v>
      </c>
      <c r="F508" s="74" t="s">
        <v>1089</v>
      </c>
      <c r="G508" s="74" t="s">
        <v>4717</v>
      </c>
      <c r="H508" s="23" t="s">
        <v>81</v>
      </c>
      <c r="I508" s="79">
        <v>0</v>
      </c>
      <c r="J508" s="75">
        <v>710000000</v>
      </c>
      <c r="K508" s="75" t="s">
        <v>82</v>
      </c>
      <c r="L508" s="23" t="s">
        <v>696</v>
      </c>
      <c r="M508" s="74" t="s">
        <v>1419</v>
      </c>
      <c r="N508" s="26" t="s">
        <v>84</v>
      </c>
      <c r="O508" s="26" t="s">
        <v>4214</v>
      </c>
      <c r="P508" s="21" t="s">
        <v>91</v>
      </c>
      <c r="Q508" s="27">
        <v>796</v>
      </c>
      <c r="R508" s="26" t="s">
        <v>678</v>
      </c>
      <c r="S508" s="12">
        <v>36</v>
      </c>
      <c r="T508" s="12">
        <v>300</v>
      </c>
      <c r="U508" s="12">
        <f t="shared" si="49"/>
        <v>10800</v>
      </c>
      <c r="V508" s="12">
        <f t="shared" si="46"/>
        <v>12096.000000000002</v>
      </c>
      <c r="W508" s="23"/>
      <c r="X508" s="23">
        <v>2017</v>
      </c>
      <c r="Y508" s="25"/>
      <c r="Z508" s="121" t="s">
        <v>1129</v>
      </c>
      <c r="AA508" s="121" t="s">
        <v>749</v>
      </c>
      <c r="AB508" s="121" t="s">
        <v>4790</v>
      </c>
      <c r="AC508" s="121">
        <v>42</v>
      </c>
      <c r="AD508" s="122" t="s">
        <v>6878</v>
      </c>
      <c r="AE508" s="122" t="s">
        <v>6877</v>
      </c>
      <c r="AF508" s="121" t="s">
        <v>8264</v>
      </c>
      <c r="AG508" s="121" t="s">
        <v>9018</v>
      </c>
      <c r="AH508" s="121" t="s">
        <v>7089</v>
      </c>
      <c r="AI508" s="121"/>
      <c r="AJ508" s="123">
        <v>36</v>
      </c>
      <c r="AK508" s="123">
        <v>334.88</v>
      </c>
      <c r="AL508" s="123">
        <f t="shared" si="47"/>
        <v>12055.68</v>
      </c>
      <c r="AM508" s="123">
        <f t="shared" si="48"/>
        <v>40.320000000001528</v>
      </c>
      <c r="AN508" s="130"/>
      <c r="AO508" s="21"/>
      <c r="AP508" s="24"/>
      <c r="AQ508" s="21"/>
    </row>
    <row r="509" spans="1:43" s="22" customFormat="1" ht="76.5" outlineLevel="1" x14ac:dyDescent="0.25">
      <c r="A509" s="70"/>
      <c r="B509" s="72" t="s">
        <v>2564</v>
      </c>
      <c r="C509" s="74" t="s">
        <v>79</v>
      </c>
      <c r="D509" s="74" t="s">
        <v>4042</v>
      </c>
      <c r="E509" s="74" t="s">
        <v>1076</v>
      </c>
      <c r="F509" s="74" t="s">
        <v>3267</v>
      </c>
      <c r="G509" s="74" t="s">
        <v>4043</v>
      </c>
      <c r="H509" s="23" t="s">
        <v>81</v>
      </c>
      <c r="I509" s="79">
        <v>0</v>
      </c>
      <c r="J509" s="75">
        <v>710000000</v>
      </c>
      <c r="K509" s="75" t="s">
        <v>82</v>
      </c>
      <c r="L509" s="23" t="s">
        <v>696</v>
      </c>
      <c r="M509" s="74" t="s">
        <v>1419</v>
      </c>
      <c r="N509" s="26" t="s">
        <v>84</v>
      </c>
      <c r="O509" s="26" t="s">
        <v>4214</v>
      </c>
      <c r="P509" s="21" t="s">
        <v>91</v>
      </c>
      <c r="Q509" s="27">
        <v>796</v>
      </c>
      <c r="R509" s="26" t="s">
        <v>678</v>
      </c>
      <c r="S509" s="12">
        <v>48</v>
      </c>
      <c r="T509" s="12">
        <v>1000</v>
      </c>
      <c r="U509" s="12">
        <f t="shared" si="49"/>
        <v>48000</v>
      </c>
      <c r="V509" s="12">
        <f t="shared" si="46"/>
        <v>53760.000000000007</v>
      </c>
      <c r="W509" s="23"/>
      <c r="X509" s="23">
        <v>2017</v>
      </c>
      <c r="Y509" s="25"/>
      <c r="Z509" s="121" t="s">
        <v>1129</v>
      </c>
      <c r="AA509" s="121" t="s">
        <v>749</v>
      </c>
      <c r="AB509" s="121" t="s">
        <v>4790</v>
      </c>
      <c r="AC509" s="121">
        <v>43</v>
      </c>
      <c r="AD509" s="122" t="s">
        <v>6878</v>
      </c>
      <c r="AE509" s="122" t="s">
        <v>6877</v>
      </c>
      <c r="AF509" s="121" t="s">
        <v>8264</v>
      </c>
      <c r="AG509" s="121" t="s">
        <v>9018</v>
      </c>
      <c r="AH509" s="121" t="s">
        <v>7089</v>
      </c>
      <c r="AI509" s="121"/>
      <c r="AJ509" s="123">
        <v>48</v>
      </c>
      <c r="AK509" s="123">
        <v>1118.8799999999999</v>
      </c>
      <c r="AL509" s="123">
        <f t="shared" si="47"/>
        <v>53706.239999999991</v>
      </c>
      <c r="AM509" s="123">
        <f t="shared" si="48"/>
        <v>53.760000000016589</v>
      </c>
      <c r="AN509" s="130"/>
      <c r="AO509" s="21"/>
      <c r="AP509" s="24"/>
      <c r="AQ509" s="21"/>
    </row>
    <row r="510" spans="1:43" s="22" customFormat="1" ht="76.5" outlineLevel="1" x14ac:dyDescent="0.25">
      <c r="A510" s="70"/>
      <c r="B510" s="72" t="s">
        <v>2565</v>
      </c>
      <c r="C510" s="74" t="s">
        <v>79</v>
      </c>
      <c r="D510" s="74" t="s">
        <v>1388</v>
      </c>
      <c r="E510" s="74" t="s">
        <v>1076</v>
      </c>
      <c r="F510" s="74" t="s">
        <v>1389</v>
      </c>
      <c r="G510" s="74" t="s">
        <v>4579</v>
      </c>
      <c r="H510" s="23" t="s">
        <v>81</v>
      </c>
      <c r="I510" s="79">
        <v>0</v>
      </c>
      <c r="J510" s="75">
        <v>710000000</v>
      </c>
      <c r="K510" s="75" t="s">
        <v>82</v>
      </c>
      <c r="L510" s="23" t="s">
        <v>696</v>
      </c>
      <c r="M510" s="74" t="s">
        <v>1419</v>
      </c>
      <c r="N510" s="26" t="s">
        <v>84</v>
      </c>
      <c r="O510" s="26" t="s">
        <v>4214</v>
      </c>
      <c r="P510" s="21" t="s">
        <v>91</v>
      </c>
      <c r="Q510" s="27">
        <v>796</v>
      </c>
      <c r="R510" s="26" t="s">
        <v>678</v>
      </c>
      <c r="S510" s="12">
        <v>5</v>
      </c>
      <c r="T510" s="12">
        <v>120</v>
      </c>
      <c r="U510" s="12">
        <f t="shared" si="49"/>
        <v>600</v>
      </c>
      <c r="V510" s="12">
        <f t="shared" ref="V510:V573" si="50">U510*1.12</f>
        <v>672.00000000000011</v>
      </c>
      <c r="W510" s="23"/>
      <c r="X510" s="23">
        <v>2017</v>
      </c>
      <c r="Y510" s="25"/>
      <c r="Z510" s="121" t="s">
        <v>1129</v>
      </c>
      <c r="AA510" s="121" t="s">
        <v>749</v>
      </c>
      <c r="AB510" s="121" t="s">
        <v>4790</v>
      </c>
      <c r="AC510" s="121">
        <v>44</v>
      </c>
      <c r="AD510" s="122" t="s">
        <v>6878</v>
      </c>
      <c r="AE510" s="122" t="s">
        <v>6877</v>
      </c>
      <c r="AF510" s="121" t="s">
        <v>8264</v>
      </c>
      <c r="AG510" s="121" t="s">
        <v>9018</v>
      </c>
      <c r="AH510" s="121" t="s">
        <v>7089</v>
      </c>
      <c r="AI510" s="121"/>
      <c r="AJ510" s="123">
        <v>5</v>
      </c>
      <c r="AK510" s="123">
        <v>134.4</v>
      </c>
      <c r="AL510" s="123">
        <f t="shared" si="47"/>
        <v>672</v>
      </c>
      <c r="AM510" s="123">
        <f t="shared" si="48"/>
        <v>0</v>
      </c>
      <c r="AN510" s="130"/>
      <c r="AO510" s="21"/>
      <c r="AP510" s="24"/>
      <c r="AQ510" s="21"/>
    </row>
    <row r="511" spans="1:43" s="22" customFormat="1" ht="76.5" outlineLevel="1" x14ac:dyDescent="0.25">
      <c r="A511" s="70"/>
      <c r="B511" s="72" t="s">
        <v>2566</v>
      </c>
      <c r="C511" s="74" t="s">
        <v>79</v>
      </c>
      <c r="D511" s="74" t="s">
        <v>1090</v>
      </c>
      <c r="E511" s="74" t="s">
        <v>1076</v>
      </c>
      <c r="F511" s="74" t="s">
        <v>1089</v>
      </c>
      <c r="G511" s="74" t="s">
        <v>4580</v>
      </c>
      <c r="H511" s="23" t="s">
        <v>81</v>
      </c>
      <c r="I511" s="79">
        <v>0</v>
      </c>
      <c r="J511" s="75">
        <v>710000000</v>
      </c>
      <c r="K511" s="75" t="s">
        <v>82</v>
      </c>
      <c r="L511" s="23" t="s">
        <v>696</v>
      </c>
      <c r="M511" s="74" t="s">
        <v>1419</v>
      </c>
      <c r="N511" s="26" t="s">
        <v>84</v>
      </c>
      <c r="O511" s="26" t="s">
        <v>4214</v>
      </c>
      <c r="P511" s="21" t="s">
        <v>91</v>
      </c>
      <c r="Q511" s="27">
        <v>796</v>
      </c>
      <c r="R511" s="26" t="s">
        <v>678</v>
      </c>
      <c r="S511" s="12">
        <v>4</v>
      </c>
      <c r="T511" s="12">
        <v>350</v>
      </c>
      <c r="U511" s="12">
        <f t="shared" si="49"/>
        <v>1400</v>
      </c>
      <c r="V511" s="12">
        <f t="shared" si="50"/>
        <v>1568.0000000000002</v>
      </c>
      <c r="W511" s="23"/>
      <c r="X511" s="23">
        <v>2017</v>
      </c>
      <c r="Y511" s="25"/>
      <c r="Z511" s="121" t="s">
        <v>1129</v>
      </c>
      <c r="AA511" s="121" t="s">
        <v>749</v>
      </c>
      <c r="AB511" s="121" t="s">
        <v>4790</v>
      </c>
      <c r="AC511" s="121">
        <v>45</v>
      </c>
      <c r="AD511" s="122" t="s">
        <v>6878</v>
      </c>
      <c r="AE511" s="122" t="s">
        <v>6877</v>
      </c>
      <c r="AF511" s="121" t="s">
        <v>8264</v>
      </c>
      <c r="AG511" s="121" t="s">
        <v>9018</v>
      </c>
      <c r="AH511" s="121" t="s">
        <v>7089</v>
      </c>
      <c r="AI511" s="121"/>
      <c r="AJ511" s="123">
        <v>4</v>
      </c>
      <c r="AK511" s="123">
        <v>390.88</v>
      </c>
      <c r="AL511" s="123">
        <f t="shared" si="47"/>
        <v>1563.52</v>
      </c>
      <c r="AM511" s="123">
        <f t="shared" si="48"/>
        <v>4.4800000000002456</v>
      </c>
      <c r="AN511" s="130"/>
      <c r="AO511" s="21"/>
      <c r="AP511" s="24"/>
      <c r="AQ511" s="21"/>
    </row>
    <row r="512" spans="1:43" s="22" customFormat="1" ht="76.5" outlineLevel="1" x14ac:dyDescent="0.25">
      <c r="A512" s="70"/>
      <c r="B512" s="72" t="s">
        <v>2567</v>
      </c>
      <c r="C512" s="74" t="s">
        <v>79</v>
      </c>
      <c r="D512" s="74" t="s">
        <v>2063</v>
      </c>
      <c r="E512" s="74" t="s">
        <v>1092</v>
      </c>
      <c r="F512" s="74" t="s">
        <v>2064</v>
      </c>
      <c r="G512" s="74" t="s">
        <v>4044</v>
      </c>
      <c r="H512" s="23" t="s">
        <v>81</v>
      </c>
      <c r="I512" s="79">
        <v>0</v>
      </c>
      <c r="J512" s="75">
        <v>710000000</v>
      </c>
      <c r="K512" s="75" t="s">
        <v>82</v>
      </c>
      <c r="L512" s="23" t="s">
        <v>696</v>
      </c>
      <c r="M512" s="74" t="s">
        <v>1419</v>
      </c>
      <c r="N512" s="26" t="s">
        <v>84</v>
      </c>
      <c r="O512" s="26" t="s">
        <v>4214</v>
      </c>
      <c r="P512" s="21" t="s">
        <v>91</v>
      </c>
      <c r="Q512" s="27">
        <v>796</v>
      </c>
      <c r="R512" s="26" t="s">
        <v>678</v>
      </c>
      <c r="S512" s="12">
        <v>48</v>
      </c>
      <c r="T512" s="12">
        <v>1800</v>
      </c>
      <c r="U512" s="12">
        <f t="shared" si="49"/>
        <v>86400</v>
      </c>
      <c r="V512" s="12">
        <f t="shared" si="50"/>
        <v>96768.000000000015</v>
      </c>
      <c r="W512" s="23"/>
      <c r="X512" s="23">
        <v>2017</v>
      </c>
      <c r="Y512" s="25"/>
      <c r="Z512" s="121" t="s">
        <v>1129</v>
      </c>
      <c r="AA512" s="121" t="s">
        <v>749</v>
      </c>
      <c r="AB512" s="121" t="s">
        <v>4790</v>
      </c>
      <c r="AC512" s="121">
        <v>46</v>
      </c>
      <c r="AD512" s="122" t="s">
        <v>6878</v>
      </c>
      <c r="AE512" s="122" t="s">
        <v>6877</v>
      </c>
      <c r="AF512" s="121" t="s">
        <v>8264</v>
      </c>
      <c r="AG512" s="121" t="s">
        <v>9018</v>
      </c>
      <c r="AH512" s="121" t="s">
        <v>7089</v>
      </c>
      <c r="AI512" s="121"/>
      <c r="AJ512" s="123">
        <v>48</v>
      </c>
      <c r="AK512" s="123">
        <v>2014.88</v>
      </c>
      <c r="AL512" s="123">
        <f t="shared" si="47"/>
        <v>96714.240000000005</v>
      </c>
      <c r="AM512" s="123">
        <f t="shared" si="48"/>
        <v>53.760000000009313</v>
      </c>
      <c r="AN512" s="130"/>
      <c r="AO512" s="21"/>
      <c r="AP512" s="24"/>
      <c r="AQ512" s="21"/>
    </row>
    <row r="513" spans="1:43" s="22" customFormat="1" ht="76.5" outlineLevel="1" x14ac:dyDescent="0.25">
      <c r="A513" s="70"/>
      <c r="B513" s="72" t="s">
        <v>2568</v>
      </c>
      <c r="C513" s="74" t="s">
        <v>79</v>
      </c>
      <c r="D513" s="74" t="s">
        <v>2063</v>
      </c>
      <c r="E513" s="74" t="s">
        <v>1092</v>
      </c>
      <c r="F513" s="74" t="s">
        <v>2064</v>
      </c>
      <c r="G513" s="74" t="s">
        <v>4045</v>
      </c>
      <c r="H513" s="23" t="s">
        <v>81</v>
      </c>
      <c r="I513" s="79">
        <v>0</v>
      </c>
      <c r="J513" s="75">
        <v>710000000</v>
      </c>
      <c r="K513" s="75" t="s">
        <v>82</v>
      </c>
      <c r="L513" s="23" t="s">
        <v>696</v>
      </c>
      <c r="M513" s="74" t="s">
        <v>1419</v>
      </c>
      <c r="N513" s="26" t="s">
        <v>84</v>
      </c>
      <c r="O513" s="26" t="s">
        <v>4214</v>
      </c>
      <c r="P513" s="21" t="s">
        <v>91</v>
      </c>
      <c r="Q513" s="27">
        <v>796</v>
      </c>
      <c r="R513" s="26" t="s">
        <v>678</v>
      </c>
      <c r="S513" s="12">
        <v>24</v>
      </c>
      <c r="T513" s="12">
        <v>1800</v>
      </c>
      <c r="U513" s="12">
        <f t="shared" si="49"/>
        <v>43200</v>
      </c>
      <c r="V513" s="12">
        <f t="shared" si="50"/>
        <v>48384.000000000007</v>
      </c>
      <c r="W513" s="23"/>
      <c r="X513" s="23">
        <v>2017</v>
      </c>
      <c r="Y513" s="25"/>
      <c r="Z513" s="121" t="s">
        <v>1129</v>
      </c>
      <c r="AA513" s="121" t="s">
        <v>749</v>
      </c>
      <c r="AB513" s="121" t="s">
        <v>4790</v>
      </c>
      <c r="AC513" s="121">
        <v>47</v>
      </c>
      <c r="AD513" s="122" t="s">
        <v>6878</v>
      </c>
      <c r="AE513" s="122" t="s">
        <v>6877</v>
      </c>
      <c r="AF513" s="121" t="s">
        <v>8264</v>
      </c>
      <c r="AG513" s="121" t="s">
        <v>9018</v>
      </c>
      <c r="AH513" s="121" t="s">
        <v>7089</v>
      </c>
      <c r="AI513" s="121"/>
      <c r="AJ513" s="123">
        <v>24</v>
      </c>
      <c r="AK513" s="123">
        <v>2014.88</v>
      </c>
      <c r="AL513" s="123">
        <f t="shared" si="47"/>
        <v>48357.120000000003</v>
      </c>
      <c r="AM513" s="123">
        <f t="shared" si="48"/>
        <v>26.880000000004657</v>
      </c>
      <c r="AN513" s="130"/>
      <c r="AO513" s="21"/>
      <c r="AP513" s="24"/>
      <c r="AQ513" s="21"/>
    </row>
    <row r="514" spans="1:43" s="22" customFormat="1" ht="76.5" outlineLevel="1" x14ac:dyDescent="0.25">
      <c r="A514" s="70"/>
      <c r="B514" s="72" t="s">
        <v>2569</v>
      </c>
      <c r="C514" s="74" t="s">
        <v>79</v>
      </c>
      <c r="D514" s="74" t="s">
        <v>4104</v>
      </c>
      <c r="E514" s="74" t="s">
        <v>2077</v>
      </c>
      <c r="F514" s="74" t="s">
        <v>4105</v>
      </c>
      <c r="G514" s="74" t="s">
        <v>4106</v>
      </c>
      <c r="H514" s="23" t="s">
        <v>81</v>
      </c>
      <c r="I514" s="79">
        <v>0</v>
      </c>
      <c r="J514" s="75">
        <v>710000000</v>
      </c>
      <c r="K514" s="75" t="s">
        <v>82</v>
      </c>
      <c r="L514" s="23" t="s">
        <v>696</v>
      </c>
      <c r="M514" s="74" t="s">
        <v>1419</v>
      </c>
      <c r="N514" s="26" t="s">
        <v>84</v>
      </c>
      <c r="O514" s="26" t="s">
        <v>4214</v>
      </c>
      <c r="P514" s="21" t="s">
        <v>91</v>
      </c>
      <c r="Q514" s="27">
        <v>796</v>
      </c>
      <c r="R514" s="26" t="s">
        <v>678</v>
      </c>
      <c r="S514" s="12">
        <v>45</v>
      </c>
      <c r="T514" s="12">
        <v>1800</v>
      </c>
      <c r="U514" s="12">
        <f t="shared" si="49"/>
        <v>81000</v>
      </c>
      <c r="V514" s="12">
        <f t="shared" si="50"/>
        <v>90720.000000000015</v>
      </c>
      <c r="W514" s="23"/>
      <c r="X514" s="23">
        <v>2017</v>
      </c>
      <c r="Y514" s="25"/>
      <c r="Z514" s="121" t="s">
        <v>1129</v>
      </c>
      <c r="AA514" s="121" t="s">
        <v>749</v>
      </c>
      <c r="AB514" s="121" t="s">
        <v>4790</v>
      </c>
      <c r="AC514" s="121">
        <v>48</v>
      </c>
      <c r="AD514" s="122" t="s">
        <v>6878</v>
      </c>
      <c r="AE514" s="122" t="s">
        <v>6877</v>
      </c>
      <c r="AF514" s="121" t="s">
        <v>8264</v>
      </c>
      <c r="AG514" s="121" t="s">
        <v>9018</v>
      </c>
      <c r="AH514" s="121" t="s">
        <v>7089</v>
      </c>
      <c r="AI514" s="121"/>
      <c r="AJ514" s="123">
        <v>45</v>
      </c>
      <c r="AK514" s="123">
        <v>2016</v>
      </c>
      <c r="AL514" s="123">
        <f t="shared" si="47"/>
        <v>90720</v>
      </c>
      <c r="AM514" s="123">
        <f t="shared" si="48"/>
        <v>0</v>
      </c>
      <c r="AN514" s="130"/>
      <c r="AO514" s="21"/>
      <c r="AP514" s="24"/>
      <c r="AQ514" s="21"/>
    </row>
    <row r="515" spans="1:43" s="22" customFormat="1" ht="76.5" outlineLevel="1" x14ac:dyDescent="0.25">
      <c r="A515" s="70"/>
      <c r="B515" s="72" t="s">
        <v>2570</v>
      </c>
      <c r="C515" s="74" t="s">
        <v>79</v>
      </c>
      <c r="D515" s="74" t="s">
        <v>4104</v>
      </c>
      <c r="E515" s="74" t="s">
        <v>2077</v>
      </c>
      <c r="F515" s="74" t="s">
        <v>4105</v>
      </c>
      <c r="G515" s="74" t="s">
        <v>4046</v>
      </c>
      <c r="H515" s="23" t="s">
        <v>81</v>
      </c>
      <c r="I515" s="79">
        <v>0</v>
      </c>
      <c r="J515" s="75">
        <v>710000000</v>
      </c>
      <c r="K515" s="75" t="s">
        <v>82</v>
      </c>
      <c r="L515" s="23" t="s">
        <v>696</v>
      </c>
      <c r="M515" s="74" t="s">
        <v>1419</v>
      </c>
      <c r="N515" s="26" t="s">
        <v>84</v>
      </c>
      <c r="O515" s="26" t="s">
        <v>4214</v>
      </c>
      <c r="P515" s="21" t="s">
        <v>91</v>
      </c>
      <c r="Q515" s="27">
        <v>796</v>
      </c>
      <c r="R515" s="26" t="s">
        <v>678</v>
      </c>
      <c r="S515" s="12">
        <v>55</v>
      </c>
      <c r="T515" s="12">
        <v>1800</v>
      </c>
      <c r="U515" s="12">
        <f t="shared" si="49"/>
        <v>99000</v>
      </c>
      <c r="V515" s="12">
        <f t="shared" si="50"/>
        <v>110880.00000000001</v>
      </c>
      <c r="W515" s="23"/>
      <c r="X515" s="23">
        <v>2017</v>
      </c>
      <c r="Y515" s="25"/>
      <c r="Z515" s="121" t="s">
        <v>1129</v>
      </c>
      <c r="AA515" s="121" t="s">
        <v>749</v>
      </c>
      <c r="AB515" s="121" t="s">
        <v>4790</v>
      </c>
      <c r="AC515" s="121">
        <v>49</v>
      </c>
      <c r="AD515" s="122" t="s">
        <v>6878</v>
      </c>
      <c r="AE515" s="122" t="s">
        <v>6877</v>
      </c>
      <c r="AF515" s="121" t="s">
        <v>8264</v>
      </c>
      <c r="AG515" s="121" t="s">
        <v>9018</v>
      </c>
      <c r="AH515" s="121" t="s">
        <v>7089</v>
      </c>
      <c r="AI515" s="121"/>
      <c r="AJ515" s="123">
        <v>55</v>
      </c>
      <c r="AK515" s="123">
        <v>2016</v>
      </c>
      <c r="AL515" s="123">
        <f t="shared" si="47"/>
        <v>110880</v>
      </c>
      <c r="AM515" s="123">
        <f t="shared" si="48"/>
        <v>0</v>
      </c>
      <c r="AN515" s="130"/>
      <c r="AO515" s="21"/>
      <c r="AP515" s="24"/>
      <c r="AQ515" s="21"/>
    </row>
    <row r="516" spans="1:43" s="22" customFormat="1" ht="76.5" outlineLevel="1" x14ac:dyDescent="0.25">
      <c r="A516" s="70"/>
      <c r="B516" s="72" t="s">
        <v>2571</v>
      </c>
      <c r="C516" s="74" t="s">
        <v>79</v>
      </c>
      <c r="D516" s="74" t="s">
        <v>4104</v>
      </c>
      <c r="E516" s="74" t="s">
        <v>2077</v>
      </c>
      <c r="F516" s="74" t="s">
        <v>4105</v>
      </c>
      <c r="G516" s="74" t="s">
        <v>4047</v>
      </c>
      <c r="H516" s="23" t="s">
        <v>81</v>
      </c>
      <c r="I516" s="79">
        <v>0</v>
      </c>
      <c r="J516" s="75">
        <v>710000000</v>
      </c>
      <c r="K516" s="75" t="s">
        <v>82</v>
      </c>
      <c r="L516" s="23" t="s">
        <v>696</v>
      </c>
      <c r="M516" s="74" t="s">
        <v>1419</v>
      </c>
      <c r="N516" s="26" t="s">
        <v>84</v>
      </c>
      <c r="O516" s="26" t="s">
        <v>4214</v>
      </c>
      <c r="P516" s="21" t="s">
        <v>91</v>
      </c>
      <c r="Q516" s="27">
        <v>796</v>
      </c>
      <c r="R516" s="26" t="s">
        <v>678</v>
      </c>
      <c r="S516" s="12">
        <v>10</v>
      </c>
      <c r="T516" s="12">
        <v>1800</v>
      </c>
      <c r="U516" s="12">
        <f t="shared" si="49"/>
        <v>18000</v>
      </c>
      <c r="V516" s="12">
        <f t="shared" si="50"/>
        <v>20160.000000000004</v>
      </c>
      <c r="W516" s="23"/>
      <c r="X516" s="23">
        <v>2017</v>
      </c>
      <c r="Y516" s="25"/>
      <c r="Z516" s="121" t="s">
        <v>1129</v>
      </c>
      <c r="AA516" s="121" t="s">
        <v>749</v>
      </c>
      <c r="AB516" s="121" t="s">
        <v>4790</v>
      </c>
      <c r="AC516" s="121">
        <v>50</v>
      </c>
      <c r="AD516" s="122" t="s">
        <v>6878</v>
      </c>
      <c r="AE516" s="122" t="s">
        <v>6877</v>
      </c>
      <c r="AF516" s="121" t="s">
        <v>8264</v>
      </c>
      <c r="AG516" s="121" t="s">
        <v>9018</v>
      </c>
      <c r="AH516" s="121" t="s">
        <v>7089</v>
      </c>
      <c r="AI516" s="121"/>
      <c r="AJ516" s="123">
        <v>10</v>
      </c>
      <c r="AK516" s="123">
        <v>2016</v>
      </c>
      <c r="AL516" s="123">
        <f t="shared" si="47"/>
        <v>20160</v>
      </c>
      <c r="AM516" s="123">
        <f t="shared" si="48"/>
        <v>0</v>
      </c>
      <c r="AN516" s="130"/>
      <c r="AO516" s="21"/>
      <c r="AP516" s="24"/>
      <c r="AQ516" s="21"/>
    </row>
    <row r="517" spans="1:43" s="22" customFormat="1" ht="76.5" outlineLevel="1" x14ac:dyDescent="0.25">
      <c r="A517" s="70"/>
      <c r="B517" s="72" t="s">
        <v>4499</v>
      </c>
      <c r="C517" s="74" t="s">
        <v>79</v>
      </c>
      <c r="D517" s="74" t="s">
        <v>1390</v>
      </c>
      <c r="E517" s="74" t="s">
        <v>1391</v>
      </c>
      <c r="F517" s="74" t="s">
        <v>1392</v>
      </c>
      <c r="G517" s="74" t="s">
        <v>1393</v>
      </c>
      <c r="H517" s="23" t="s">
        <v>81</v>
      </c>
      <c r="I517" s="79">
        <v>0</v>
      </c>
      <c r="J517" s="75">
        <v>710000000</v>
      </c>
      <c r="K517" s="75" t="s">
        <v>82</v>
      </c>
      <c r="L517" s="23" t="s">
        <v>696</v>
      </c>
      <c r="M517" s="74" t="s">
        <v>1419</v>
      </c>
      <c r="N517" s="26" t="s">
        <v>84</v>
      </c>
      <c r="O517" s="26" t="s">
        <v>4214</v>
      </c>
      <c r="P517" s="21" t="s">
        <v>91</v>
      </c>
      <c r="Q517" s="27">
        <v>796</v>
      </c>
      <c r="R517" s="26" t="s">
        <v>678</v>
      </c>
      <c r="S517" s="12">
        <v>8</v>
      </c>
      <c r="T517" s="12">
        <v>1300</v>
      </c>
      <c r="U517" s="12">
        <f t="shared" si="49"/>
        <v>10400</v>
      </c>
      <c r="V517" s="12">
        <f t="shared" si="50"/>
        <v>11648.000000000002</v>
      </c>
      <c r="W517" s="23"/>
      <c r="X517" s="23">
        <v>2017</v>
      </c>
      <c r="Y517" s="25"/>
      <c r="Z517" s="121" t="s">
        <v>1129</v>
      </c>
      <c r="AA517" s="121" t="s">
        <v>749</v>
      </c>
      <c r="AB517" s="121" t="s">
        <v>4790</v>
      </c>
      <c r="AC517" s="121">
        <v>51</v>
      </c>
      <c r="AD517" s="122" t="s">
        <v>6878</v>
      </c>
      <c r="AE517" s="122" t="s">
        <v>6877</v>
      </c>
      <c r="AF517" s="121" t="s">
        <v>8264</v>
      </c>
      <c r="AG517" s="121" t="s">
        <v>9018</v>
      </c>
      <c r="AH517" s="121" t="s">
        <v>7089</v>
      </c>
      <c r="AI517" s="121"/>
      <c r="AJ517" s="123">
        <v>8</v>
      </c>
      <c r="AK517" s="123">
        <v>1456</v>
      </c>
      <c r="AL517" s="123">
        <f t="shared" si="47"/>
        <v>11648</v>
      </c>
      <c r="AM517" s="123">
        <f t="shared" si="48"/>
        <v>0</v>
      </c>
      <c r="AN517" s="130"/>
      <c r="AO517" s="21"/>
      <c r="AP517" s="24"/>
      <c r="AQ517" s="21"/>
    </row>
    <row r="518" spans="1:43" s="22" customFormat="1" ht="76.5" outlineLevel="1" x14ac:dyDescent="0.25">
      <c r="A518" s="70"/>
      <c r="B518" s="72" t="s">
        <v>2572</v>
      </c>
      <c r="C518" s="74" t="s">
        <v>79</v>
      </c>
      <c r="D518" s="74" t="s">
        <v>4051</v>
      </c>
      <c r="E518" s="74" t="s">
        <v>1076</v>
      </c>
      <c r="F518" s="74" t="s">
        <v>4052</v>
      </c>
      <c r="G518" s="74" t="s">
        <v>4102</v>
      </c>
      <c r="H518" s="23" t="s">
        <v>81</v>
      </c>
      <c r="I518" s="79">
        <v>0</v>
      </c>
      <c r="J518" s="75">
        <v>710000000</v>
      </c>
      <c r="K518" s="75" t="s">
        <v>82</v>
      </c>
      <c r="L518" s="23" t="s">
        <v>696</v>
      </c>
      <c r="M518" s="74" t="s">
        <v>1419</v>
      </c>
      <c r="N518" s="26" t="s">
        <v>84</v>
      </c>
      <c r="O518" s="26" t="s">
        <v>4214</v>
      </c>
      <c r="P518" s="21" t="s">
        <v>91</v>
      </c>
      <c r="Q518" s="27">
        <v>796</v>
      </c>
      <c r="R518" s="26" t="s">
        <v>678</v>
      </c>
      <c r="S518" s="12">
        <v>8</v>
      </c>
      <c r="T518" s="12">
        <v>1500</v>
      </c>
      <c r="U518" s="12">
        <f t="shared" si="49"/>
        <v>12000</v>
      </c>
      <c r="V518" s="12">
        <f t="shared" si="50"/>
        <v>13440.000000000002</v>
      </c>
      <c r="W518" s="23"/>
      <c r="X518" s="23">
        <v>2017</v>
      </c>
      <c r="Y518" s="25"/>
      <c r="Z518" s="121" t="s">
        <v>1129</v>
      </c>
      <c r="AA518" s="121" t="s">
        <v>749</v>
      </c>
      <c r="AB518" s="121" t="s">
        <v>4790</v>
      </c>
      <c r="AC518" s="121">
        <v>52</v>
      </c>
      <c r="AD518" s="122" t="s">
        <v>6878</v>
      </c>
      <c r="AE518" s="122" t="s">
        <v>6877</v>
      </c>
      <c r="AF518" s="121" t="s">
        <v>8264</v>
      </c>
      <c r="AG518" s="121" t="s">
        <v>9018</v>
      </c>
      <c r="AH518" s="121" t="s">
        <v>7089</v>
      </c>
      <c r="AI518" s="121"/>
      <c r="AJ518" s="123">
        <v>8</v>
      </c>
      <c r="AK518" s="123">
        <v>1678.88</v>
      </c>
      <c r="AL518" s="123">
        <f t="shared" ref="AL518:AL562" si="51">AJ518*AK518</f>
        <v>13431.04</v>
      </c>
      <c r="AM518" s="123">
        <f t="shared" ref="AM518:AM558" si="52">V518-AL518</f>
        <v>8.9600000000009459</v>
      </c>
      <c r="AN518" s="130"/>
      <c r="AO518" s="21"/>
      <c r="AP518" s="24"/>
      <c r="AQ518" s="21"/>
    </row>
    <row r="519" spans="1:43" s="22" customFormat="1" ht="76.5" outlineLevel="1" x14ac:dyDescent="0.25">
      <c r="A519" s="70"/>
      <c r="B519" s="72" t="s">
        <v>2573</v>
      </c>
      <c r="C519" s="21" t="s">
        <v>79</v>
      </c>
      <c r="D519" s="21" t="s">
        <v>1075</v>
      </c>
      <c r="E519" s="74" t="s">
        <v>1076</v>
      </c>
      <c r="F519" s="74" t="s">
        <v>4048</v>
      </c>
      <c r="G519" s="74" t="s">
        <v>4544</v>
      </c>
      <c r="H519" s="23" t="s">
        <v>81</v>
      </c>
      <c r="I519" s="79">
        <v>0</v>
      </c>
      <c r="J519" s="75">
        <v>710000000</v>
      </c>
      <c r="K519" s="75" t="s">
        <v>82</v>
      </c>
      <c r="L519" s="23" t="s">
        <v>696</v>
      </c>
      <c r="M519" s="21" t="s">
        <v>4114</v>
      </c>
      <c r="N519" s="26" t="s">
        <v>84</v>
      </c>
      <c r="O519" s="26" t="s">
        <v>4214</v>
      </c>
      <c r="P519" s="21" t="s">
        <v>91</v>
      </c>
      <c r="Q519" s="27" t="s">
        <v>902</v>
      </c>
      <c r="R519" s="26" t="s">
        <v>678</v>
      </c>
      <c r="S519" s="12">
        <v>190</v>
      </c>
      <c r="T519" s="12">
        <v>2100</v>
      </c>
      <c r="U519" s="12">
        <f t="shared" si="49"/>
        <v>399000</v>
      </c>
      <c r="V519" s="12">
        <f t="shared" si="50"/>
        <v>446880.00000000006</v>
      </c>
      <c r="W519" s="23"/>
      <c r="X519" s="23">
        <v>2017</v>
      </c>
      <c r="Y519" s="25"/>
      <c r="Z519" s="121" t="s">
        <v>1129</v>
      </c>
      <c r="AA519" s="121" t="s">
        <v>750</v>
      </c>
      <c r="AB519" s="121" t="s">
        <v>4790</v>
      </c>
      <c r="AC519" s="121">
        <v>53</v>
      </c>
      <c r="AD519" s="122" t="s">
        <v>6878</v>
      </c>
      <c r="AE519" s="122" t="s">
        <v>6877</v>
      </c>
      <c r="AF519" s="121" t="s">
        <v>8264</v>
      </c>
      <c r="AG519" s="121" t="s">
        <v>9018</v>
      </c>
      <c r="AH519" s="121" t="s">
        <v>7089</v>
      </c>
      <c r="AI519" s="121"/>
      <c r="AJ519" s="123">
        <v>190</v>
      </c>
      <c r="AK519" s="123">
        <v>2350.88</v>
      </c>
      <c r="AL519" s="123">
        <f t="shared" si="51"/>
        <v>446667.2</v>
      </c>
      <c r="AM519" s="123">
        <f t="shared" si="52"/>
        <v>212.80000000004657</v>
      </c>
      <c r="AN519" s="130"/>
      <c r="AO519" s="21"/>
      <c r="AP519" s="24"/>
      <c r="AQ519" s="21"/>
    </row>
    <row r="520" spans="1:43" s="22" customFormat="1" ht="76.5" outlineLevel="1" x14ac:dyDescent="0.25">
      <c r="A520" s="70"/>
      <c r="B520" s="72" t="s">
        <v>2574</v>
      </c>
      <c r="C520" s="21" t="s">
        <v>79</v>
      </c>
      <c r="D520" s="21" t="s">
        <v>1090</v>
      </c>
      <c r="E520" s="74" t="s">
        <v>1076</v>
      </c>
      <c r="F520" s="74" t="s">
        <v>1089</v>
      </c>
      <c r="G520" s="74" t="s">
        <v>4719</v>
      </c>
      <c r="H520" s="23" t="s">
        <v>81</v>
      </c>
      <c r="I520" s="79">
        <v>0</v>
      </c>
      <c r="J520" s="75">
        <v>710000000</v>
      </c>
      <c r="K520" s="75" t="s">
        <v>82</v>
      </c>
      <c r="L520" s="23" t="s">
        <v>696</v>
      </c>
      <c r="M520" s="21" t="s">
        <v>4114</v>
      </c>
      <c r="N520" s="26" t="s">
        <v>84</v>
      </c>
      <c r="O520" s="26" t="s">
        <v>4214</v>
      </c>
      <c r="P520" s="21" t="s">
        <v>91</v>
      </c>
      <c r="Q520" s="27">
        <v>796</v>
      </c>
      <c r="R520" s="26" t="s">
        <v>678</v>
      </c>
      <c r="S520" s="12">
        <v>50</v>
      </c>
      <c r="T520" s="12">
        <v>400</v>
      </c>
      <c r="U520" s="12">
        <f t="shared" si="49"/>
        <v>20000</v>
      </c>
      <c r="V520" s="12">
        <f t="shared" si="50"/>
        <v>22400.000000000004</v>
      </c>
      <c r="W520" s="23"/>
      <c r="X520" s="23">
        <v>2017</v>
      </c>
      <c r="Y520" s="25"/>
      <c r="Z520" s="121" t="s">
        <v>1129</v>
      </c>
      <c r="AA520" s="121" t="s">
        <v>750</v>
      </c>
      <c r="AB520" s="121" t="s">
        <v>4790</v>
      </c>
      <c r="AC520" s="121">
        <v>54</v>
      </c>
      <c r="AD520" s="122" t="s">
        <v>6878</v>
      </c>
      <c r="AE520" s="122" t="s">
        <v>6877</v>
      </c>
      <c r="AF520" s="121" t="s">
        <v>8264</v>
      </c>
      <c r="AG520" s="121" t="s">
        <v>9018</v>
      </c>
      <c r="AH520" s="121" t="s">
        <v>7089</v>
      </c>
      <c r="AI520" s="121"/>
      <c r="AJ520" s="123">
        <v>50</v>
      </c>
      <c r="AK520" s="123">
        <v>448</v>
      </c>
      <c r="AL520" s="123">
        <f t="shared" si="51"/>
        <v>22400</v>
      </c>
      <c r="AM520" s="123">
        <f t="shared" si="52"/>
        <v>0</v>
      </c>
      <c r="AN520" s="130"/>
      <c r="AO520" s="21"/>
      <c r="AP520" s="24"/>
      <c r="AQ520" s="21"/>
    </row>
    <row r="521" spans="1:43" s="22" customFormat="1" ht="76.5" outlineLevel="1" x14ac:dyDescent="0.25">
      <c r="A521" s="70"/>
      <c r="B521" s="72" t="s">
        <v>2575</v>
      </c>
      <c r="C521" s="21" t="s">
        <v>79</v>
      </c>
      <c r="D521" s="21" t="s">
        <v>1077</v>
      </c>
      <c r="E521" s="74" t="s">
        <v>1078</v>
      </c>
      <c r="F521" s="74" t="s">
        <v>1079</v>
      </c>
      <c r="G521" s="74" t="s">
        <v>4545</v>
      </c>
      <c r="H521" s="23" t="s">
        <v>81</v>
      </c>
      <c r="I521" s="79">
        <v>0</v>
      </c>
      <c r="J521" s="75">
        <v>710000000</v>
      </c>
      <c r="K521" s="75" t="s">
        <v>82</v>
      </c>
      <c r="L521" s="23" t="s">
        <v>696</v>
      </c>
      <c r="M521" s="21" t="s">
        <v>4114</v>
      </c>
      <c r="N521" s="26" t="s">
        <v>84</v>
      </c>
      <c r="O521" s="26" t="s">
        <v>4214</v>
      </c>
      <c r="P521" s="21" t="s">
        <v>91</v>
      </c>
      <c r="Q521" s="27">
        <v>796</v>
      </c>
      <c r="R521" s="26" t="s">
        <v>678</v>
      </c>
      <c r="S521" s="12">
        <v>6</v>
      </c>
      <c r="T521" s="12">
        <v>600</v>
      </c>
      <c r="U521" s="12">
        <f t="shared" si="49"/>
        <v>3600</v>
      </c>
      <c r="V521" s="12">
        <f t="shared" si="50"/>
        <v>4032.0000000000005</v>
      </c>
      <c r="W521" s="23"/>
      <c r="X521" s="23">
        <v>2017</v>
      </c>
      <c r="Y521" s="25"/>
      <c r="Z521" s="121" t="s">
        <v>1129</v>
      </c>
      <c r="AA521" s="121" t="s">
        <v>750</v>
      </c>
      <c r="AB521" s="121" t="s">
        <v>4790</v>
      </c>
      <c r="AC521" s="121">
        <v>55</v>
      </c>
      <c r="AD521" s="122" t="s">
        <v>6878</v>
      </c>
      <c r="AE521" s="122" t="s">
        <v>6877</v>
      </c>
      <c r="AF521" s="121" t="s">
        <v>8264</v>
      </c>
      <c r="AG521" s="121" t="s">
        <v>9018</v>
      </c>
      <c r="AH521" s="121" t="s">
        <v>7089</v>
      </c>
      <c r="AI521" s="121"/>
      <c r="AJ521" s="123">
        <v>6</v>
      </c>
      <c r="AK521" s="123">
        <v>672</v>
      </c>
      <c r="AL521" s="123">
        <f t="shared" si="51"/>
        <v>4032</v>
      </c>
      <c r="AM521" s="123">
        <f t="shared" si="52"/>
        <v>0</v>
      </c>
      <c r="AN521" s="130"/>
      <c r="AO521" s="21"/>
      <c r="AP521" s="24"/>
      <c r="AQ521" s="21"/>
    </row>
    <row r="522" spans="1:43" s="22" customFormat="1" ht="76.5" outlineLevel="1" x14ac:dyDescent="0.25">
      <c r="A522" s="70"/>
      <c r="B522" s="72" t="s">
        <v>2576</v>
      </c>
      <c r="C522" s="21" t="s">
        <v>79</v>
      </c>
      <c r="D522" s="21" t="s">
        <v>1080</v>
      </c>
      <c r="E522" s="74" t="s">
        <v>1078</v>
      </c>
      <c r="F522" s="74" t="s">
        <v>1081</v>
      </c>
      <c r="G522" s="74" t="s">
        <v>4546</v>
      </c>
      <c r="H522" s="23" t="s">
        <v>81</v>
      </c>
      <c r="I522" s="79">
        <v>0</v>
      </c>
      <c r="J522" s="75">
        <v>710000000</v>
      </c>
      <c r="K522" s="75" t="s">
        <v>82</v>
      </c>
      <c r="L522" s="23" t="s">
        <v>696</v>
      </c>
      <c r="M522" s="21" t="s">
        <v>4114</v>
      </c>
      <c r="N522" s="26" t="s">
        <v>84</v>
      </c>
      <c r="O522" s="26" t="s">
        <v>4214</v>
      </c>
      <c r="P522" s="21" t="s">
        <v>91</v>
      </c>
      <c r="Q522" s="27">
        <v>796</v>
      </c>
      <c r="R522" s="26" t="s">
        <v>678</v>
      </c>
      <c r="S522" s="12">
        <v>13</v>
      </c>
      <c r="T522" s="12">
        <v>350</v>
      </c>
      <c r="U522" s="12">
        <f t="shared" si="49"/>
        <v>4550</v>
      </c>
      <c r="V522" s="12">
        <f t="shared" si="50"/>
        <v>5096.0000000000009</v>
      </c>
      <c r="W522" s="23"/>
      <c r="X522" s="23">
        <v>2017</v>
      </c>
      <c r="Y522" s="25"/>
      <c r="Z522" s="121" t="s">
        <v>1129</v>
      </c>
      <c r="AA522" s="121" t="s">
        <v>750</v>
      </c>
      <c r="AB522" s="121" t="s">
        <v>4790</v>
      </c>
      <c r="AC522" s="121">
        <v>56</v>
      </c>
      <c r="AD522" s="122" t="s">
        <v>6878</v>
      </c>
      <c r="AE522" s="122" t="s">
        <v>6877</v>
      </c>
      <c r="AF522" s="121" t="s">
        <v>8264</v>
      </c>
      <c r="AG522" s="121" t="s">
        <v>9018</v>
      </c>
      <c r="AH522" s="121" t="s">
        <v>7089</v>
      </c>
      <c r="AI522" s="121"/>
      <c r="AJ522" s="123">
        <v>13</v>
      </c>
      <c r="AK522" s="123">
        <v>392</v>
      </c>
      <c r="AL522" s="123">
        <f t="shared" si="51"/>
        <v>5096</v>
      </c>
      <c r="AM522" s="123">
        <f t="shared" si="52"/>
        <v>0</v>
      </c>
      <c r="AN522" s="130"/>
      <c r="AO522" s="21"/>
      <c r="AP522" s="24"/>
      <c r="AQ522" s="21"/>
    </row>
    <row r="523" spans="1:43" s="22" customFormat="1" ht="76.5" outlineLevel="1" x14ac:dyDescent="0.25">
      <c r="A523" s="70"/>
      <c r="B523" s="72" t="s">
        <v>2577</v>
      </c>
      <c r="C523" s="21" t="s">
        <v>79</v>
      </c>
      <c r="D523" s="21" t="s">
        <v>1082</v>
      </c>
      <c r="E523" s="74" t="s">
        <v>1078</v>
      </c>
      <c r="F523" s="74" t="s">
        <v>1083</v>
      </c>
      <c r="G523" s="74" t="s">
        <v>4547</v>
      </c>
      <c r="H523" s="23" t="s">
        <v>81</v>
      </c>
      <c r="I523" s="79">
        <v>0</v>
      </c>
      <c r="J523" s="75">
        <v>710000000</v>
      </c>
      <c r="K523" s="75" t="s">
        <v>82</v>
      </c>
      <c r="L523" s="23" t="s">
        <v>696</v>
      </c>
      <c r="M523" s="21" t="s">
        <v>4114</v>
      </c>
      <c r="N523" s="26" t="s">
        <v>84</v>
      </c>
      <c r="O523" s="26" t="s">
        <v>4214</v>
      </c>
      <c r="P523" s="21" t="s">
        <v>91</v>
      </c>
      <c r="Q523" s="27">
        <v>796</v>
      </c>
      <c r="R523" s="26" t="s">
        <v>678</v>
      </c>
      <c r="S523" s="12">
        <v>3</v>
      </c>
      <c r="T523" s="12">
        <v>150</v>
      </c>
      <c r="U523" s="12">
        <f t="shared" si="49"/>
        <v>450</v>
      </c>
      <c r="V523" s="12">
        <f t="shared" si="50"/>
        <v>504.00000000000006</v>
      </c>
      <c r="W523" s="23"/>
      <c r="X523" s="23">
        <v>2017</v>
      </c>
      <c r="Y523" s="25"/>
      <c r="Z523" s="121" t="s">
        <v>1129</v>
      </c>
      <c r="AA523" s="121" t="s">
        <v>750</v>
      </c>
      <c r="AB523" s="121" t="s">
        <v>4790</v>
      </c>
      <c r="AC523" s="121">
        <v>57</v>
      </c>
      <c r="AD523" s="122" t="s">
        <v>6878</v>
      </c>
      <c r="AE523" s="122" t="s">
        <v>6877</v>
      </c>
      <c r="AF523" s="121" t="s">
        <v>8264</v>
      </c>
      <c r="AG523" s="121" t="s">
        <v>9018</v>
      </c>
      <c r="AH523" s="121" t="s">
        <v>7089</v>
      </c>
      <c r="AI523" s="121"/>
      <c r="AJ523" s="123">
        <v>3</v>
      </c>
      <c r="AK523" s="123">
        <v>168</v>
      </c>
      <c r="AL523" s="123">
        <f t="shared" si="51"/>
        <v>504</v>
      </c>
      <c r="AM523" s="123">
        <f t="shared" si="52"/>
        <v>0</v>
      </c>
      <c r="AN523" s="130"/>
      <c r="AO523" s="21"/>
      <c r="AP523" s="24"/>
      <c r="AQ523" s="21"/>
    </row>
    <row r="524" spans="1:43" s="22" customFormat="1" ht="89.25" outlineLevel="1" x14ac:dyDescent="0.25">
      <c r="A524" s="70"/>
      <c r="B524" s="72" t="s">
        <v>2578</v>
      </c>
      <c r="C524" s="21" t="s">
        <v>79</v>
      </c>
      <c r="D524" s="21" t="s">
        <v>1084</v>
      </c>
      <c r="E524" s="74" t="s">
        <v>1085</v>
      </c>
      <c r="F524" s="74" t="s">
        <v>4049</v>
      </c>
      <c r="G524" s="74" t="s">
        <v>1086</v>
      </c>
      <c r="H524" s="23" t="s">
        <v>81</v>
      </c>
      <c r="I524" s="79">
        <v>0</v>
      </c>
      <c r="J524" s="75">
        <v>710000000</v>
      </c>
      <c r="K524" s="75" t="s">
        <v>82</v>
      </c>
      <c r="L524" s="23" t="s">
        <v>696</v>
      </c>
      <c r="M524" s="21" t="s">
        <v>4114</v>
      </c>
      <c r="N524" s="26" t="s">
        <v>84</v>
      </c>
      <c r="O524" s="26" t="s">
        <v>4214</v>
      </c>
      <c r="P524" s="21" t="s">
        <v>91</v>
      </c>
      <c r="Q524" s="27">
        <v>796</v>
      </c>
      <c r="R524" s="26" t="s">
        <v>678</v>
      </c>
      <c r="S524" s="12">
        <v>2</v>
      </c>
      <c r="T524" s="12">
        <v>3000</v>
      </c>
      <c r="U524" s="12">
        <f t="shared" si="49"/>
        <v>6000</v>
      </c>
      <c r="V524" s="12">
        <f t="shared" si="50"/>
        <v>6720.0000000000009</v>
      </c>
      <c r="W524" s="23"/>
      <c r="X524" s="23">
        <v>2017</v>
      </c>
      <c r="Y524" s="25"/>
      <c r="Z524" s="121" t="s">
        <v>1129</v>
      </c>
      <c r="AA524" s="121" t="s">
        <v>750</v>
      </c>
      <c r="AB524" s="121" t="s">
        <v>4790</v>
      </c>
      <c r="AC524" s="121">
        <v>58</v>
      </c>
      <c r="AD524" s="122" t="s">
        <v>6878</v>
      </c>
      <c r="AE524" s="122" t="s">
        <v>6877</v>
      </c>
      <c r="AF524" s="121" t="s">
        <v>8264</v>
      </c>
      <c r="AG524" s="121" t="s">
        <v>9018</v>
      </c>
      <c r="AH524" s="121" t="s">
        <v>7089</v>
      </c>
      <c r="AI524" s="121"/>
      <c r="AJ524" s="123">
        <v>2</v>
      </c>
      <c r="AK524" s="123">
        <v>3360</v>
      </c>
      <c r="AL524" s="123">
        <f t="shared" si="51"/>
        <v>6720</v>
      </c>
      <c r="AM524" s="123">
        <f t="shared" si="52"/>
        <v>0</v>
      </c>
      <c r="AN524" s="130"/>
      <c r="AO524" s="21"/>
      <c r="AP524" s="24"/>
      <c r="AQ524" s="21"/>
    </row>
    <row r="525" spans="1:43" s="22" customFormat="1" ht="76.5" outlineLevel="1" x14ac:dyDescent="0.25">
      <c r="A525" s="70"/>
      <c r="B525" s="72" t="s">
        <v>2579</v>
      </c>
      <c r="C525" s="21" t="s">
        <v>79</v>
      </c>
      <c r="D525" s="21" t="s">
        <v>1087</v>
      </c>
      <c r="E525" s="74" t="s">
        <v>1088</v>
      </c>
      <c r="F525" s="74" t="s">
        <v>1089</v>
      </c>
      <c r="G525" s="74" t="s">
        <v>4563</v>
      </c>
      <c r="H525" s="23" t="s">
        <v>81</v>
      </c>
      <c r="I525" s="79">
        <v>0</v>
      </c>
      <c r="J525" s="75">
        <v>710000000</v>
      </c>
      <c r="K525" s="75" t="s">
        <v>82</v>
      </c>
      <c r="L525" s="23" t="s">
        <v>696</v>
      </c>
      <c r="M525" s="21" t="s">
        <v>4114</v>
      </c>
      <c r="N525" s="26" t="s">
        <v>84</v>
      </c>
      <c r="O525" s="26" t="s">
        <v>4214</v>
      </c>
      <c r="P525" s="21" t="s">
        <v>91</v>
      </c>
      <c r="Q525" s="27">
        <v>796</v>
      </c>
      <c r="R525" s="26" t="s">
        <v>678</v>
      </c>
      <c r="S525" s="12">
        <v>150</v>
      </c>
      <c r="T525" s="12">
        <v>650</v>
      </c>
      <c r="U525" s="12">
        <f t="shared" si="49"/>
        <v>97500</v>
      </c>
      <c r="V525" s="12">
        <f t="shared" si="50"/>
        <v>109200.00000000001</v>
      </c>
      <c r="W525" s="23"/>
      <c r="X525" s="23">
        <v>2017</v>
      </c>
      <c r="Y525" s="25"/>
      <c r="Z525" s="121" t="s">
        <v>1129</v>
      </c>
      <c r="AA525" s="121" t="s">
        <v>750</v>
      </c>
      <c r="AB525" s="121" t="s">
        <v>4790</v>
      </c>
      <c r="AC525" s="121">
        <v>59</v>
      </c>
      <c r="AD525" s="122" t="s">
        <v>6878</v>
      </c>
      <c r="AE525" s="122" t="s">
        <v>6877</v>
      </c>
      <c r="AF525" s="121" t="s">
        <v>8264</v>
      </c>
      <c r="AG525" s="121" t="s">
        <v>9018</v>
      </c>
      <c r="AH525" s="121" t="s">
        <v>7089</v>
      </c>
      <c r="AI525" s="121"/>
      <c r="AJ525" s="123">
        <v>150</v>
      </c>
      <c r="AK525" s="123">
        <v>728</v>
      </c>
      <c r="AL525" s="123">
        <f t="shared" si="51"/>
        <v>109200</v>
      </c>
      <c r="AM525" s="123">
        <f t="shared" si="52"/>
        <v>0</v>
      </c>
      <c r="AN525" s="130"/>
      <c r="AO525" s="21"/>
      <c r="AP525" s="24"/>
      <c r="AQ525" s="21"/>
    </row>
    <row r="526" spans="1:43" s="22" customFormat="1" ht="76.5" outlineLevel="1" x14ac:dyDescent="0.25">
      <c r="A526" s="70"/>
      <c r="B526" s="72" t="s">
        <v>2580</v>
      </c>
      <c r="C526" s="21" t="s">
        <v>79</v>
      </c>
      <c r="D526" s="21" t="s">
        <v>1091</v>
      </c>
      <c r="E526" s="74" t="s">
        <v>1092</v>
      </c>
      <c r="F526" s="74" t="s">
        <v>1093</v>
      </c>
      <c r="G526" s="74" t="s">
        <v>4564</v>
      </c>
      <c r="H526" s="23" t="s">
        <v>81</v>
      </c>
      <c r="I526" s="79">
        <v>0</v>
      </c>
      <c r="J526" s="75">
        <v>710000000</v>
      </c>
      <c r="K526" s="75" t="s">
        <v>82</v>
      </c>
      <c r="L526" s="23" t="s">
        <v>696</v>
      </c>
      <c r="M526" s="21" t="s">
        <v>4114</v>
      </c>
      <c r="N526" s="26" t="s">
        <v>84</v>
      </c>
      <c r="O526" s="26" t="s">
        <v>4214</v>
      </c>
      <c r="P526" s="21" t="s">
        <v>91</v>
      </c>
      <c r="Q526" s="27">
        <v>796</v>
      </c>
      <c r="R526" s="26" t="s">
        <v>678</v>
      </c>
      <c r="S526" s="12">
        <v>26</v>
      </c>
      <c r="T526" s="12">
        <v>900</v>
      </c>
      <c r="U526" s="12">
        <f t="shared" si="49"/>
        <v>23400</v>
      </c>
      <c r="V526" s="12">
        <f t="shared" si="50"/>
        <v>26208.000000000004</v>
      </c>
      <c r="W526" s="23"/>
      <c r="X526" s="23">
        <v>2017</v>
      </c>
      <c r="Y526" s="25"/>
      <c r="Z526" s="121" t="s">
        <v>1129</v>
      </c>
      <c r="AA526" s="121" t="s">
        <v>750</v>
      </c>
      <c r="AB526" s="121" t="s">
        <v>4790</v>
      </c>
      <c r="AC526" s="121">
        <v>60</v>
      </c>
      <c r="AD526" s="122" t="s">
        <v>6878</v>
      </c>
      <c r="AE526" s="122" t="s">
        <v>6877</v>
      </c>
      <c r="AF526" s="121" t="s">
        <v>8264</v>
      </c>
      <c r="AG526" s="121" t="s">
        <v>9018</v>
      </c>
      <c r="AH526" s="121" t="s">
        <v>7089</v>
      </c>
      <c r="AI526" s="121"/>
      <c r="AJ526" s="123">
        <v>26</v>
      </c>
      <c r="AK526" s="123">
        <v>1006.88</v>
      </c>
      <c r="AL526" s="123">
        <f t="shared" si="51"/>
        <v>26178.880000000001</v>
      </c>
      <c r="AM526" s="123">
        <f t="shared" si="52"/>
        <v>29.120000000002619</v>
      </c>
      <c r="AN526" s="130"/>
      <c r="AO526" s="21"/>
      <c r="AP526" s="24"/>
      <c r="AQ526" s="21"/>
    </row>
    <row r="527" spans="1:43" s="22" customFormat="1" ht="76.5" outlineLevel="1" x14ac:dyDescent="0.25">
      <c r="A527" s="70"/>
      <c r="B527" s="72" t="s">
        <v>2581</v>
      </c>
      <c r="C527" s="21" t="s">
        <v>79</v>
      </c>
      <c r="D527" s="21" t="s">
        <v>1094</v>
      </c>
      <c r="E527" s="74" t="s">
        <v>1095</v>
      </c>
      <c r="F527" s="74" t="s">
        <v>1096</v>
      </c>
      <c r="G527" s="74" t="s">
        <v>4529</v>
      </c>
      <c r="H527" s="23" t="s">
        <v>81</v>
      </c>
      <c r="I527" s="79">
        <v>0</v>
      </c>
      <c r="J527" s="75">
        <v>710000000</v>
      </c>
      <c r="K527" s="75" t="s">
        <v>82</v>
      </c>
      <c r="L527" s="23" t="s">
        <v>696</v>
      </c>
      <c r="M527" s="21" t="s">
        <v>4114</v>
      </c>
      <c r="N527" s="26" t="s">
        <v>84</v>
      </c>
      <c r="O527" s="26" t="s">
        <v>4214</v>
      </c>
      <c r="P527" s="21" t="s">
        <v>91</v>
      </c>
      <c r="Q527" s="27">
        <v>796</v>
      </c>
      <c r="R527" s="26" t="s">
        <v>678</v>
      </c>
      <c r="S527" s="12">
        <v>30</v>
      </c>
      <c r="T527" s="12">
        <v>1500</v>
      </c>
      <c r="U527" s="12">
        <f t="shared" si="49"/>
        <v>45000</v>
      </c>
      <c r="V527" s="12">
        <f t="shared" si="50"/>
        <v>50400.000000000007</v>
      </c>
      <c r="W527" s="23"/>
      <c r="X527" s="23">
        <v>2017</v>
      </c>
      <c r="Y527" s="25"/>
      <c r="Z527" s="121" t="s">
        <v>1129</v>
      </c>
      <c r="AA527" s="121" t="s">
        <v>750</v>
      </c>
      <c r="AB527" s="121" t="s">
        <v>4790</v>
      </c>
      <c r="AC527" s="121">
        <v>61</v>
      </c>
      <c r="AD527" s="122" t="s">
        <v>6878</v>
      </c>
      <c r="AE527" s="122" t="s">
        <v>6877</v>
      </c>
      <c r="AF527" s="121" t="s">
        <v>8264</v>
      </c>
      <c r="AG527" s="121" t="s">
        <v>9018</v>
      </c>
      <c r="AH527" s="121" t="s">
        <v>7089</v>
      </c>
      <c r="AI527" s="121"/>
      <c r="AJ527" s="123">
        <v>30</v>
      </c>
      <c r="AK527" s="123">
        <v>1680</v>
      </c>
      <c r="AL527" s="123">
        <f t="shared" si="51"/>
        <v>50400</v>
      </c>
      <c r="AM527" s="123">
        <f t="shared" si="52"/>
        <v>0</v>
      </c>
      <c r="AN527" s="130"/>
      <c r="AO527" s="21"/>
      <c r="AP527" s="24"/>
      <c r="AQ527" s="21"/>
    </row>
    <row r="528" spans="1:43" s="22" customFormat="1" ht="76.5" outlineLevel="1" x14ac:dyDescent="0.25">
      <c r="A528" s="70"/>
      <c r="B528" s="72" t="s">
        <v>2582</v>
      </c>
      <c r="C528" s="21" t="s">
        <v>79</v>
      </c>
      <c r="D528" s="21" t="s">
        <v>1094</v>
      </c>
      <c r="E528" s="74" t="s">
        <v>1095</v>
      </c>
      <c r="F528" s="74" t="s">
        <v>1096</v>
      </c>
      <c r="G528" s="74" t="s">
        <v>4530</v>
      </c>
      <c r="H528" s="23" t="s">
        <v>81</v>
      </c>
      <c r="I528" s="79">
        <v>0</v>
      </c>
      <c r="J528" s="75">
        <v>710000000</v>
      </c>
      <c r="K528" s="75" t="s">
        <v>82</v>
      </c>
      <c r="L528" s="23" t="s">
        <v>696</v>
      </c>
      <c r="M528" s="21" t="s">
        <v>4114</v>
      </c>
      <c r="N528" s="26" t="s">
        <v>84</v>
      </c>
      <c r="O528" s="26" t="s">
        <v>4214</v>
      </c>
      <c r="P528" s="21" t="s">
        <v>91</v>
      </c>
      <c r="Q528" s="27">
        <v>796</v>
      </c>
      <c r="R528" s="26" t="s">
        <v>678</v>
      </c>
      <c r="S528" s="12">
        <v>10</v>
      </c>
      <c r="T528" s="12">
        <v>1500</v>
      </c>
      <c r="U528" s="12">
        <f t="shared" si="49"/>
        <v>15000</v>
      </c>
      <c r="V528" s="12">
        <f t="shared" si="50"/>
        <v>16800</v>
      </c>
      <c r="W528" s="23"/>
      <c r="X528" s="23">
        <v>2017</v>
      </c>
      <c r="Y528" s="25"/>
      <c r="Z528" s="121" t="s">
        <v>1129</v>
      </c>
      <c r="AA528" s="121" t="s">
        <v>750</v>
      </c>
      <c r="AB528" s="121" t="s">
        <v>4790</v>
      </c>
      <c r="AC528" s="121">
        <v>62</v>
      </c>
      <c r="AD528" s="122" t="s">
        <v>6878</v>
      </c>
      <c r="AE528" s="122" t="s">
        <v>6877</v>
      </c>
      <c r="AF528" s="121" t="s">
        <v>8264</v>
      </c>
      <c r="AG528" s="121" t="s">
        <v>9018</v>
      </c>
      <c r="AH528" s="121" t="s">
        <v>7089</v>
      </c>
      <c r="AI528" s="121"/>
      <c r="AJ528" s="123">
        <v>10</v>
      </c>
      <c r="AK528" s="123">
        <v>1680</v>
      </c>
      <c r="AL528" s="123">
        <f t="shared" si="51"/>
        <v>16800</v>
      </c>
      <c r="AM528" s="123">
        <f t="shared" si="52"/>
        <v>0</v>
      </c>
      <c r="AN528" s="130"/>
      <c r="AO528" s="21"/>
      <c r="AP528" s="24"/>
      <c r="AQ528" s="21"/>
    </row>
    <row r="529" spans="1:43" s="22" customFormat="1" ht="76.5" outlineLevel="1" x14ac:dyDescent="0.25">
      <c r="A529" s="70"/>
      <c r="B529" s="72" t="s">
        <v>2583</v>
      </c>
      <c r="C529" s="21" t="s">
        <v>79</v>
      </c>
      <c r="D529" s="21" t="s">
        <v>1097</v>
      </c>
      <c r="E529" s="74" t="s">
        <v>1098</v>
      </c>
      <c r="F529" s="74" t="s">
        <v>1099</v>
      </c>
      <c r="G529" s="74" t="s">
        <v>4520</v>
      </c>
      <c r="H529" s="23" t="s">
        <v>81</v>
      </c>
      <c r="I529" s="79">
        <v>0</v>
      </c>
      <c r="J529" s="75">
        <v>710000000</v>
      </c>
      <c r="K529" s="75" t="s">
        <v>82</v>
      </c>
      <c r="L529" s="23" t="s">
        <v>696</v>
      </c>
      <c r="M529" s="21" t="s">
        <v>4114</v>
      </c>
      <c r="N529" s="26" t="s">
        <v>84</v>
      </c>
      <c r="O529" s="26" t="s">
        <v>4214</v>
      </c>
      <c r="P529" s="21" t="s">
        <v>91</v>
      </c>
      <c r="Q529" s="27">
        <v>796</v>
      </c>
      <c r="R529" s="26" t="s">
        <v>678</v>
      </c>
      <c r="S529" s="12">
        <v>12</v>
      </c>
      <c r="T529" s="12">
        <v>800</v>
      </c>
      <c r="U529" s="12">
        <f t="shared" si="49"/>
        <v>9600</v>
      </c>
      <c r="V529" s="12">
        <f t="shared" si="50"/>
        <v>10752.000000000002</v>
      </c>
      <c r="W529" s="23"/>
      <c r="X529" s="23">
        <v>2017</v>
      </c>
      <c r="Y529" s="25"/>
      <c r="Z529" s="121" t="s">
        <v>1129</v>
      </c>
      <c r="AA529" s="121" t="s">
        <v>750</v>
      </c>
      <c r="AB529" s="121" t="s">
        <v>4790</v>
      </c>
      <c r="AC529" s="121">
        <v>63</v>
      </c>
      <c r="AD529" s="122" t="s">
        <v>6878</v>
      </c>
      <c r="AE529" s="122" t="s">
        <v>6877</v>
      </c>
      <c r="AF529" s="121" t="s">
        <v>8264</v>
      </c>
      <c r="AG529" s="121" t="s">
        <v>9018</v>
      </c>
      <c r="AH529" s="121" t="s">
        <v>7089</v>
      </c>
      <c r="AI529" s="121"/>
      <c r="AJ529" s="123">
        <v>12</v>
      </c>
      <c r="AK529" s="123">
        <v>894.88</v>
      </c>
      <c r="AL529" s="123">
        <f t="shared" si="51"/>
        <v>10738.56</v>
      </c>
      <c r="AM529" s="123">
        <f t="shared" si="52"/>
        <v>13.440000000002328</v>
      </c>
      <c r="AN529" s="130"/>
      <c r="AO529" s="21"/>
      <c r="AP529" s="24"/>
      <c r="AQ529" s="21"/>
    </row>
    <row r="530" spans="1:43" s="22" customFormat="1" ht="76.5" outlineLevel="1" x14ac:dyDescent="0.25">
      <c r="A530" s="70"/>
      <c r="B530" s="72" t="s">
        <v>2584</v>
      </c>
      <c r="C530" s="21" t="s">
        <v>79</v>
      </c>
      <c r="D530" s="21" t="s">
        <v>1097</v>
      </c>
      <c r="E530" s="74" t="s">
        <v>1098</v>
      </c>
      <c r="F530" s="74" t="s">
        <v>1099</v>
      </c>
      <c r="G530" s="74" t="s">
        <v>4521</v>
      </c>
      <c r="H530" s="23" t="s">
        <v>81</v>
      </c>
      <c r="I530" s="79">
        <v>0</v>
      </c>
      <c r="J530" s="75">
        <v>710000000</v>
      </c>
      <c r="K530" s="75" t="s">
        <v>82</v>
      </c>
      <c r="L530" s="23" t="s">
        <v>696</v>
      </c>
      <c r="M530" s="21" t="s">
        <v>4114</v>
      </c>
      <c r="N530" s="26" t="s">
        <v>84</v>
      </c>
      <c r="O530" s="26" t="s">
        <v>4214</v>
      </c>
      <c r="P530" s="21" t="s">
        <v>91</v>
      </c>
      <c r="Q530" s="27">
        <v>796</v>
      </c>
      <c r="R530" s="26" t="s">
        <v>678</v>
      </c>
      <c r="S530" s="12">
        <v>9</v>
      </c>
      <c r="T530" s="12">
        <v>800</v>
      </c>
      <c r="U530" s="12">
        <f t="shared" si="49"/>
        <v>7200</v>
      </c>
      <c r="V530" s="12">
        <f t="shared" si="50"/>
        <v>8064.0000000000009</v>
      </c>
      <c r="W530" s="23"/>
      <c r="X530" s="23">
        <v>2017</v>
      </c>
      <c r="Y530" s="25"/>
      <c r="Z530" s="121" t="s">
        <v>1129</v>
      </c>
      <c r="AA530" s="121" t="s">
        <v>750</v>
      </c>
      <c r="AB530" s="121" t="s">
        <v>4790</v>
      </c>
      <c r="AC530" s="121">
        <v>64</v>
      </c>
      <c r="AD530" s="122" t="s">
        <v>6878</v>
      </c>
      <c r="AE530" s="122" t="s">
        <v>6877</v>
      </c>
      <c r="AF530" s="121" t="s">
        <v>8264</v>
      </c>
      <c r="AG530" s="121" t="s">
        <v>9018</v>
      </c>
      <c r="AH530" s="121" t="s">
        <v>7089</v>
      </c>
      <c r="AI530" s="121"/>
      <c r="AJ530" s="123">
        <v>9</v>
      </c>
      <c r="AK530" s="123">
        <v>894.88</v>
      </c>
      <c r="AL530" s="123">
        <f t="shared" si="51"/>
        <v>8053.92</v>
      </c>
      <c r="AM530" s="123">
        <f t="shared" si="52"/>
        <v>10.080000000000837</v>
      </c>
      <c r="AN530" s="130"/>
      <c r="AO530" s="21"/>
      <c r="AP530" s="24"/>
      <c r="AQ530" s="21"/>
    </row>
    <row r="531" spans="1:43" s="22" customFormat="1" ht="76.5" outlineLevel="1" x14ac:dyDescent="0.25">
      <c r="A531" s="70"/>
      <c r="B531" s="72" t="s">
        <v>2585</v>
      </c>
      <c r="C531" s="21" t="s">
        <v>79</v>
      </c>
      <c r="D531" s="21" t="s">
        <v>1097</v>
      </c>
      <c r="E531" s="74" t="s">
        <v>1098</v>
      </c>
      <c r="F531" s="74" t="s">
        <v>1099</v>
      </c>
      <c r="G531" s="74" t="s">
        <v>4526</v>
      </c>
      <c r="H531" s="23" t="s">
        <v>81</v>
      </c>
      <c r="I531" s="79">
        <v>0</v>
      </c>
      <c r="J531" s="75">
        <v>710000000</v>
      </c>
      <c r="K531" s="75" t="s">
        <v>82</v>
      </c>
      <c r="L531" s="23" t="s">
        <v>696</v>
      </c>
      <c r="M531" s="21" t="s">
        <v>4114</v>
      </c>
      <c r="N531" s="26" t="s">
        <v>84</v>
      </c>
      <c r="O531" s="26" t="s">
        <v>4214</v>
      </c>
      <c r="P531" s="21" t="s">
        <v>91</v>
      </c>
      <c r="Q531" s="27">
        <v>796</v>
      </c>
      <c r="R531" s="26" t="s">
        <v>678</v>
      </c>
      <c r="S531" s="12">
        <v>2</v>
      </c>
      <c r="T531" s="12">
        <v>900</v>
      </c>
      <c r="U531" s="12">
        <f t="shared" si="49"/>
        <v>1800</v>
      </c>
      <c r="V531" s="12">
        <f t="shared" si="50"/>
        <v>2016.0000000000002</v>
      </c>
      <c r="W531" s="23"/>
      <c r="X531" s="23">
        <v>2017</v>
      </c>
      <c r="Y531" s="25"/>
      <c r="Z531" s="121" t="s">
        <v>1129</v>
      </c>
      <c r="AA531" s="121" t="s">
        <v>750</v>
      </c>
      <c r="AB531" s="121" t="s">
        <v>4790</v>
      </c>
      <c r="AC531" s="121">
        <v>65</v>
      </c>
      <c r="AD531" s="122" t="s">
        <v>6878</v>
      </c>
      <c r="AE531" s="122" t="s">
        <v>6877</v>
      </c>
      <c r="AF531" s="121" t="s">
        <v>8264</v>
      </c>
      <c r="AG531" s="121" t="s">
        <v>9018</v>
      </c>
      <c r="AH531" s="121" t="s">
        <v>7089</v>
      </c>
      <c r="AI531" s="121"/>
      <c r="AJ531" s="123">
        <v>2</v>
      </c>
      <c r="AK531" s="123">
        <v>1006.88</v>
      </c>
      <c r="AL531" s="123">
        <f t="shared" si="51"/>
        <v>2013.76</v>
      </c>
      <c r="AM531" s="123">
        <f t="shared" si="52"/>
        <v>2.2400000000002365</v>
      </c>
      <c r="AN531" s="130"/>
      <c r="AO531" s="21"/>
      <c r="AP531" s="24"/>
      <c r="AQ531" s="21"/>
    </row>
    <row r="532" spans="1:43" s="22" customFormat="1" ht="76.5" outlineLevel="1" x14ac:dyDescent="0.25">
      <c r="A532" s="70"/>
      <c r="B532" s="72" t="s">
        <v>2586</v>
      </c>
      <c r="C532" s="21" t="s">
        <v>79</v>
      </c>
      <c r="D532" s="21" t="s">
        <v>1100</v>
      </c>
      <c r="E532" s="74" t="s">
        <v>1098</v>
      </c>
      <c r="F532" s="74" t="s">
        <v>1101</v>
      </c>
      <c r="G532" s="74" t="s">
        <v>4527</v>
      </c>
      <c r="H532" s="23" t="s">
        <v>81</v>
      </c>
      <c r="I532" s="79">
        <v>0</v>
      </c>
      <c r="J532" s="75">
        <v>710000000</v>
      </c>
      <c r="K532" s="75" t="s">
        <v>82</v>
      </c>
      <c r="L532" s="23" t="s">
        <v>696</v>
      </c>
      <c r="M532" s="21" t="s">
        <v>4114</v>
      </c>
      <c r="N532" s="26" t="s">
        <v>84</v>
      </c>
      <c r="O532" s="26" t="s">
        <v>4214</v>
      </c>
      <c r="P532" s="21" t="s">
        <v>91</v>
      </c>
      <c r="Q532" s="27">
        <v>796</v>
      </c>
      <c r="R532" s="26" t="s">
        <v>678</v>
      </c>
      <c r="S532" s="12">
        <v>2</v>
      </c>
      <c r="T532" s="12">
        <v>2700</v>
      </c>
      <c r="U532" s="12">
        <f t="shared" si="49"/>
        <v>5400</v>
      </c>
      <c r="V532" s="12">
        <f t="shared" si="50"/>
        <v>6048.0000000000009</v>
      </c>
      <c r="W532" s="23"/>
      <c r="X532" s="23">
        <v>2017</v>
      </c>
      <c r="Y532" s="25"/>
      <c r="Z532" s="121" t="s">
        <v>1129</v>
      </c>
      <c r="AA532" s="121" t="s">
        <v>750</v>
      </c>
      <c r="AB532" s="121" t="s">
        <v>4790</v>
      </c>
      <c r="AC532" s="121">
        <v>66</v>
      </c>
      <c r="AD532" s="122" t="s">
        <v>6878</v>
      </c>
      <c r="AE532" s="122" t="s">
        <v>6877</v>
      </c>
      <c r="AF532" s="121" t="s">
        <v>8264</v>
      </c>
      <c r="AG532" s="121" t="s">
        <v>9018</v>
      </c>
      <c r="AH532" s="121" t="s">
        <v>7089</v>
      </c>
      <c r="AI532" s="121"/>
      <c r="AJ532" s="123">
        <v>2</v>
      </c>
      <c r="AK532" s="123">
        <v>3022.88</v>
      </c>
      <c r="AL532" s="123">
        <f t="shared" si="51"/>
        <v>6045.76</v>
      </c>
      <c r="AM532" s="123">
        <f t="shared" si="52"/>
        <v>2.2400000000006912</v>
      </c>
      <c r="AN532" s="130"/>
      <c r="AO532" s="21"/>
      <c r="AP532" s="24"/>
      <c r="AQ532" s="21"/>
    </row>
    <row r="533" spans="1:43" s="22" customFormat="1" ht="76.5" outlineLevel="1" x14ac:dyDescent="0.25">
      <c r="A533" s="70"/>
      <c r="B533" s="72" t="s">
        <v>2587</v>
      </c>
      <c r="C533" s="21" t="s">
        <v>79</v>
      </c>
      <c r="D533" s="21" t="s">
        <v>1100</v>
      </c>
      <c r="E533" s="74" t="s">
        <v>1098</v>
      </c>
      <c r="F533" s="74" t="s">
        <v>1101</v>
      </c>
      <c r="G533" s="74" t="s">
        <v>4528</v>
      </c>
      <c r="H533" s="23" t="s">
        <v>81</v>
      </c>
      <c r="I533" s="79">
        <v>0</v>
      </c>
      <c r="J533" s="75">
        <v>710000000</v>
      </c>
      <c r="K533" s="75" t="s">
        <v>82</v>
      </c>
      <c r="L533" s="23" t="s">
        <v>696</v>
      </c>
      <c r="M533" s="21" t="s">
        <v>4114</v>
      </c>
      <c r="N533" s="26" t="s">
        <v>84</v>
      </c>
      <c r="O533" s="26" t="s">
        <v>4214</v>
      </c>
      <c r="P533" s="21" t="s">
        <v>91</v>
      </c>
      <c r="Q533" s="27">
        <v>796</v>
      </c>
      <c r="R533" s="26" t="s">
        <v>678</v>
      </c>
      <c r="S533" s="12">
        <v>2</v>
      </c>
      <c r="T533" s="12">
        <v>9000</v>
      </c>
      <c r="U533" s="12">
        <f t="shared" si="49"/>
        <v>18000</v>
      </c>
      <c r="V533" s="12">
        <f t="shared" si="50"/>
        <v>20160.000000000004</v>
      </c>
      <c r="W533" s="23"/>
      <c r="X533" s="23">
        <v>2017</v>
      </c>
      <c r="Y533" s="25"/>
      <c r="Z533" s="121" t="s">
        <v>1129</v>
      </c>
      <c r="AA533" s="121" t="s">
        <v>750</v>
      </c>
      <c r="AB533" s="121" t="s">
        <v>4790</v>
      </c>
      <c r="AC533" s="121">
        <v>67</v>
      </c>
      <c r="AD533" s="122" t="s">
        <v>6878</v>
      </c>
      <c r="AE533" s="122" t="s">
        <v>6877</v>
      </c>
      <c r="AF533" s="121" t="s">
        <v>8264</v>
      </c>
      <c r="AG533" s="121" t="s">
        <v>9018</v>
      </c>
      <c r="AH533" s="121" t="s">
        <v>7089</v>
      </c>
      <c r="AI533" s="121"/>
      <c r="AJ533" s="123">
        <v>2</v>
      </c>
      <c r="AK533" s="123">
        <v>10078.880000000001</v>
      </c>
      <c r="AL533" s="123">
        <f t="shared" si="51"/>
        <v>20157.760000000002</v>
      </c>
      <c r="AM533" s="123">
        <f t="shared" si="52"/>
        <v>2.2400000000016007</v>
      </c>
      <c r="AN533" s="130"/>
      <c r="AO533" s="21"/>
      <c r="AP533" s="24"/>
      <c r="AQ533" s="21"/>
    </row>
    <row r="534" spans="1:43" s="22" customFormat="1" ht="76.5" outlineLevel="1" x14ac:dyDescent="0.25">
      <c r="A534" s="70"/>
      <c r="B534" s="72" t="s">
        <v>2588</v>
      </c>
      <c r="C534" s="21" t="s">
        <v>79</v>
      </c>
      <c r="D534" s="21" t="s">
        <v>1102</v>
      </c>
      <c r="E534" s="74" t="s">
        <v>567</v>
      </c>
      <c r="F534" s="74" t="s">
        <v>1103</v>
      </c>
      <c r="G534" s="74" t="s">
        <v>1104</v>
      </c>
      <c r="H534" s="23" t="s">
        <v>81</v>
      </c>
      <c r="I534" s="79">
        <v>0</v>
      </c>
      <c r="J534" s="75">
        <v>710000000</v>
      </c>
      <c r="K534" s="75" t="s">
        <v>82</v>
      </c>
      <c r="L534" s="23" t="s">
        <v>696</v>
      </c>
      <c r="M534" s="21" t="s">
        <v>4114</v>
      </c>
      <c r="N534" s="26" t="s">
        <v>84</v>
      </c>
      <c r="O534" s="26" t="s">
        <v>4214</v>
      </c>
      <c r="P534" s="21" t="s">
        <v>91</v>
      </c>
      <c r="Q534" s="27">
        <v>796</v>
      </c>
      <c r="R534" s="26" t="s">
        <v>678</v>
      </c>
      <c r="S534" s="12">
        <v>80</v>
      </c>
      <c r="T534" s="12">
        <v>130</v>
      </c>
      <c r="U534" s="12">
        <f t="shared" si="49"/>
        <v>10400</v>
      </c>
      <c r="V534" s="12">
        <f t="shared" si="50"/>
        <v>11648.000000000002</v>
      </c>
      <c r="W534" s="23"/>
      <c r="X534" s="23">
        <v>2017</v>
      </c>
      <c r="Y534" s="25"/>
      <c r="Z534" s="121" t="s">
        <v>1129</v>
      </c>
      <c r="AA534" s="121" t="s">
        <v>750</v>
      </c>
      <c r="AB534" s="121" t="s">
        <v>4790</v>
      </c>
      <c r="AC534" s="121">
        <v>68</v>
      </c>
      <c r="AD534" s="122" t="s">
        <v>6878</v>
      </c>
      <c r="AE534" s="122" t="s">
        <v>6877</v>
      </c>
      <c r="AF534" s="121" t="s">
        <v>8264</v>
      </c>
      <c r="AG534" s="121" t="s">
        <v>9018</v>
      </c>
      <c r="AH534" s="121" t="s">
        <v>7089</v>
      </c>
      <c r="AI534" s="121"/>
      <c r="AJ534" s="123">
        <v>80</v>
      </c>
      <c r="AK534" s="123">
        <v>144.47999999999999</v>
      </c>
      <c r="AL534" s="123">
        <f t="shared" si="51"/>
        <v>11558.4</v>
      </c>
      <c r="AM534" s="123">
        <f t="shared" si="52"/>
        <v>89.600000000002183</v>
      </c>
      <c r="AN534" s="130"/>
      <c r="AO534" s="21"/>
      <c r="AP534" s="24"/>
      <c r="AQ534" s="21"/>
    </row>
    <row r="535" spans="1:43" s="22" customFormat="1" ht="76.5" outlineLevel="1" x14ac:dyDescent="0.25">
      <c r="A535" s="70"/>
      <c r="B535" s="72" t="s">
        <v>2589</v>
      </c>
      <c r="C535" s="21" t="s">
        <v>79</v>
      </c>
      <c r="D535" s="21" t="s">
        <v>1102</v>
      </c>
      <c r="E535" s="74" t="s">
        <v>567</v>
      </c>
      <c r="F535" s="74" t="s">
        <v>1103</v>
      </c>
      <c r="G535" s="74" t="s">
        <v>1105</v>
      </c>
      <c r="H535" s="23" t="s">
        <v>81</v>
      </c>
      <c r="I535" s="79">
        <v>0</v>
      </c>
      <c r="J535" s="75">
        <v>710000000</v>
      </c>
      <c r="K535" s="75" t="s">
        <v>82</v>
      </c>
      <c r="L535" s="23" t="s">
        <v>696</v>
      </c>
      <c r="M535" s="21" t="s">
        <v>4114</v>
      </c>
      <c r="N535" s="26" t="s">
        <v>84</v>
      </c>
      <c r="O535" s="26" t="s">
        <v>4214</v>
      </c>
      <c r="P535" s="21" t="s">
        <v>91</v>
      </c>
      <c r="Q535" s="27">
        <v>796</v>
      </c>
      <c r="R535" s="26" t="s">
        <v>678</v>
      </c>
      <c r="S535" s="12">
        <v>80</v>
      </c>
      <c r="T535" s="12">
        <v>130</v>
      </c>
      <c r="U535" s="12">
        <f t="shared" si="49"/>
        <v>10400</v>
      </c>
      <c r="V535" s="12">
        <f t="shared" si="50"/>
        <v>11648.000000000002</v>
      </c>
      <c r="W535" s="23"/>
      <c r="X535" s="23">
        <v>2017</v>
      </c>
      <c r="Y535" s="25"/>
      <c r="Z535" s="121" t="s">
        <v>1129</v>
      </c>
      <c r="AA535" s="121" t="s">
        <v>750</v>
      </c>
      <c r="AB535" s="121" t="s">
        <v>4790</v>
      </c>
      <c r="AC535" s="121">
        <v>69</v>
      </c>
      <c r="AD535" s="122" t="s">
        <v>6878</v>
      </c>
      <c r="AE535" s="122" t="s">
        <v>6877</v>
      </c>
      <c r="AF535" s="121" t="s">
        <v>8264</v>
      </c>
      <c r="AG535" s="121" t="s">
        <v>9018</v>
      </c>
      <c r="AH535" s="121" t="s">
        <v>7089</v>
      </c>
      <c r="AI535" s="121"/>
      <c r="AJ535" s="123">
        <v>80</v>
      </c>
      <c r="AK535" s="123">
        <v>144.47999999999999</v>
      </c>
      <c r="AL535" s="123">
        <f t="shared" si="51"/>
        <v>11558.4</v>
      </c>
      <c r="AM535" s="123">
        <f t="shared" si="52"/>
        <v>89.600000000002183</v>
      </c>
      <c r="AN535" s="130"/>
      <c r="AO535" s="21"/>
      <c r="AP535" s="24"/>
      <c r="AQ535" s="21"/>
    </row>
    <row r="536" spans="1:43" s="22" customFormat="1" ht="102" outlineLevel="1" x14ac:dyDescent="0.25">
      <c r="A536" s="70"/>
      <c r="B536" s="72" t="s">
        <v>2590</v>
      </c>
      <c r="C536" s="21" t="s">
        <v>79</v>
      </c>
      <c r="D536" s="21" t="s">
        <v>4708</v>
      </c>
      <c r="E536" s="74" t="s">
        <v>2073</v>
      </c>
      <c r="F536" s="74" t="s">
        <v>4709</v>
      </c>
      <c r="G536" s="74" t="s">
        <v>4710</v>
      </c>
      <c r="H536" s="23" t="s">
        <v>81</v>
      </c>
      <c r="I536" s="79">
        <v>0</v>
      </c>
      <c r="J536" s="75">
        <v>710000000</v>
      </c>
      <c r="K536" s="75" t="s">
        <v>82</v>
      </c>
      <c r="L536" s="23" t="s">
        <v>696</v>
      </c>
      <c r="M536" s="21" t="s">
        <v>4114</v>
      </c>
      <c r="N536" s="26" t="s">
        <v>84</v>
      </c>
      <c r="O536" s="26" t="s">
        <v>4214</v>
      </c>
      <c r="P536" s="21" t="s">
        <v>91</v>
      </c>
      <c r="Q536" s="27">
        <v>796</v>
      </c>
      <c r="R536" s="26" t="s">
        <v>678</v>
      </c>
      <c r="S536" s="12">
        <v>7</v>
      </c>
      <c r="T536" s="12">
        <v>250</v>
      </c>
      <c r="U536" s="12">
        <f t="shared" si="49"/>
        <v>1750</v>
      </c>
      <c r="V536" s="12">
        <f t="shared" si="50"/>
        <v>1960.0000000000002</v>
      </c>
      <c r="W536" s="23"/>
      <c r="X536" s="23">
        <v>2017</v>
      </c>
      <c r="Y536" s="25"/>
      <c r="Z536" s="121" t="s">
        <v>1129</v>
      </c>
      <c r="AA536" s="121" t="s">
        <v>750</v>
      </c>
      <c r="AB536" s="121" t="s">
        <v>4790</v>
      </c>
      <c r="AC536" s="121">
        <v>70</v>
      </c>
      <c r="AD536" s="122" t="s">
        <v>6878</v>
      </c>
      <c r="AE536" s="122" t="s">
        <v>6877</v>
      </c>
      <c r="AF536" s="121" t="s">
        <v>8264</v>
      </c>
      <c r="AG536" s="121" t="s">
        <v>9018</v>
      </c>
      <c r="AH536" s="121" t="s">
        <v>7089</v>
      </c>
      <c r="AI536" s="121"/>
      <c r="AJ536" s="123">
        <v>7</v>
      </c>
      <c r="AK536" s="123">
        <v>280</v>
      </c>
      <c r="AL536" s="123">
        <f t="shared" si="51"/>
        <v>1960</v>
      </c>
      <c r="AM536" s="123">
        <f t="shared" si="52"/>
        <v>0</v>
      </c>
      <c r="AN536" s="130"/>
      <c r="AO536" s="21"/>
      <c r="AP536" s="24"/>
      <c r="AQ536" s="21"/>
    </row>
    <row r="537" spans="1:43" s="22" customFormat="1" ht="76.5" outlineLevel="1" x14ac:dyDescent="0.25">
      <c r="A537" s="70"/>
      <c r="B537" s="72" t="s">
        <v>2591</v>
      </c>
      <c r="C537" s="21" t="s">
        <v>79</v>
      </c>
      <c r="D537" s="21" t="s">
        <v>1106</v>
      </c>
      <c r="E537" s="74" t="s">
        <v>1107</v>
      </c>
      <c r="F537" s="74" t="s">
        <v>1108</v>
      </c>
      <c r="G537" s="74" t="s">
        <v>4711</v>
      </c>
      <c r="H537" s="23" t="s">
        <v>81</v>
      </c>
      <c r="I537" s="79">
        <v>0</v>
      </c>
      <c r="J537" s="75">
        <v>710000000</v>
      </c>
      <c r="K537" s="75" t="s">
        <v>82</v>
      </c>
      <c r="L537" s="23" t="s">
        <v>696</v>
      </c>
      <c r="M537" s="21" t="s">
        <v>4114</v>
      </c>
      <c r="N537" s="26" t="s">
        <v>84</v>
      </c>
      <c r="O537" s="26" t="s">
        <v>4214</v>
      </c>
      <c r="P537" s="21" t="s">
        <v>91</v>
      </c>
      <c r="Q537" s="27">
        <v>796</v>
      </c>
      <c r="R537" s="26" t="s">
        <v>678</v>
      </c>
      <c r="S537" s="12">
        <v>7</v>
      </c>
      <c r="T537" s="12">
        <v>100</v>
      </c>
      <c r="U537" s="12">
        <f t="shared" si="49"/>
        <v>700</v>
      </c>
      <c r="V537" s="12">
        <f t="shared" si="50"/>
        <v>784.00000000000011</v>
      </c>
      <c r="W537" s="23"/>
      <c r="X537" s="23">
        <v>2017</v>
      </c>
      <c r="Y537" s="25"/>
      <c r="Z537" s="121" t="s">
        <v>1129</v>
      </c>
      <c r="AA537" s="121" t="s">
        <v>750</v>
      </c>
      <c r="AB537" s="121" t="s">
        <v>4790</v>
      </c>
      <c r="AC537" s="121">
        <v>71</v>
      </c>
      <c r="AD537" s="122" t="s">
        <v>6878</v>
      </c>
      <c r="AE537" s="122" t="s">
        <v>6877</v>
      </c>
      <c r="AF537" s="121" t="s">
        <v>8264</v>
      </c>
      <c r="AG537" s="121" t="s">
        <v>9018</v>
      </c>
      <c r="AH537" s="121" t="s">
        <v>7089</v>
      </c>
      <c r="AI537" s="121"/>
      <c r="AJ537" s="123">
        <v>7</v>
      </c>
      <c r="AK537" s="123">
        <v>112</v>
      </c>
      <c r="AL537" s="123">
        <f t="shared" si="51"/>
        <v>784</v>
      </c>
      <c r="AM537" s="123">
        <f t="shared" si="52"/>
        <v>0</v>
      </c>
      <c r="AN537" s="130"/>
      <c r="AO537" s="21"/>
      <c r="AP537" s="24"/>
      <c r="AQ537" s="21"/>
    </row>
    <row r="538" spans="1:43" s="22" customFormat="1" ht="76.5" outlineLevel="1" x14ac:dyDescent="0.25">
      <c r="A538" s="70"/>
      <c r="B538" s="72" t="s">
        <v>2592</v>
      </c>
      <c r="C538" s="21" t="s">
        <v>79</v>
      </c>
      <c r="D538" s="21" t="s">
        <v>1109</v>
      </c>
      <c r="E538" s="74" t="s">
        <v>1110</v>
      </c>
      <c r="F538" s="74" t="s">
        <v>1111</v>
      </c>
      <c r="G538" s="74" t="s">
        <v>1112</v>
      </c>
      <c r="H538" s="23" t="s">
        <v>81</v>
      </c>
      <c r="I538" s="79">
        <v>0</v>
      </c>
      <c r="J538" s="75">
        <v>710000000</v>
      </c>
      <c r="K538" s="75" t="s">
        <v>82</v>
      </c>
      <c r="L538" s="23" t="s">
        <v>696</v>
      </c>
      <c r="M538" s="21" t="s">
        <v>4114</v>
      </c>
      <c r="N538" s="26" t="s">
        <v>84</v>
      </c>
      <c r="O538" s="26" t="s">
        <v>4214</v>
      </c>
      <c r="P538" s="21" t="s">
        <v>91</v>
      </c>
      <c r="Q538" s="27" t="s">
        <v>902</v>
      </c>
      <c r="R538" s="26" t="s">
        <v>678</v>
      </c>
      <c r="S538" s="12">
        <v>24</v>
      </c>
      <c r="T538" s="12">
        <v>200</v>
      </c>
      <c r="U538" s="12">
        <f t="shared" si="49"/>
        <v>4800</v>
      </c>
      <c r="V538" s="12">
        <f t="shared" si="50"/>
        <v>5376.0000000000009</v>
      </c>
      <c r="W538" s="23"/>
      <c r="X538" s="23">
        <v>2017</v>
      </c>
      <c r="Y538" s="25"/>
      <c r="Z538" s="121" t="s">
        <v>1129</v>
      </c>
      <c r="AA538" s="121" t="s">
        <v>750</v>
      </c>
      <c r="AB538" s="121" t="s">
        <v>4790</v>
      </c>
      <c r="AC538" s="121">
        <v>72</v>
      </c>
      <c r="AD538" s="122" t="s">
        <v>6878</v>
      </c>
      <c r="AE538" s="122" t="s">
        <v>6877</v>
      </c>
      <c r="AF538" s="121" t="s">
        <v>8264</v>
      </c>
      <c r="AG538" s="121" t="s">
        <v>9018</v>
      </c>
      <c r="AH538" s="121" t="s">
        <v>7089</v>
      </c>
      <c r="AI538" s="121"/>
      <c r="AJ538" s="123">
        <v>24</v>
      </c>
      <c r="AK538" s="123">
        <v>222.88</v>
      </c>
      <c r="AL538" s="123">
        <f t="shared" si="51"/>
        <v>5349.12</v>
      </c>
      <c r="AM538" s="123">
        <f t="shared" si="52"/>
        <v>26.880000000001019</v>
      </c>
      <c r="AN538" s="130"/>
      <c r="AO538" s="21"/>
      <c r="AP538" s="24"/>
      <c r="AQ538" s="21"/>
    </row>
    <row r="539" spans="1:43" s="22" customFormat="1" ht="76.5" outlineLevel="1" x14ac:dyDescent="0.25">
      <c r="A539" s="70"/>
      <c r="B539" s="72" t="s">
        <v>2593</v>
      </c>
      <c r="C539" s="21" t="s">
        <v>79</v>
      </c>
      <c r="D539" s="74" t="s">
        <v>1113</v>
      </c>
      <c r="E539" s="74" t="s">
        <v>1114</v>
      </c>
      <c r="F539" s="74" t="s">
        <v>1115</v>
      </c>
      <c r="G539" s="74" t="s">
        <v>4505</v>
      </c>
      <c r="H539" s="23" t="s">
        <v>81</v>
      </c>
      <c r="I539" s="79">
        <v>0</v>
      </c>
      <c r="J539" s="75">
        <v>710000000</v>
      </c>
      <c r="K539" s="75" t="s">
        <v>82</v>
      </c>
      <c r="L539" s="23" t="s">
        <v>696</v>
      </c>
      <c r="M539" s="21" t="s">
        <v>4114</v>
      </c>
      <c r="N539" s="26" t="s">
        <v>84</v>
      </c>
      <c r="O539" s="26" t="s">
        <v>4214</v>
      </c>
      <c r="P539" s="21" t="s">
        <v>91</v>
      </c>
      <c r="Q539" s="76" t="s">
        <v>930</v>
      </c>
      <c r="R539" s="77" t="s">
        <v>903</v>
      </c>
      <c r="S539" s="12">
        <v>144</v>
      </c>
      <c r="T539" s="12">
        <v>450</v>
      </c>
      <c r="U539" s="12">
        <f t="shared" si="49"/>
        <v>64800</v>
      </c>
      <c r="V539" s="12">
        <f t="shared" si="50"/>
        <v>72576</v>
      </c>
      <c r="W539" s="23"/>
      <c r="X539" s="23">
        <v>2017</v>
      </c>
      <c r="Y539" s="25"/>
      <c r="Z539" s="121" t="s">
        <v>1129</v>
      </c>
      <c r="AA539" s="121" t="s">
        <v>750</v>
      </c>
      <c r="AB539" s="121" t="s">
        <v>4790</v>
      </c>
      <c r="AC539" s="121">
        <v>73</v>
      </c>
      <c r="AD539" s="122" t="s">
        <v>6878</v>
      </c>
      <c r="AE539" s="122" t="s">
        <v>6877</v>
      </c>
      <c r="AF539" s="121" t="s">
        <v>8264</v>
      </c>
      <c r="AG539" s="121" t="s">
        <v>9018</v>
      </c>
      <c r="AH539" s="121" t="s">
        <v>7089</v>
      </c>
      <c r="AI539" s="121"/>
      <c r="AJ539" s="123">
        <v>144</v>
      </c>
      <c r="AK539" s="123">
        <v>502.88</v>
      </c>
      <c r="AL539" s="123">
        <f t="shared" si="51"/>
        <v>72414.720000000001</v>
      </c>
      <c r="AM539" s="123">
        <f t="shared" si="52"/>
        <v>161.27999999999884</v>
      </c>
      <c r="AN539" s="130"/>
      <c r="AO539" s="21"/>
      <c r="AP539" s="24"/>
      <c r="AQ539" s="21"/>
    </row>
    <row r="540" spans="1:43" s="22" customFormat="1" ht="76.5" outlineLevel="1" x14ac:dyDescent="0.25">
      <c r="A540" s="70"/>
      <c r="B540" s="72" t="s">
        <v>2594</v>
      </c>
      <c r="C540" s="21" t="s">
        <v>79</v>
      </c>
      <c r="D540" s="21" t="s">
        <v>1454</v>
      </c>
      <c r="E540" s="21" t="s">
        <v>1455</v>
      </c>
      <c r="F540" s="21" t="s">
        <v>1456</v>
      </c>
      <c r="G540" s="21" t="s">
        <v>4506</v>
      </c>
      <c r="H540" s="23" t="s">
        <v>81</v>
      </c>
      <c r="I540" s="79">
        <v>0</v>
      </c>
      <c r="J540" s="25">
        <v>710000000</v>
      </c>
      <c r="K540" s="25" t="s">
        <v>82</v>
      </c>
      <c r="L540" s="23" t="s">
        <v>696</v>
      </c>
      <c r="M540" s="21" t="s">
        <v>1428</v>
      </c>
      <c r="N540" s="26" t="s">
        <v>84</v>
      </c>
      <c r="O540" s="26" t="s">
        <v>4214</v>
      </c>
      <c r="P540" s="21" t="s">
        <v>91</v>
      </c>
      <c r="Q540" s="27" t="s">
        <v>902</v>
      </c>
      <c r="R540" s="26" t="s">
        <v>678</v>
      </c>
      <c r="S540" s="12">
        <v>5</v>
      </c>
      <c r="T540" s="12">
        <v>852.66</v>
      </c>
      <c r="U540" s="12">
        <f t="shared" si="49"/>
        <v>4263.3</v>
      </c>
      <c r="V540" s="12">
        <f t="shared" si="50"/>
        <v>4774.8960000000006</v>
      </c>
      <c r="W540" s="23"/>
      <c r="X540" s="23">
        <v>2017</v>
      </c>
      <c r="Y540" s="25"/>
      <c r="Z540" s="121" t="s">
        <v>1129</v>
      </c>
      <c r="AA540" s="121" t="s">
        <v>1427</v>
      </c>
      <c r="AB540" s="121" t="s">
        <v>4790</v>
      </c>
      <c r="AC540" s="121">
        <v>74</v>
      </c>
      <c r="AD540" s="122" t="s">
        <v>6878</v>
      </c>
      <c r="AE540" s="122" t="s">
        <v>6877</v>
      </c>
      <c r="AF540" s="121" t="s">
        <v>8264</v>
      </c>
      <c r="AG540" s="121" t="s">
        <v>9018</v>
      </c>
      <c r="AH540" s="121" t="s">
        <v>7089</v>
      </c>
      <c r="AI540" s="121"/>
      <c r="AJ540" s="123">
        <v>5</v>
      </c>
      <c r="AK540" s="123">
        <v>953.12000000000012</v>
      </c>
      <c r="AL540" s="123">
        <f t="shared" si="51"/>
        <v>4765.6000000000004</v>
      </c>
      <c r="AM540" s="123">
        <f t="shared" si="52"/>
        <v>9.2960000000002765</v>
      </c>
      <c r="AN540" s="130"/>
      <c r="AO540" s="21"/>
      <c r="AP540" s="24"/>
      <c r="AQ540" s="21"/>
    </row>
    <row r="541" spans="1:43" s="22" customFormat="1" ht="76.5" outlineLevel="1" x14ac:dyDescent="0.25">
      <c r="A541" s="70"/>
      <c r="B541" s="72" t="s">
        <v>2595</v>
      </c>
      <c r="C541" s="21" t="s">
        <v>79</v>
      </c>
      <c r="D541" s="21" t="s">
        <v>1457</v>
      </c>
      <c r="E541" s="21" t="s">
        <v>1455</v>
      </c>
      <c r="F541" s="21" t="s">
        <v>1458</v>
      </c>
      <c r="G541" s="21" t="s">
        <v>4507</v>
      </c>
      <c r="H541" s="23" t="s">
        <v>81</v>
      </c>
      <c r="I541" s="79">
        <v>0</v>
      </c>
      <c r="J541" s="25">
        <v>710000000</v>
      </c>
      <c r="K541" s="25" t="s">
        <v>82</v>
      </c>
      <c r="L541" s="23" t="s">
        <v>696</v>
      </c>
      <c r="M541" s="21" t="s">
        <v>1428</v>
      </c>
      <c r="N541" s="26" t="s">
        <v>84</v>
      </c>
      <c r="O541" s="26" t="s">
        <v>4214</v>
      </c>
      <c r="P541" s="21" t="s">
        <v>91</v>
      </c>
      <c r="Q541" s="27" t="s">
        <v>902</v>
      </c>
      <c r="R541" s="26" t="s">
        <v>678</v>
      </c>
      <c r="S541" s="12">
        <v>4</v>
      </c>
      <c r="T541" s="12">
        <v>506.34</v>
      </c>
      <c r="U541" s="12">
        <f t="shared" si="49"/>
        <v>2025.36</v>
      </c>
      <c r="V541" s="12">
        <f t="shared" si="50"/>
        <v>2268.4032000000002</v>
      </c>
      <c r="W541" s="23"/>
      <c r="X541" s="23">
        <v>2017</v>
      </c>
      <c r="Y541" s="25"/>
      <c r="Z541" s="121" t="s">
        <v>1129</v>
      </c>
      <c r="AA541" s="121" t="s">
        <v>1427</v>
      </c>
      <c r="AB541" s="121" t="s">
        <v>4790</v>
      </c>
      <c r="AC541" s="121">
        <v>75</v>
      </c>
      <c r="AD541" s="122" t="s">
        <v>6878</v>
      </c>
      <c r="AE541" s="122" t="s">
        <v>6877</v>
      </c>
      <c r="AF541" s="121" t="s">
        <v>8264</v>
      </c>
      <c r="AG541" s="121" t="s">
        <v>9018</v>
      </c>
      <c r="AH541" s="121" t="s">
        <v>7089</v>
      </c>
      <c r="AI541" s="121"/>
      <c r="AJ541" s="123">
        <v>4</v>
      </c>
      <c r="AK541" s="123">
        <v>567</v>
      </c>
      <c r="AL541" s="123">
        <f t="shared" si="51"/>
        <v>2268</v>
      </c>
      <c r="AM541" s="123">
        <f t="shared" si="52"/>
        <v>0.40320000000019718</v>
      </c>
      <c r="AN541" s="130"/>
      <c r="AO541" s="21"/>
      <c r="AP541" s="24"/>
      <c r="AQ541" s="21"/>
    </row>
    <row r="542" spans="1:43" s="22" customFormat="1" ht="76.5" outlineLevel="1" x14ac:dyDescent="0.25">
      <c r="A542" s="70"/>
      <c r="B542" s="72" t="s">
        <v>2596</v>
      </c>
      <c r="C542" s="21" t="s">
        <v>79</v>
      </c>
      <c r="D542" s="21" t="s">
        <v>1453</v>
      </c>
      <c r="E542" s="21" t="s">
        <v>1076</v>
      </c>
      <c r="F542" s="21" t="s">
        <v>3132</v>
      </c>
      <c r="G542" s="21" t="s">
        <v>4537</v>
      </c>
      <c r="H542" s="23" t="s">
        <v>81</v>
      </c>
      <c r="I542" s="79">
        <v>0</v>
      </c>
      <c r="J542" s="25">
        <v>710000000</v>
      </c>
      <c r="K542" s="25" t="s">
        <v>82</v>
      </c>
      <c r="L542" s="23" t="s">
        <v>696</v>
      </c>
      <c r="M542" s="21" t="s">
        <v>1428</v>
      </c>
      <c r="N542" s="26" t="s">
        <v>84</v>
      </c>
      <c r="O542" s="26" t="s">
        <v>4214</v>
      </c>
      <c r="P542" s="21" t="s">
        <v>91</v>
      </c>
      <c r="Q542" s="27">
        <v>796</v>
      </c>
      <c r="R542" s="26" t="s">
        <v>678</v>
      </c>
      <c r="S542" s="12">
        <v>10</v>
      </c>
      <c r="T542" s="12">
        <v>320.04000000000002</v>
      </c>
      <c r="U542" s="12">
        <f t="shared" si="49"/>
        <v>3200.4</v>
      </c>
      <c r="V542" s="12">
        <f t="shared" si="50"/>
        <v>3584.4480000000003</v>
      </c>
      <c r="W542" s="23"/>
      <c r="X542" s="23">
        <v>2017</v>
      </c>
      <c r="Y542" s="25"/>
      <c r="Z542" s="121" t="s">
        <v>1129</v>
      </c>
      <c r="AA542" s="121" t="s">
        <v>1427</v>
      </c>
      <c r="AB542" s="121" t="s">
        <v>4790</v>
      </c>
      <c r="AC542" s="121">
        <v>76</v>
      </c>
      <c r="AD542" s="122" t="s">
        <v>6878</v>
      </c>
      <c r="AE542" s="122" t="s">
        <v>6877</v>
      </c>
      <c r="AF542" s="121" t="s">
        <v>8264</v>
      </c>
      <c r="AG542" s="121" t="s">
        <v>9018</v>
      </c>
      <c r="AH542" s="121" t="s">
        <v>7089</v>
      </c>
      <c r="AI542" s="121"/>
      <c r="AJ542" s="123">
        <v>10</v>
      </c>
      <c r="AK542" s="123">
        <v>358.4</v>
      </c>
      <c r="AL542" s="123">
        <f t="shared" si="51"/>
        <v>3584</v>
      </c>
      <c r="AM542" s="123">
        <f t="shared" si="52"/>
        <v>0.44800000000032014</v>
      </c>
      <c r="AN542" s="130"/>
      <c r="AO542" s="21"/>
      <c r="AP542" s="24"/>
      <c r="AQ542" s="21"/>
    </row>
    <row r="543" spans="1:43" s="22" customFormat="1" ht="76.5" outlineLevel="1" x14ac:dyDescent="0.25">
      <c r="A543" s="70"/>
      <c r="B543" s="72" t="s">
        <v>2597</v>
      </c>
      <c r="C543" s="21" t="s">
        <v>79</v>
      </c>
      <c r="D543" s="21" t="s">
        <v>2069</v>
      </c>
      <c r="E543" s="21" t="s">
        <v>1092</v>
      </c>
      <c r="F543" s="21" t="s">
        <v>2070</v>
      </c>
      <c r="G543" s="21" t="s">
        <v>4583</v>
      </c>
      <c r="H543" s="23" t="s">
        <v>81</v>
      </c>
      <c r="I543" s="79">
        <v>0</v>
      </c>
      <c r="J543" s="25">
        <v>710000000</v>
      </c>
      <c r="K543" s="25" t="s">
        <v>82</v>
      </c>
      <c r="L543" s="23" t="s">
        <v>696</v>
      </c>
      <c r="M543" s="21" t="s">
        <v>1428</v>
      </c>
      <c r="N543" s="26" t="s">
        <v>84</v>
      </c>
      <c r="O543" s="26" t="s">
        <v>4214</v>
      </c>
      <c r="P543" s="21" t="s">
        <v>91</v>
      </c>
      <c r="Q543" s="27" t="s">
        <v>902</v>
      </c>
      <c r="R543" s="26" t="s">
        <v>678</v>
      </c>
      <c r="S543" s="12">
        <v>10</v>
      </c>
      <c r="T543" s="12">
        <v>630</v>
      </c>
      <c r="U543" s="12">
        <f t="shared" si="49"/>
        <v>6300</v>
      </c>
      <c r="V543" s="12">
        <f t="shared" si="50"/>
        <v>7056.0000000000009</v>
      </c>
      <c r="W543" s="23"/>
      <c r="X543" s="23">
        <v>2017</v>
      </c>
      <c r="Y543" s="25"/>
      <c r="Z543" s="121" t="s">
        <v>1129</v>
      </c>
      <c r="AA543" s="121" t="s">
        <v>1427</v>
      </c>
      <c r="AB543" s="121" t="s">
        <v>4790</v>
      </c>
      <c r="AC543" s="121">
        <v>77</v>
      </c>
      <c r="AD543" s="122" t="s">
        <v>6878</v>
      </c>
      <c r="AE543" s="122" t="s">
        <v>6877</v>
      </c>
      <c r="AF543" s="121" t="s">
        <v>8264</v>
      </c>
      <c r="AG543" s="121" t="s">
        <v>9018</v>
      </c>
      <c r="AH543" s="121" t="s">
        <v>7089</v>
      </c>
      <c r="AI543" s="121"/>
      <c r="AJ543" s="123">
        <v>10</v>
      </c>
      <c r="AK543" s="123">
        <v>705.6</v>
      </c>
      <c r="AL543" s="123">
        <f t="shared" si="51"/>
        <v>7056</v>
      </c>
      <c r="AM543" s="123">
        <f t="shared" si="52"/>
        <v>0</v>
      </c>
      <c r="AN543" s="130"/>
      <c r="AO543" s="21"/>
      <c r="AP543" s="24"/>
      <c r="AQ543" s="21"/>
    </row>
    <row r="544" spans="1:43" s="22" customFormat="1" ht="76.5" outlineLevel="1" x14ac:dyDescent="0.25">
      <c r="A544" s="70"/>
      <c r="B544" s="72" t="s">
        <v>2598</v>
      </c>
      <c r="C544" s="21" t="s">
        <v>79</v>
      </c>
      <c r="D544" s="74" t="s">
        <v>1459</v>
      </c>
      <c r="E544" s="74" t="s">
        <v>4050</v>
      </c>
      <c r="F544" s="74" t="s">
        <v>1460</v>
      </c>
      <c r="G544" s="74" t="s">
        <v>4591</v>
      </c>
      <c r="H544" s="23" t="s">
        <v>81</v>
      </c>
      <c r="I544" s="79">
        <v>0</v>
      </c>
      <c r="J544" s="25">
        <v>710000000</v>
      </c>
      <c r="K544" s="25" t="s">
        <v>82</v>
      </c>
      <c r="L544" s="23" t="s">
        <v>696</v>
      </c>
      <c r="M544" s="21" t="s">
        <v>1428</v>
      </c>
      <c r="N544" s="26" t="s">
        <v>84</v>
      </c>
      <c r="O544" s="26" t="s">
        <v>4214</v>
      </c>
      <c r="P544" s="21" t="s">
        <v>91</v>
      </c>
      <c r="Q544" s="27" t="s">
        <v>902</v>
      </c>
      <c r="R544" s="26" t="s">
        <v>678</v>
      </c>
      <c r="S544" s="12">
        <v>50</v>
      </c>
      <c r="T544" s="12">
        <v>192.98</v>
      </c>
      <c r="U544" s="12">
        <f t="shared" si="49"/>
        <v>9649</v>
      </c>
      <c r="V544" s="12">
        <f t="shared" si="50"/>
        <v>10806.880000000001</v>
      </c>
      <c r="W544" s="23"/>
      <c r="X544" s="23">
        <v>2017</v>
      </c>
      <c r="Y544" s="25"/>
      <c r="Z544" s="121" t="s">
        <v>1129</v>
      </c>
      <c r="AA544" s="121" t="s">
        <v>1427</v>
      </c>
      <c r="AB544" s="121" t="s">
        <v>4790</v>
      </c>
      <c r="AC544" s="121">
        <v>78</v>
      </c>
      <c r="AD544" s="122" t="s">
        <v>6878</v>
      </c>
      <c r="AE544" s="122" t="s">
        <v>6877</v>
      </c>
      <c r="AF544" s="121" t="s">
        <v>8264</v>
      </c>
      <c r="AG544" s="121" t="s">
        <v>9018</v>
      </c>
      <c r="AH544" s="121" t="s">
        <v>7089</v>
      </c>
      <c r="AI544" s="121"/>
      <c r="AJ544" s="123">
        <v>50</v>
      </c>
      <c r="AK544" s="123">
        <v>216.13</v>
      </c>
      <c r="AL544" s="123">
        <f t="shared" si="51"/>
        <v>10806.5</v>
      </c>
      <c r="AM544" s="123">
        <f t="shared" si="52"/>
        <v>0.38000000000101863</v>
      </c>
      <c r="AN544" s="130"/>
      <c r="AO544" s="21"/>
      <c r="AP544" s="24"/>
      <c r="AQ544" s="21"/>
    </row>
    <row r="545" spans="1:43" s="22" customFormat="1" ht="76.5" outlineLevel="1" x14ac:dyDescent="0.25">
      <c r="A545" s="70"/>
      <c r="B545" s="72" t="s">
        <v>2599</v>
      </c>
      <c r="C545" s="21" t="s">
        <v>79</v>
      </c>
      <c r="D545" s="21" t="s">
        <v>1100</v>
      </c>
      <c r="E545" s="21" t="s">
        <v>1098</v>
      </c>
      <c r="F545" s="21" t="s">
        <v>1101</v>
      </c>
      <c r="G545" s="74" t="s">
        <v>4527</v>
      </c>
      <c r="H545" s="23" t="s">
        <v>81</v>
      </c>
      <c r="I545" s="79">
        <v>0</v>
      </c>
      <c r="J545" s="25">
        <v>710000000</v>
      </c>
      <c r="K545" s="25" t="s">
        <v>82</v>
      </c>
      <c r="L545" s="23" t="s">
        <v>696</v>
      </c>
      <c r="M545" s="21" t="s">
        <v>1728</v>
      </c>
      <c r="N545" s="26" t="s">
        <v>84</v>
      </c>
      <c r="O545" s="26" t="s">
        <v>4214</v>
      </c>
      <c r="P545" s="21" t="s">
        <v>91</v>
      </c>
      <c r="Q545" s="27" t="s">
        <v>902</v>
      </c>
      <c r="R545" s="26" t="s">
        <v>678</v>
      </c>
      <c r="S545" s="12">
        <v>10</v>
      </c>
      <c r="T545" s="12">
        <v>485.8</v>
      </c>
      <c r="U545" s="12">
        <f t="shared" si="49"/>
        <v>4858</v>
      </c>
      <c r="V545" s="12">
        <f t="shared" si="50"/>
        <v>5440.9600000000009</v>
      </c>
      <c r="W545" s="23"/>
      <c r="X545" s="23">
        <v>2017</v>
      </c>
      <c r="Y545" s="25"/>
      <c r="Z545" s="121" t="s">
        <v>1129</v>
      </c>
      <c r="AA545" s="121" t="s">
        <v>1427</v>
      </c>
      <c r="AB545" s="121" t="s">
        <v>4790</v>
      </c>
      <c r="AC545" s="121">
        <v>79</v>
      </c>
      <c r="AD545" s="122" t="s">
        <v>6878</v>
      </c>
      <c r="AE545" s="122" t="s">
        <v>6877</v>
      </c>
      <c r="AF545" s="121" t="s">
        <v>8264</v>
      </c>
      <c r="AG545" s="121" t="s">
        <v>9018</v>
      </c>
      <c r="AH545" s="121" t="s">
        <v>7089</v>
      </c>
      <c r="AI545" s="121"/>
      <c r="AJ545" s="123">
        <v>10</v>
      </c>
      <c r="AK545" s="123">
        <v>544.09</v>
      </c>
      <c r="AL545" s="123">
        <f t="shared" si="51"/>
        <v>5440.9000000000005</v>
      </c>
      <c r="AM545" s="123">
        <f t="shared" si="52"/>
        <v>6.0000000000400178E-2</v>
      </c>
      <c r="AN545" s="130"/>
      <c r="AO545" s="21"/>
      <c r="AP545" s="24"/>
      <c r="AQ545" s="21"/>
    </row>
    <row r="546" spans="1:43" s="22" customFormat="1" ht="76.5" outlineLevel="1" x14ac:dyDescent="0.25">
      <c r="A546" s="70"/>
      <c r="B546" s="72" t="s">
        <v>2600</v>
      </c>
      <c r="C546" s="21" t="s">
        <v>79</v>
      </c>
      <c r="D546" s="21" t="s">
        <v>2056</v>
      </c>
      <c r="E546" s="21" t="s">
        <v>2057</v>
      </c>
      <c r="F546" s="21" t="s">
        <v>2058</v>
      </c>
      <c r="G546" s="74" t="s">
        <v>4592</v>
      </c>
      <c r="H546" s="23" t="s">
        <v>81</v>
      </c>
      <c r="I546" s="79">
        <v>0</v>
      </c>
      <c r="J546" s="25">
        <v>710000000</v>
      </c>
      <c r="K546" s="25" t="s">
        <v>82</v>
      </c>
      <c r="L546" s="23" t="s">
        <v>696</v>
      </c>
      <c r="M546" s="21" t="s">
        <v>1728</v>
      </c>
      <c r="N546" s="26" t="s">
        <v>84</v>
      </c>
      <c r="O546" s="26" t="s">
        <v>4214</v>
      </c>
      <c r="P546" s="21" t="s">
        <v>91</v>
      </c>
      <c r="Q546" s="27">
        <v>796</v>
      </c>
      <c r="R546" s="26" t="s">
        <v>678</v>
      </c>
      <c r="S546" s="12">
        <v>10</v>
      </c>
      <c r="T546" s="12">
        <v>745.18</v>
      </c>
      <c r="U546" s="12">
        <f t="shared" si="49"/>
        <v>7451.7999999999993</v>
      </c>
      <c r="V546" s="12">
        <f t="shared" si="50"/>
        <v>8346.0159999999996</v>
      </c>
      <c r="W546" s="23"/>
      <c r="X546" s="23">
        <v>2017</v>
      </c>
      <c r="Y546" s="25"/>
      <c r="Z546" s="121" t="s">
        <v>1129</v>
      </c>
      <c r="AA546" s="121" t="s">
        <v>1427</v>
      </c>
      <c r="AB546" s="121" t="s">
        <v>4790</v>
      </c>
      <c r="AC546" s="121">
        <v>80</v>
      </c>
      <c r="AD546" s="122" t="s">
        <v>6878</v>
      </c>
      <c r="AE546" s="122" t="s">
        <v>6877</v>
      </c>
      <c r="AF546" s="121" t="s">
        <v>8264</v>
      </c>
      <c r="AG546" s="121" t="s">
        <v>9018</v>
      </c>
      <c r="AH546" s="121" t="s">
        <v>7089</v>
      </c>
      <c r="AI546" s="121"/>
      <c r="AJ546" s="123">
        <v>10</v>
      </c>
      <c r="AK546" s="123">
        <v>834.51</v>
      </c>
      <c r="AL546" s="123">
        <f t="shared" si="51"/>
        <v>8345.1</v>
      </c>
      <c r="AM546" s="123">
        <f t="shared" si="52"/>
        <v>0.91599999999925785</v>
      </c>
      <c r="AN546" s="130"/>
      <c r="AO546" s="21"/>
      <c r="AP546" s="24"/>
      <c r="AQ546" s="21"/>
    </row>
    <row r="547" spans="1:43" s="22" customFormat="1" ht="76.5" outlineLevel="1" x14ac:dyDescent="0.25">
      <c r="A547" s="70"/>
      <c r="B547" s="72" t="s">
        <v>2601</v>
      </c>
      <c r="C547" s="21" t="s">
        <v>79</v>
      </c>
      <c r="D547" s="21" t="s">
        <v>2059</v>
      </c>
      <c r="E547" s="21" t="s">
        <v>1076</v>
      </c>
      <c r="F547" s="21" t="s">
        <v>2060</v>
      </c>
      <c r="G547" s="21" t="s">
        <v>2060</v>
      </c>
      <c r="H547" s="23" t="s">
        <v>81</v>
      </c>
      <c r="I547" s="79">
        <v>0</v>
      </c>
      <c r="J547" s="25">
        <v>710000000</v>
      </c>
      <c r="K547" s="25" t="s">
        <v>82</v>
      </c>
      <c r="L547" s="23" t="s">
        <v>696</v>
      </c>
      <c r="M547" s="21" t="s">
        <v>1728</v>
      </c>
      <c r="N547" s="26" t="s">
        <v>84</v>
      </c>
      <c r="O547" s="26" t="s">
        <v>4214</v>
      </c>
      <c r="P547" s="21" t="s">
        <v>91</v>
      </c>
      <c r="Q547" s="27" t="s">
        <v>902</v>
      </c>
      <c r="R547" s="26" t="s">
        <v>678</v>
      </c>
      <c r="S547" s="12">
        <v>20</v>
      </c>
      <c r="T547" s="12">
        <v>501.56</v>
      </c>
      <c r="U547" s="12">
        <f t="shared" si="49"/>
        <v>10031.200000000001</v>
      </c>
      <c r="V547" s="12">
        <f t="shared" si="50"/>
        <v>11234.944000000001</v>
      </c>
      <c r="W547" s="23"/>
      <c r="X547" s="23">
        <v>2017</v>
      </c>
      <c r="Y547" s="25"/>
      <c r="Z547" s="121" t="s">
        <v>1129</v>
      </c>
      <c r="AA547" s="121" t="s">
        <v>1427</v>
      </c>
      <c r="AB547" s="121" t="s">
        <v>4790</v>
      </c>
      <c r="AC547" s="121">
        <v>81</v>
      </c>
      <c r="AD547" s="122" t="s">
        <v>6878</v>
      </c>
      <c r="AE547" s="122" t="s">
        <v>6877</v>
      </c>
      <c r="AF547" s="121" t="s">
        <v>8264</v>
      </c>
      <c r="AG547" s="121" t="s">
        <v>9018</v>
      </c>
      <c r="AH547" s="121" t="s">
        <v>7089</v>
      </c>
      <c r="AI547" s="121"/>
      <c r="AJ547" s="123">
        <v>20</v>
      </c>
      <c r="AK547" s="123">
        <v>561.74</v>
      </c>
      <c r="AL547" s="123">
        <f t="shared" si="51"/>
        <v>11234.8</v>
      </c>
      <c r="AM547" s="123">
        <f t="shared" si="52"/>
        <v>0.14400000000205182</v>
      </c>
      <c r="AN547" s="130"/>
      <c r="AO547" s="21"/>
      <c r="AP547" s="24"/>
      <c r="AQ547" s="21"/>
    </row>
    <row r="548" spans="1:43" s="22" customFormat="1" ht="76.5" outlineLevel="1" x14ac:dyDescent="0.25">
      <c r="A548" s="70"/>
      <c r="B548" s="72" t="s">
        <v>2602</v>
      </c>
      <c r="C548" s="21" t="s">
        <v>79</v>
      </c>
      <c r="D548" s="21" t="s">
        <v>2061</v>
      </c>
      <c r="E548" s="21" t="s">
        <v>1076</v>
      </c>
      <c r="F548" s="21" t="s">
        <v>2062</v>
      </c>
      <c r="G548" s="21" t="s">
        <v>2062</v>
      </c>
      <c r="H548" s="23" t="s">
        <v>81</v>
      </c>
      <c r="I548" s="79">
        <v>0</v>
      </c>
      <c r="J548" s="25">
        <v>710000000</v>
      </c>
      <c r="K548" s="25" t="s">
        <v>82</v>
      </c>
      <c r="L548" s="23" t="s">
        <v>696</v>
      </c>
      <c r="M548" s="21" t="s">
        <v>1728</v>
      </c>
      <c r="N548" s="26" t="s">
        <v>84</v>
      </c>
      <c r="O548" s="26" t="s">
        <v>4214</v>
      </c>
      <c r="P548" s="21" t="s">
        <v>91</v>
      </c>
      <c r="Q548" s="27" t="s">
        <v>902</v>
      </c>
      <c r="R548" s="26" t="s">
        <v>678</v>
      </c>
      <c r="S548" s="12">
        <v>50</v>
      </c>
      <c r="T548" s="12">
        <v>372.59</v>
      </c>
      <c r="U548" s="12">
        <f t="shared" si="49"/>
        <v>18629.5</v>
      </c>
      <c r="V548" s="12">
        <f t="shared" si="50"/>
        <v>20865.04</v>
      </c>
      <c r="W548" s="23"/>
      <c r="X548" s="23">
        <v>2017</v>
      </c>
      <c r="Y548" s="25"/>
      <c r="Z548" s="121" t="s">
        <v>1129</v>
      </c>
      <c r="AA548" s="121" t="s">
        <v>1427</v>
      </c>
      <c r="AB548" s="121" t="s">
        <v>4790</v>
      </c>
      <c r="AC548" s="121">
        <v>82</v>
      </c>
      <c r="AD548" s="122" t="s">
        <v>6878</v>
      </c>
      <c r="AE548" s="122" t="s">
        <v>6877</v>
      </c>
      <c r="AF548" s="121" t="s">
        <v>8264</v>
      </c>
      <c r="AG548" s="121" t="s">
        <v>9018</v>
      </c>
      <c r="AH548" s="121" t="s">
        <v>7089</v>
      </c>
      <c r="AI548" s="121"/>
      <c r="AJ548" s="123">
        <v>50</v>
      </c>
      <c r="AK548" s="123">
        <v>417.29</v>
      </c>
      <c r="AL548" s="123">
        <f t="shared" si="51"/>
        <v>20864.5</v>
      </c>
      <c r="AM548" s="123">
        <f t="shared" si="52"/>
        <v>0.54000000000087311</v>
      </c>
      <c r="AN548" s="130"/>
      <c r="AO548" s="21"/>
      <c r="AP548" s="24"/>
      <c r="AQ548" s="21"/>
    </row>
    <row r="549" spans="1:43" s="22" customFormat="1" ht="76.5" outlineLevel="1" x14ac:dyDescent="0.25">
      <c r="A549" s="70"/>
      <c r="B549" s="72" t="s">
        <v>2603</v>
      </c>
      <c r="C549" s="21" t="s">
        <v>79</v>
      </c>
      <c r="D549" s="21" t="s">
        <v>1090</v>
      </c>
      <c r="E549" s="21" t="s">
        <v>1076</v>
      </c>
      <c r="F549" s="21" t="s">
        <v>1089</v>
      </c>
      <c r="G549" s="74" t="s">
        <v>4718</v>
      </c>
      <c r="H549" s="23" t="s">
        <v>81</v>
      </c>
      <c r="I549" s="79">
        <v>0</v>
      </c>
      <c r="J549" s="25">
        <v>710000000</v>
      </c>
      <c r="K549" s="25" t="s">
        <v>82</v>
      </c>
      <c r="L549" s="23" t="s">
        <v>696</v>
      </c>
      <c r="M549" s="21" t="s">
        <v>1728</v>
      </c>
      <c r="N549" s="26" t="s">
        <v>84</v>
      </c>
      <c r="O549" s="26" t="s">
        <v>4214</v>
      </c>
      <c r="P549" s="21" t="s">
        <v>91</v>
      </c>
      <c r="Q549" s="27">
        <v>796</v>
      </c>
      <c r="R549" s="26" t="s">
        <v>678</v>
      </c>
      <c r="S549" s="12">
        <v>100</v>
      </c>
      <c r="T549" s="12">
        <v>320.04000000000002</v>
      </c>
      <c r="U549" s="12">
        <f t="shared" si="49"/>
        <v>32004.000000000004</v>
      </c>
      <c r="V549" s="12">
        <f t="shared" si="50"/>
        <v>35844.48000000001</v>
      </c>
      <c r="W549" s="23"/>
      <c r="X549" s="23">
        <v>2017</v>
      </c>
      <c r="Y549" s="25"/>
      <c r="Z549" s="121" t="s">
        <v>1129</v>
      </c>
      <c r="AA549" s="121" t="s">
        <v>1427</v>
      </c>
      <c r="AB549" s="121" t="s">
        <v>4790</v>
      </c>
      <c r="AC549" s="121">
        <v>83</v>
      </c>
      <c r="AD549" s="122" t="s">
        <v>6878</v>
      </c>
      <c r="AE549" s="122" t="s">
        <v>6877</v>
      </c>
      <c r="AF549" s="121" t="s">
        <v>8264</v>
      </c>
      <c r="AG549" s="121" t="s">
        <v>9018</v>
      </c>
      <c r="AH549" s="121" t="s">
        <v>7089</v>
      </c>
      <c r="AI549" s="121"/>
      <c r="AJ549" s="123">
        <v>100</v>
      </c>
      <c r="AK549" s="123">
        <v>357.28</v>
      </c>
      <c r="AL549" s="123">
        <f t="shared" si="51"/>
        <v>35728</v>
      </c>
      <c r="AM549" s="123">
        <f t="shared" si="52"/>
        <v>116.48000000001048</v>
      </c>
      <c r="AN549" s="130"/>
      <c r="AO549" s="21"/>
      <c r="AP549" s="24"/>
      <c r="AQ549" s="21"/>
    </row>
    <row r="550" spans="1:43" s="22" customFormat="1" ht="76.5" outlineLevel="1" x14ac:dyDescent="0.25">
      <c r="A550" s="70"/>
      <c r="B550" s="72" t="s">
        <v>2604</v>
      </c>
      <c r="C550" s="21" t="s">
        <v>79</v>
      </c>
      <c r="D550" s="21" t="s">
        <v>2063</v>
      </c>
      <c r="E550" s="21" t="s">
        <v>1092</v>
      </c>
      <c r="F550" s="21" t="s">
        <v>2064</v>
      </c>
      <c r="G550" s="21" t="s">
        <v>4552</v>
      </c>
      <c r="H550" s="23" t="s">
        <v>81</v>
      </c>
      <c r="I550" s="79">
        <v>0</v>
      </c>
      <c r="J550" s="25">
        <v>710000000</v>
      </c>
      <c r="K550" s="25" t="s">
        <v>82</v>
      </c>
      <c r="L550" s="23" t="s">
        <v>696</v>
      </c>
      <c r="M550" s="21" t="s">
        <v>1728</v>
      </c>
      <c r="N550" s="26" t="s">
        <v>84</v>
      </c>
      <c r="O550" s="26" t="s">
        <v>4214</v>
      </c>
      <c r="P550" s="21" t="s">
        <v>91</v>
      </c>
      <c r="Q550" s="27">
        <v>796</v>
      </c>
      <c r="R550" s="26" t="s">
        <v>678</v>
      </c>
      <c r="S550" s="12">
        <v>100</v>
      </c>
      <c r="T550" s="12">
        <v>758.93</v>
      </c>
      <c r="U550" s="12">
        <f t="shared" si="49"/>
        <v>75893</v>
      </c>
      <c r="V550" s="12">
        <f t="shared" si="50"/>
        <v>85000.16</v>
      </c>
      <c r="W550" s="23"/>
      <c r="X550" s="23">
        <v>2017</v>
      </c>
      <c r="Y550" s="25"/>
      <c r="Z550" s="121" t="s">
        <v>1129</v>
      </c>
      <c r="AA550" s="121" t="s">
        <v>1427</v>
      </c>
      <c r="AB550" s="121" t="s">
        <v>4790</v>
      </c>
      <c r="AC550" s="121">
        <v>84</v>
      </c>
      <c r="AD550" s="122" t="s">
        <v>6878</v>
      </c>
      <c r="AE550" s="122" t="s">
        <v>6877</v>
      </c>
      <c r="AF550" s="121" t="s">
        <v>8264</v>
      </c>
      <c r="AG550" s="121" t="s">
        <v>9018</v>
      </c>
      <c r="AH550" s="121" t="s">
        <v>7089</v>
      </c>
      <c r="AI550" s="121"/>
      <c r="AJ550" s="123">
        <v>100</v>
      </c>
      <c r="AK550" s="123">
        <v>847.84</v>
      </c>
      <c r="AL550" s="123">
        <f t="shared" si="51"/>
        <v>84784</v>
      </c>
      <c r="AM550" s="123">
        <f t="shared" si="52"/>
        <v>216.16000000000349</v>
      </c>
      <c r="AN550" s="130"/>
      <c r="AO550" s="21"/>
      <c r="AP550" s="24"/>
      <c r="AQ550" s="21"/>
    </row>
    <row r="551" spans="1:43" s="22" customFormat="1" ht="76.5" outlineLevel="1" x14ac:dyDescent="0.25">
      <c r="A551" s="70"/>
      <c r="B551" s="72" t="s">
        <v>4500</v>
      </c>
      <c r="C551" s="21" t="s">
        <v>79</v>
      </c>
      <c r="D551" s="21" t="s">
        <v>2065</v>
      </c>
      <c r="E551" s="21" t="s">
        <v>1092</v>
      </c>
      <c r="F551" s="21" t="s">
        <v>2066</v>
      </c>
      <c r="G551" s="21" t="s">
        <v>2066</v>
      </c>
      <c r="H551" s="23" t="s">
        <v>81</v>
      </c>
      <c r="I551" s="79">
        <v>0</v>
      </c>
      <c r="J551" s="25">
        <v>710000000</v>
      </c>
      <c r="K551" s="25" t="s">
        <v>82</v>
      </c>
      <c r="L551" s="23" t="s">
        <v>696</v>
      </c>
      <c r="M551" s="21" t="s">
        <v>1728</v>
      </c>
      <c r="N551" s="26" t="s">
        <v>84</v>
      </c>
      <c r="O551" s="26" t="s">
        <v>4214</v>
      </c>
      <c r="P551" s="21" t="s">
        <v>91</v>
      </c>
      <c r="Q551" s="27" t="s">
        <v>902</v>
      </c>
      <c r="R551" s="26" t="s">
        <v>678</v>
      </c>
      <c r="S551" s="12">
        <v>150</v>
      </c>
      <c r="T551" s="12">
        <v>1022.23</v>
      </c>
      <c r="U551" s="12">
        <f t="shared" si="49"/>
        <v>153334.5</v>
      </c>
      <c r="V551" s="12">
        <f t="shared" si="50"/>
        <v>171734.64</v>
      </c>
      <c r="W551" s="23"/>
      <c r="X551" s="23">
        <v>2017</v>
      </c>
      <c r="Y551" s="25"/>
      <c r="Z551" s="121" t="s">
        <v>1129</v>
      </c>
      <c r="AA551" s="121" t="s">
        <v>1427</v>
      </c>
      <c r="AB551" s="121" t="s">
        <v>4790</v>
      </c>
      <c r="AC551" s="121">
        <v>85</v>
      </c>
      <c r="AD551" s="122" t="s">
        <v>6878</v>
      </c>
      <c r="AE551" s="122" t="s">
        <v>6877</v>
      </c>
      <c r="AF551" s="121" t="s">
        <v>8264</v>
      </c>
      <c r="AG551" s="121" t="s">
        <v>9018</v>
      </c>
      <c r="AH551" s="121" t="s">
        <v>7089</v>
      </c>
      <c r="AI551" s="121"/>
      <c r="AJ551" s="123">
        <v>150</v>
      </c>
      <c r="AK551" s="123">
        <v>1143.52</v>
      </c>
      <c r="AL551" s="123">
        <f t="shared" si="51"/>
        <v>171528</v>
      </c>
      <c r="AM551" s="123">
        <f t="shared" si="52"/>
        <v>206.64000000001397</v>
      </c>
      <c r="AN551" s="130"/>
      <c r="AO551" s="21"/>
      <c r="AP551" s="24"/>
      <c r="AQ551" s="21"/>
    </row>
    <row r="552" spans="1:43" s="22" customFormat="1" ht="76.5" outlineLevel="1" x14ac:dyDescent="0.25">
      <c r="A552" s="70"/>
      <c r="B552" s="72" t="s">
        <v>2605</v>
      </c>
      <c r="C552" s="21" t="s">
        <v>79</v>
      </c>
      <c r="D552" s="21" t="s">
        <v>2067</v>
      </c>
      <c r="E552" s="21" t="s">
        <v>1092</v>
      </c>
      <c r="F552" s="21" t="s">
        <v>2068</v>
      </c>
      <c r="G552" s="21" t="s">
        <v>2068</v>
      </c>
      <c r="H552" s="23" t="s">
        <v>81</v>
      </c>
      <c r="I552" s="79">
        <v>0</v>
      </c>
      <c r="J552" s="25">
        <v>710000000</v>
      </c>
      <c r="K552" s="25" t="s">
        <v>82</v>
      </c>
      <c r="L552" s="23" t="s">
        <v>696</v>
      </c>
      <c r="M552" s="21" t="s">
        <v>1728</v>
      </c>
      <c r="N552" s="26" t="s">
        <v>84</v>
      </c>
      <c r="O552" s="26" t="s">
        <v>4214</v>
      </c>
      <c r="P552" s="21" t="s">
        <v>91</v>
      </c>
      <c r="Q552" s="27" t="s">
        <v>902</v>
      </c>
      <c r="R552" s="26" t="s">
        <v>678</v>
      </c>
      <c r="S552" s="12">
        <v>200</v>
      </c>
      <c r="T552" s="12">
        <v>630.54</v>
      </c>
      <c r="U552" s="12">
        <f t="shared" si="49"/>
        <v>126108</v>
      </c>
      <c r="V552" s="12">
        <f t="shared" si="50"/>
        <v>141240.96000000002</v>
      </c>
      <c r="W552" s="23"/>
      <c r="X552" s="23">
        <v>2017</v>
      </c>
      <c r="Y552" s="25"/>
      <c r="Z552" s="121" t="s">
        <v>1129</v>
      </c>
      <c r="AA552" s="121" t="s">
        <v>1427</v>
      </c>
      <c r="AB552" s="121" t="s">
        <v>4790</v>
      </c>
      <c r="AC552" s="121">
        <v>86</v>
      </c>
      <c r="AD552" s="122" t="s">
        <v>6878</v>
      </c>
      <c r="AE552" s="122" t="s">
        <v>6877</v>
      </c>
      <c r="AF552" s="121" t="s">
        <v>8264</v>
      </c>
      <c r="AG552" s="121" t="s">
        <v>9018</v>
      </c>
      <c r="AH552" s="121" t="s">
        <v>7089</v>
      </c>
      <c r="AI552" s="121"/>
      <c r="AJ552" s="123">
        <v>200</v>
      </c>
      <c r="AK552" s="123">
        <v>706.2</v>
      </c>
      <c r="AL552" s="123">
        <f t="shared" si="51"/>
        <v>141240</v>
      </c>
      <c r="AM552" s="123">
        <f t="shared" si="52"/>
        <v>0.96000000002095476</v>
      </c>
      <c r="AN552" s="130"/>
      <c r="AO552" s="21"/>
      <c r="AP552" s="24"/>
      <c r="AQ552" s="21"/>
    </row>
    <row r="553" spans="1:43" s="22" customFormat="1" ht="76.5" outlineLevel="1" x14ac:dyDescent="0.25">
      <c r="A553" s="70"/>
      <c r="B553" s="72" t="s">
        <v>4501</v>
      </c>
      <c r="C553" s="21" t="s">
        <v>79</v>
      </c>
      <c r="D553" s="21" t="s">
        <v>2069</v>
      </c>
      <c r="E553" s="21" t="s">
        <v>1092</v>
      </c>
      <c r="F553" s="21" t="s">
        <v>2070</v>
      </c>
      <c r="G553" s="21" t="s">
        <v>4550</v>
      </c>
      <c r="H553" s="23" t="s">
        <v>81</v>
      </c>
      <c r="I553" s="79">
        <v>0</v>
      </c>
      <c r="J553" s="25">
        <v>710000000</v>
      </c>
      <c r="K553" s="25" t="s">
        <v>82</v>
      </c>
      <c r="L553" s="23" t="s">
        <v>696</v>
      </c>
      <c r="M553" s="21" t="s">
        <v>1728</v>
      </c>
      <c r="N553" s="26" t="s">
        <v>84</v>
      </c>
      <c r="O553" s="26" t="s">
        <v>4214</v>
      </c>
      <c r="P553" s="21" t="s">
        <v>91</v>
      </c>
      <c r="Q553" s="27" t="s">
        <v>902</v>
      </c>
      <c r="R553" s="26" t="s">
        <v>678</v>
      </c>
      <c r="S553" s="12">
        <v>50</v>
      </c>
      <c r="T553" s="12">
        <v>1339.29</v>
      </c>
      <c r="U553" s="12">
        <f t="shared" si="49"/>
        <v>66964.5</v>
      </c>
      <c r="V553" s="12">
        <f t="shared" si="50"/>
        <v>75000.240000000005</v>
      </c>
      <c r="W553" s="23"/>
      <c r="X553" s="23">
        <v>2017</v>
      </c>
      <c r="Y553" s="25"/>
      <c r="Z553" s="121" t="s">
        <v>1129</v>
      </c>
      <c r="AA553" s="121" t="s">
        <v>1427</v>
      </c>
      <c r="AB553" s="121" t="s">
        <v>4790</v>
      </c>
      <c r="AC553" s="121">
        <v>87</v>
      </c>
      <c r="AD553" s="122" t="s">
        <v>6878</v>
      </c>
      <c r="AE553" s="122" t="s">
        <v>6877</v>
      </c>
      <c r="AF553" s="121" t="s">
        <v>8264</v>
      </c>
      <c r="AG553" s="121" t="s">
        <v>9018</v>
      </c>
      <c r="AH553" s="121" t="s">
        <v>7089</v>
      </c>
      <c r="AI553" s="121"/>
      <c r="AJ553" s="123">
        <v>50</v>
      </c>
      <c r="AK553" s="123">
        <v>1498.56</v>
      </c>
      <c r="AL553" s="123">
        <f t="shared" si="51"/>
        <v>74928</v>
      </c>
      <c r="AM553" s="123">
        <f t="shared" si="52"/>
        <v>72.240000000005239</v>
      </c>
      <c r="AN553" s="130"/>
      <c r="AO553" s="21"/>
      <c r="AP553" s="24"/>
      <c r="AQ553" s="21"/>
    </row>
    <row r="554" spans="1:43" s="22" customFormat="1" ht="76.5" outlineLevel="1" x14ac:dyDescent="0.25">
      <c r="A554" s="70"/>
      <c r="B554" s="72" t="s">
        <v>2606</v>
      </c>
      <c r="C554" s="21" t="s">
        <v>79</v>
      </c>
      <c r="D554" s="21" t="s">
        <v>2071</v>
      </c>
      <c r="E554" s="21" t="s">
        <v>1092</v>
      </c>
      <c r="F554" s="21" t="s">
        <v>2072</v>
      </c>
      <c r="G554" s="21" t="s">
        <v>4551</v>
      </c>
      <c r="H554" s="23" t="s">
        <v>81</v>
      </c>
      <c r="I554" s="79">
        <v>0</v>
      </c>
      <c r="J554" s="25">
        <v>710000000</v>
      </c>
      <c r="K554" s="25" t="s">
        <v>82</v>
      </c>
      <c r="L554" s="23" t="s">
        <v>696</v>
      </c>
      <c r="M554" s="21" t="s">
        <v>1728</v>
      </c>
      <c r="N554" s="26" t="s">
        <v>84</v>
      </c>
      <c r="O554" s="26" t="s">
        <v>4214</v>
      </c>
      <c r="P554" s="21" t="s">
        <v>91</v>
      </c>
      <c r="Q554" s="27" t="s">
        <v>902</v>
      </c>
      <c r="R554" s="26" t="s">
        <v>678</v>
      </c>
      <c r="S554" s="12">
        <v>450</v>
      </c>
      <c r="T554" s="12">
        <v>892.86</v>
      </c>
      <c r="U554" s="12">
        <f t="shared" si="49"/>
        <v>401787</v>
      </c>
      <c r="V554" s="12">
        <f t="shared" si="50"/>
        <v>450001.44000000006</v>
      </c>
      <c r="W554" s="23"/>
      <c r="X554" s="23">
        <v>2017</v>
      </c>
      <c r="Y554" s="25"/>
      <c r="Z554" s="121" t="s">
        <v>1129</v>
      </c>
      <c r="AA554" s="121" t="s">
        <v>1427</v>
      </c>
      <c r="AB554" s="121" t="s">
        <v>4790</v>
      </c>
      <c r="AC554" s="121">
        <v>88</v>
      </c>
      <c r="AD554" s="122" t="s">
        <v>6878</v>
      </c>
      <c r="AE554" s="122" t="s">
        <v>6877</v>
      </c>
      <c r="AF554" s="121" t="s">
        <v>8264</v>
      </c>
      <c r="AG554" s="121" t="s">
        <v>9018</v>
      </c>
      <c r="AH554" s="121" t="s">
        <v>7089</v>
      </c>
      <c r="AI554" s="121"/>
      <c r="AJ554" s="123">
        <v>450</v>
      </c>
      <c r="AK554" s="123">
        <v>997.92</v>
      </c>
      <c r="AL554" s="123">
        <f t="shared" si="51"/>
        <v>449064</v>
      </c>
      <c r="AM554" s="123">
        <f t="shared" si="52"/>
        <v>937.44000000006054</v>
      </c>
      <c r="AN554" s="130"/>
      <c r="AO554" s="21"/>
      <c r="AP554" s="24"/>
      <c r="AQ554" s="21"/>
    </row>
    <row r="555" spans="1:43" s="22" customFormat="1" ht="102" outlineLevel="1" x14ac:dyDescent="0.25">
      <c r="A555" s="70"/>
      <c r="B555" s="72" t="s">
        <v>2607</v>
      </c>
      <c r="C555" s="21" t="s">
        <v>79</v>
      </c>
      <c r="D555" s="21" t="s">
        <v>4708</v>
      </c>
      <c r="E555" s="21" t="s">
        <v>2073</v>
      </c>
      <c r="F555" s="21" t="s">
        <v>4709</v>
      </c>
      <c r="G555" s="74" t="s">
        <v>4712</v>
      </c>
      <c r="H555" s="23" t="s">
        <v>81</v>
      </c>
      <c r="I555" s="79">
        <v>0</v>
      </c>
      <c r="J555" s="25">
        <v>710000000</v>
      </c>
      <c r="K555" s="25" t="s">
        <v>82</v>
      </c>
      <c r="L555" s="23" t="s">
        <v>696</v>
      </c>
      <c r="M555" s="21" t="s">
        <v>1728</v>
      </c>
      <c r="N555" s="26" t="s">
        <v>84</v>
      </c>
      <c r="O555" s="26" t="s">
        <v>4214</v>
      </c>
      <c r="P555" s="21" t="s">
        <v>91</v>
      </c>
      <c r="Q555" s="27" t="s">
        <v>902</v>
      </c>
      <c r="R555" s="26" t="s">
        <v>678</v>
      </c>
      <c r="S555" s="12">
        <v>50</v>
      </c>
      <c r="T555" s="12">
        <v>124.2</v>
      </c>
      <c r="U555" s="12">
        <f t="shared" si="49"/>
        <v>6210</v>
      </c>
      <c r="V555" s="12">
        <f t="shared" si="50"/>
        <v>6955.2000000000007</v>
      </c>
      <c r="W555" s="23"/>
      <c r="X555" s="23">
        <v>2017</v>
      </c>
      <c r="Y555" s="25"/>
      <c r="Z555" s="121" t="s">
        <v>1129</v>
      </c>
      <c r="AA555" s="121" t="s">
        <v>1427</v>
      </c>
      <c r="AB555" s="121" t="s">
        <v>4790</v>
      </c>
      <c r="AC555" s="121">
        <v>89</v>
      </c>
      <c r="AD555" s="122" t="s">
        <v>6878</v>
      </c>
      <c r="AE555" s="122" t="s">
        <v>6877</v>
      </c>
      <c r="AF555" s="121" t="s">
        <v>8264</v>
      </c>
      <c r="AG555" s="121" t="s">
        <v>9018</v>
      </c>
      <c r="AH555" s="121" t="s">
        <v>7089</v>
      </c>
      <c r="AI555" s="121"/>
      <c r="AJ555" s="123">
        <v>50</v>
      </c>
      <c r="AK555" s="123">
        <v>138.88</v>
      </c>
      <c r="AL555" s="123">
        <f t="shared" si="51"/>
        <v>6944</v>
      </c>
      <c r="AM555" s="123">
        <f t="shared" si="52"/>
        <v>11.200000000000728</v>
      </c>
      <c r="AN555" s="130"/>
      <c r="AO555" s="21"/>
      <c r="AP555" s="24"/>
      <c r="AQ555" s="21"/>
    </row>
    <row r="556" spans="1:43" s="22" customFormat="1" ht="76.5" outlineLevel="1" x14ac:dyDescent="0.25">
      <c r="A556" s="70"/>
      <c r="B556" s="72" t="s">
        <v>2608</v>
      </c>
      <c r="C556" s="21" t="s">
        <v>79</v>
      </c>
      <c r="D556" s="21" t="s">
        <v>2074</v>
      </c>
      <c r="E556" s="21" t="s">
        <v>887</v>
      </c>
      <c r="F556" s="21" t="s">
        <v>2075</v>
      </c>
      <c r="G556" s="74" t="s">
        <v>4596</v>
      </c>
      <c r="H556" s="23" t="s">
        <v>81</v>
      </c>
      <c r="I556" s="79">
        <v>0</v>
      </c>
      <c r="J556" s="25">
        <v>710000000</v>
      </c>
      <c r="K556" s="25" t="s">
        <v>82</v>
      </c>
      <c r="L556" s="23" t="s">
        <v>696</v>
      </c>
      <c r="M556" s="21" t="s">
        <v>1728</v>
      </c>
      <c r="N556" s="26" t="s">
        <v>84</v>
      </c>
      <c r="O556" s="26" t="s">
        <v>4214</v>
      </c>
      <c r="P556" s="21" t="s">
        <v>91</v>
      </c>
      <c r="Q556" s="27">
        <v>796</v>
      </c>
      <c r="R556" s="26" t="s">
        <v>678</v>
      </c>
      <c r="S556" s="12">
        <v>10</v>
      </c>
      <c r="T556" s="12">
        <v>537.39</v>
      </c>
      <c r="U556" s="12">
        <f t="shared" si="49"/>
        <v>5373.9</v>
      </c>
      <c r="V556" s="12">
        <f t="shared" si="50"/>
        <v>6018.768</v>
      </c>
      <c r="W556" s="23"/>
      <c r="X556" s="23">
        <v>2017</v>
      </c>
      <c r="Y556" s="25"/>
      <c r="Z556" s="121" t="s">
        <v>1129</v>
      </c>
      <c r="AA556" s="121" t="s">
        <v>1427</v>
      </c>
      <c r="AB556" s="121" t="s">
        <v>4790</v>
      </c>
      <c r="AC556" s="121">
        <v>90</v>
      </c>
      <c r="AD556" s="122" t="s">
        <v>6878</v>
      </c>
      <c r="AE556" s="122" t="s">
        <v>6877</v>
      </c>
      <c r="AF556" s="121" t="s">
        <v>8264</v>
      </c>
      <c r="AG556" s="121" t="s">
        <v>9018</v>
      </c>
      <c r="AH556" s="121" t="s">
        <v>7089</v>
      </c>
      <c r="AI556" s="121"/>
      <c r="AJ556" s="123">
        <v>10</v>
      </c>
      <c r="AK556" s="123">
        <v>601.78</v>
      </c>
      <c r="AL556" s="123">
        <f t="shared" si="51"/>
        <v>6017.7999999999993</v>
      </c>
      <c r="AM556" s="123">
        <f t="shared" si="52"/>
        <v>0.9680000000007567</v>
      </c>
      <c r="AN556" s="130"/>
      <c r="AO556" s="21"/>
      <c r="AP556" s="24"/>
      <c r="AQ556" s="21"/>
    </row>
    <row r="557" spans="1:43" s="22" customFormat="1" ht="76.5" outlineLevel="1" x14ac:dyDescent="0.25">
      <c r="A557" s="70"/>
      <c r="B557" s="72" t="s">
        <v>2609</v>
      </c>
      <c r="C557" s="21" t="s">
        <v>79</v>
      </c>
      <c r="D557" s="21" t="s">
        <v>2076</v>
      </c>
      <c r="E557" s="21" t="s">
        <v>2077</v>
      </c>
      <c r="F557" s="21" t="s">
        <v>2078</v>
      </c>
      <c r="G557" s="74" t="s">
        <v>4593</v>
      </c>
      <c r="H557" s="23" t="s">
        <v>81</v>
      </c>
      <c r="I557" s="79">
        <v>0</v>
      </c>
      <c r="J557" s="25">
        <v>710000000</v>
      </c>
      <c r="K557" s="25" t="s">
        <v>82</v>
      </c>
      <c r="L557" s="23" t="s">
        <v>696</v>
      </c>
      <c r="M557" s="21" t="s">
        <v>1728</v>
      </c>
      <c r="N557" s="26" t="s">
        <v>84</v>
      </c>
      <c r="O557" s="26" t="s">
        <v>4214</v>
      </c>
      <c r="P557" s="21" t="s">
        <v>91</v>
      </c>
      <c r="Q557" s="27" t="s">
        <v>902</v>
      </c>
      <c r="R557" s="26" t="s">
        <v>678</v>
      </c>
      <c r="S557" s="12">
        <v>15</v>
      </c>
      <c r="T557" s="12">
        <v>33036</v>
      </c>
      <c r="U557" s="12">
        <f t="shared" si="49"/>
        <v>495540</v>
      </c>
      <c r="V557" s="12">
        <f t="shared" si="50"/>
        <v>555004.80000000005</v>
      </c>
      <c r="W557" s="23"/>
      <c r="X557" s="23">
        <v>2017</v>
      </c>
      <c r="Y557" s="25"/>
      <c r="Z557" s="121" t="s">
        <v>1129</v>
      </c>
      <c r="AA557" s="121" t="s">
        <v>1427</v>
      </c>
      <c r="AB557" s="121" t="s">
        <v>4790</v>
      </c>
      <c r="AC557" s="121">
        <v>91</v>
      </c>
      <c r="AD557" s="122" t="s">
        <v>6878</v>
      </c>
      <c r="AE557" s="122" t="s">
        <v>6877</v>
      </c>
      <c r="AF557" s="121" t="s">
        <v>8264</v>
      </c>
      <c r="AG557" s="121" t="s">
        <v>9018</v>
      </c>
      <c r="AH557" s="121" t="s">
        <v>7089</v>
      </c>
      <c r="AI557" s="121"/>
      <c r="AJ557" s="123">
        <v>15</v>
      </c>
      <c r="AK557" s="123">
        <v>37000.32</v>
      </c>
      <c r="AL557" s="123">
        <f t="shared" si="51"/>
        <v>555004.80000000005</v>
      </c>
      <c r="AM557" s="123">
        <f t="shared" si="52"/>
        <v>0</v>
      </c>
      <c r="AN557" s="130"/>
      <c r="AO557" s="21"/>
      <c r="AP557" s="24"/>
      <c r="AQ557" s="21"/>
    </row>
    <row r="558" spans="1:43" s="22" customFormat="1" ht="76.5" outlineLevel="1" x14ac:dyDescent="0.25">
      <c r="A558" s="70"/>
      <c r="B558" s="72" t="s">
        <v>2610</v>
      </c>
      <c r="C558" s="21" t="s">
        <v>79</v>
      </c>
      <c r="D558" s="21" t="s">
        <v>2076</v>
      </c>
      <c r="E558" s="21" t="s">
        <v>2077</v>
      </c>
      <c r="F558" s="21" t="s">
        <v>2078</v>
      </c>
      <c r="G558" s="21" t="s">
        <v>4584</v>
      </c>
      <c r="H558" s="23" t="s">
        <v>81</v>
      </c>
      <c r="I558" s="79">
        <v>0</v>
      </c>
      <c r="J558" s="25">
        <v>710000000</v>
      </c>
      <c r="K558" s="25" t="s">
        <v>82</v>
      </c>
      <c r="L558" s="23" t="s">
        <v>696</v>
      </c>
      <c r="M558" s="21" t="s">
        <v>1728</v>
      </c>
      <c r="N558" s="26" t="s">
        <v>84</v>
      </c>
      <c r="O558" s="26" t="s">
        <v>4214</v>
      </c>
      <c r="P558" s="21" t="s">
        <v>91</v>
      </c>
      <c r="Q558" s="27" t="s">
        <v>902</v>
      </c>
      <c r="R558" s="26" t="s">
        <v>678</v>
      </c>
      <c r="S558" s="12">
        <v>2</v>
      </c>
      <c r="T558" s="12">
        <v>8482</v>
      </c>
      <c r="U558" s="12">
        <f t="shared" si="49"/>
        <v>16964</v>
      </c>
      <c r="V558" s="12">
        <f t="shared" si="50"/>
        <v>18999.68</v>
      </c>
      <c r="W558" s="23"/>
      <c r="X558" s="23">
        <v>2017</v>
      </c>
      <c r="Y558" s="25"/>
      <c r="Z558" s="121" t="s">
        <v>1129</v>
      </c>
      <c r="AA558" s="121" t="s">
        <v>1427</v>
      </c>
      <c r="AB558" s="121" t="s">
        <v>4790</v>
      </c>
      <c r="AC558" s="121">
        <v>92</v>
      </c>
      <c r="AD558" s="122" t="s">
        <v>6878</v>
      </c>
      <c r="AE558" s="122" t="s">
        <v>6877</v>
      </c>
      <c r="AF558" s="121" t="s">
        <v>8264</v>
      </c>
      <c r="AG558" s="121" t="s">
        <v>9018</v>
      </c>
      <c r="AH558" s="121" t="s">
        <v>7089</v>
      </c>
      <c r="AI558" s="121"/>
      <c r="AJ558" s="123">
        <v>2</v>
      </c>
      <c r="AK558" s="123">
        <v>9499.84</v>
      </c>
      <c r="AL558" s="123">
        <f t="shared" si="51"/>
        <v>18999.68</v>
      </c>
      <c r="AM558" s="123">
        <f t="shared" si="52"/>
        <v>0</v>
      </c>
      <c r="AN558" s="130"/>
      <c r="AO558" s="21"/>
      <c r="AP558" s="24"/>
      <c r="AQ558" s="21"/>
    </row>
    <row r="559" spans="1:43" s="22" customFormat="1" ht="76.5" outlineLevel="1" x14ac:dyDescent="0.25">
      <c r="A559" s="70"/>
      <c r="B559" s="72" t="s">
        <v>2611</v>
      </c>
      <c r="C559" s="21" t="s">
        <v>79</v>
      </c>
      <c r="D559" s="21" t="s">
        <v>2079</v>
      </c>
      <c r="E559" s="21" t="s">
        <v>2077</v>
      </c>
      <c r="F559" s="21" t="s">
        <v>2080</v>
      </c>
      <c r="G559" s="74" t="s">
        <v>4594</v>
      </c>
      <c r="H559" s="23" t="s">
        <v>81</v>
      </c>
      <c r="I559" s="79">
        <v>0</v>
      </c>
      <c r="J559" s="25">
        <v>710000000</v>
      </c>
      <c r="K559" s="25" t="s">
        <v>82</v>
      </c>
      <c r="L559" s="23" t="s">
        <v>696</v>
      </c>
      <c r="M559" s="21" t="s">
        <v>1728</v>
      </c>
      <c r="N559" s="26" t="s">
        <v>84</v>
      </c>
      <c r="O559" s="26" t="s">
        <v>4214</v>
      </c>
      <c r="P559" s="21" t="s">
        <v>91</v>
      </c>
      <c r="Q559" s="27" t="s">
        <v>902</v>
      </c>
      <c r="R559" s="26" t="s">
        <v>678</v>
      </c>
      <c r="S559" s="12">
        <v>2</v>
      </c>
      <c r="T559" s="12">
        <v>4464</v>
      </c>
      <c r="U559" s="12">
        <f t="shared" si="49"/>
        <v>8928</v>
      </c>
      <c r="V559" s="12">
        <f t="shared" si="50"/>
        <v>9999.36</v>
      </c>
      <c r="W559" s="23"/>
      <c r="X559" s="23">
        <v>2017</v>
      </c>
      <c r="Y559" s="25"/>
      <c r="Z559" s="121" t="s">
        <v>1129</v>
      </c>
      <c r="AA559" s="121" t="s">
        <v>1427</v>
      </c>
      <c r="AB559" s="121" t="s">
        <v>4790</v>
      </c>
      <c r="AC559" s="121">
        <v>93</v>
      </c>
      <c r="AD559" s="122" t="s">
        <v>6878</v>
      </c>
      <c r="AE559" s="122" t="s">
        <v>6877</v>
      </c>
      <c r="AF559" s="121" t="s">
        <v>8264</v>
      </c>
      <c r="AG559" s="121" t="s">
        <v>9018</v>
      </c>
      <c r="AH559" s="121" t="s">
        <v>7089</v>
      </c>
      <c r="AI559" s="121"/>
      <c r="AJ559" s="123">
        <v>2</v>
      </c>
      <c r="AK559" s="123">
        <v>4999.68</v>
      </c>
      <c r="AL559" s="123">
        <f t="shared" si="51"/>
        <v>9999.36</v>
      </c>
      <c r="AM559" s="123">
        <f t="shared" ref="AM559:AM561" si="53">V559-AL559</f>
        <v>0</v>
      </c>
      <c r="AN559" s="130"/>
      <c r="AO559" s="21"/>
      <c r="AP559" s="24"/>
      <c r="AQ559" s="21"/>
    </row>
    <row r="560" spans="1:43" s="22" customFormat="1" ht="76.5" outlineLevel="1" x14ac:dyDescent="0.25">
      <c r="A560" s="70"/>
      <c r="B560" s="72" t="s">
        <v>2612</v>
      </c>
      <c r="C560" s="21" t="s">
        <v>79</v>
      </c>
      <c r="D560" s="21" t="s">
        <v>2076</v>
      </c>
      <c r="E560" s="21" t="s">
        <v>2077</v>
      </c>
      <c r="F560" s="21" t="s">
        <v>2078</v>
      </c>
      <c r="G560" s="21" t="s">
        <v>4585</v>
      </c>
      <c r="H560" s="23" t="s">
        <v>81</v>
      </c>
      <c r="I560" s="79">
        <v>0</v>
      </c>
      <c r="J560" s="25">
        <v>710000000</v>
      </c>
      <c r="K560" s="25" t="s">
        <v>82</v>
      </c>
      <c r="L560" s="23" t="s">
        <v>696</v>
      </c>
      <c r="M560" s="21" t="s">
        <v>1728</v>
      </c>
      <c r="N560" s="26" t="s">
        <v>84</v>
      </c>
      <c r="O560" s="26" t="s">
        <v>4214</v>
      </c>
      <c r="P560" s="21" t="s">
        <v>91</v>
      </c>
      <c r="Q560" s="27" t="s">
        <v>902</v>
      </c>
      <c r="R560" s="26" t="s">
        <v>678</v>
      </c>
      <c r="S560" s="12">
        <v>4</v>
      </c>
      <c r="T560" s="12">
        <v>4286</v>
      </c>
      <c r="U560" s="12">
        <f t="shared" si="49"/>
        <v>17144</v>
      </c>
      <c r="V560" s="12">
        <f t="shared" si="50"/>
        <v>19201.280000000002</v>
      </c>
      <c r="W560" s="23"/>
      <c r="X560" s="23">
        <v>2017</v>
      </c>
      <c r="Y560" s="25"/>
      <c r="Z560" s="121" t="s">
        <v>1129</v>
      </c>
      <c r="AA560" s="121" t="s">
        <v>1427</v>
      </c>
      <c r="AB560" s="121" t="s">
        <v>4790</v>
      </c>
      <c r="AC560" s="121">
        <v>94</v>
      </c>
      <c r="AD560" s="122" t="s">
        <v>6878</v>
      </c>
      <c r="AE560" s="122" t="s">
        <v>6877</v>
      </c>
      <c r="AF560" s="121" t="s">
        <v>8264</v>
      </c>
      <c r="AG560" s="121" t="s">
        <v>9018</v>
      </c>
      <c r="AH560" s="121" t="s">
        <v>7089</v>
      </c>
      <c r="AI560" s="121"/>
      <c r="AJ560" s="123">
        <v>4</v>
      </c>
      <c r="AK560" s="123">
        <v>4800.32</v>
      </c>
      <c r="AL560" s="123">
        <f t="shared" si="51"/>
        <v>19201.28</v>
      </c>
      <c r="AM560" s="123">
        <f t="shared" si="53"/>
        <v>0</v>
      </c>
      <c r="AN560" s="130"/>
      <c r="AO560" s="21"/>
      <c r="AP560" s="24"/>
      <c r="AQ560" s="21"/>
    </row>
    <row r="561" spans="1:43" s="22" customFormat="1" ht="140.25" outlineLevel="1" x14ac:dyDescent="0.25">
      <c r="A561" s="70"/>
      <c r="B561" s="72" t="s">
        <v>2613</v>
      </c>
      <c r="C561" s="21" t="s">
        <v>79</v>
      </c>
      <c r="D561" s="21" t="s">
        <v>2081</v>
      </c>
      <c r="E561" s="21" t="s">
        <v>2082</v>
      </c>
      <c r="F561" s="21" t="s">
        <v>2083</v>
      </c>
      <c r="G561" s="74" t="s">
        <v>4595</v>
      </c>
      <c r="H561" s="23" t="s">
        <v>81</v>
      </c>
      <c r="I561" s="79">
        <v>0</v>
      </c>
      <c r="J561" s="25">
        <v>710000000</v>
      </c>
      <c r="K561" s="25" t="s">
        <v>82</v>
      </c>
      <c r="L561" s="23" t="s">
        <v>696</v>
      </c>
      <c r="M561" s="21" t="s">
        <v>1728</v>
      </c>
      <c r="N561" s="26" t="s">
        <v>84</v>
      </c>
      <c r="O561" s="26" t="s">
        <v>4214</v>
      </c>
      <c r="P561" s="21" t="s">
        <v>91</v>
      </c>
      <c r="Q561" s="27">
        <v>796</v>
      </c>
      <c r="R561" s="26" t="s">
        <v>678</v>
      </c>
      <c r="S561" s="12">
        <v>2</v>
      </c>
      <c r="T561" s="12">
        <v>6068</v>
      </c>
      <c r="U561" s="12">
        <f t="shared" si="49"/>
        <v>12136</v>
      </c>
      <c r="V561" s="12">
        <f t="shared" si="50"/>
        <v>13592.320000000002</v>
      </c>
      <c r="W561" s="23"/>
      <c r="X561" s="23">
        <v>2017</v>
      </c>
      <c r="Y561" s="25"/>
      <c r="Z561" s="121" t="s">
        <v>1129</v>
      </c>
      <c r="AA561" s="121" t="s">
        <v>1427</v>
      </c>
      <c r="AB561" s="121" t="s">
        <v>4790</v>
      </c>
      <c r="AC561" s="121">
        <v>95</v>
      </c>
      <c r="AD561" s="122" t="s">
        <v>6878</v>
      </c>
      <c r="AE561" s="122" t="s">
        <v>6877</v>
      </c>
      <c r="AF561" s="121" t="s">
        <v>8264</v>
      </c>
      <c r="AG561" s="121" t="s">
        <v>9018</v>
      </c>
      <c r="AH561" s="121" t="s">
        <v>7089</v>
      </c>
      <c r="AI561" s="121"/>
      <c r="AJ561" s="123">
        <v>2</v>
      </c>
      <c r="AK561" s="123">
        <v>6796.16</v>
      </c>
      <c r="AL561" s="123">
        <f t="shared" si="51"/>
        <v>13592.32</v>
      </c>
      <c r="AM561" s="123">
        <f t="shared" si="53"/>
        <v>0</v>
      </c>
      <c r="AN561" s="130"/>
      <c r="AO561" s="21"/>
      <c r="AP561" s="24"/>
      <c r="AQ561" s="21"/>
    </row>
    <row r="562" spans="1:43" s="22" customFormat="1" ht="76.5" outlineLevel="1" x14ac:dyDescent="0.25">
      <c r="A562" s="70"/>
      <c r="B562" s="72" t="s">
        <v>2614</v>
      </c>
      <c r="C562" s="21" t="s">
        <v>79</v>
      </c>
      <c r="D562" s="21" t="s">
        <v>3377</v>
      </c>
      <c r="E562" s="21" t="s">
        <v>3378</v>
      </c>
      <c r="F562" s="21" t="s">
        <v>3379</v>
      </c>
      <c r="G562" s="21" t="s">
        <v>3380</v>
      </c>
      <c r="H562" s="23" t="s">
        <v>3011</v>
      </c>
      <c r="I562" s="79">
        <v>0</v>
      </c>
      <c r="J562" s="25">
        <v>710000000</v>
      </c>
      <c r="K562" s="25" t="s">
        <v>82</v>
      </c>
      <c r="L562" s="23" t="s">
        <v>696</v>
      </c>
      <c r="M562" s="21" t="s">
        <v>969</v>
      </c>
      <c r="N562" s="26" t="s">
        <v>84</v>
      </c>
      <c r="O562" s="26" t="s">
        <v>4214</v>
      </c>
      <c r="P562" s="21" t="s">
        <v>91</v>
      </c>
      <c r="Q562" s="27">
        <v>796</v>
      </c>
      <c r="R562" s="26" t="s">
        <v>678</v>
      </c>
      <c r="S562" s="12">
        <v>32</v>
      </c>
      <c r="T562" s="12">
        <v>105.09</v>
      </c>
      <c r="U562" s="12">
        <f t="shared" si="49"/>
        <v>3362.88</v>
      </c>
      <c r="V562" s="12">
        <f t="shared" si="50"/>
        <v>3766.4256000000005</v>
      </c>
      <c r="W562" s="23"/>
      <c r="X562" s="23">
        <v>2017</v>
      </c>
      <c r="Y562" s="25"/>
      <c r="Z562" s="121" t="s">
        <v>1565</v>
      </c>
      <c r="AA562" s="121" t="s">
        <v>728</v>
      </c>
      <c r="AB562" s="121" t="s">
        <v>4703</v>
      </c>
      <c r="AC562" s="121">
        <v>1</v>
      </c>
      <c r="AD562" s="122" t="s">
        <v>6881</v>
      </c>
      <c r="AE562" s="122" t="s">
        <v>6882</v>
      </c>
      <c r="AF562" s="121" t="s">
        <v>8281</v>
      </c>
      <c r="AG562" s="121"/>
      <c r="AH562" s="127" t="s">
        <v>8278</v>
      </c>
      <c r="AI562" s="121"/>
      <c r="AJ562" s="123">
        <v>32</v>
      </c>
      <c r="AK562" s="123">
        <v>105</v>
      </c>
      <c r="AL562" s="123">
        <f t="shared" si="51"/>
        <v>3360</v>
      </c>
      <c r="AM562" s="123">
        <f>U562-AL562</f>
        <v>2.8800000000001091</v>
      </c>
      <c r="AN562" s="130"/>
      <c r="AO562" s="21"/>
      <c r="AP562" s="24"/>
      <c r="AQ562" s="21"/>
    </row>
    <row r="563" spans="1:43" s="22" customFormat="1" ht="76.5" outlineLevel="1" x14ac:dyDescent="0.25">
      <c r="A563" s="70"/>
      <c r="B563" s="72" t="s">
        <v>2615</v>
      </c>
      <c r="C563" s="21" t="s">
        <v>79</v>
      </c>
      <c r="D563" s="21" t="s">
        <v>1490</v>
      </c>
      <c r="E563" s="21" t="s">
        <v>1487</v>
      </c>
      <c r="F563" s="21" t="s">
        <v>1491</v>
      </c>
      <c r="G563" s="21" t="s">
        <v>3381</v>
      </c>
      <c r="H563" s="23" t="s">
        <v>3011</v>
      </c>
      <c r="I563" s="79">
        <v>0</v>
      </c>
      <c r="J563" s="25">
        <v>710000000</v>
      </c>
      <c r="K563" s="25" t="s">
        <v>82</v>
      </c>
      <c r="L563" s="23" t="s">
        <v>696</v>
      </c>
      <c r="M563" s="21" t="s">
        <v>969</v>
      </c>
      <c r="N563" s="26" t="s">
        <v>84</v>
      </c>
      <c r="O563" s="26" t="s">
        <v>4214</v>
      </c>
      <c r="P563" s="21" t="s">
        <v>91</v>
      </c>
      <c r="Q563" s="27">
        <v>796</v>
      </c>
      <c r="R563" s="26" t="s">
        <v>678</v>
      </c>
      <c r="S563" s="12">
        <v>35</v>
      </c>
      <c r="T563" s="12">
        <v>1098.6600000000001</v>
      </c>
      <c r="U563" s="12">
        <f t="shared" ref="U563:U628" si="54">S563*T563</f>
        <v>38453.100000000006</v>
      </c>
      <c r="V563" s="12">
        <f t="shared" si="50"/>
        <v>43067.472000000009</v>
      </c>
      <c r="W563" s="23"/>
      <c r="X563" s="23">
        <v>2017</v>
      </c>
      <c r="Y563" s="25"/>
      <c r="Z563" s="121" t="s">
        <v>1565</v>
      </c>
      <c r="AA563" s="121" t="s">
        <v>728</v>
      </c>
      <c r="AB563" s="121" t="s">
        <v>4703</v>
      </c>
      <c r="AC563" s="121">
        <v>2</v>
      </c>
      <c r="AD563" s="122" t="s">
        <v>6881</v>
      </c>
      <c r="AE563" s="122" t="s">
        <v>6882</v>
      </c>
      <c r="AF563" s="121" t="s">
        <v>8281</v>
      </c>
      <c r="AG563" s="121"/>
      <c r="AH563" s="127" t="s">
        <v>8278</v>
      </c>
      <c r="AI563" s="121"/>
      <c r="AJ563" s="123">
        <v>35</v>
      </c>
      <c r="AK563" s="123">
        <v>1090</v>
      </c>
      <c r="AL563" s="123">
        <f t="shared" ref="AL563:AL628" si="55">AJ563*AK563</f>
        <v>38150</v>
      </c>
      <c r="AM563" s="123">
        <f t="shared" ref="AM563:AM628" si="56">U563-AL563</f>
        <v>303.10000000000582</v>
      </c>
      <c r="AN563" s="130"/>
      <c r="AO563" s="21"/>
      <c r="AP563" s="24"/>
      <c r="AQ563" s="21"/>
    </row>
    <row r="564" spans="1:43" s="22" customFormat="1" ht="76.5" outlineLevel="1" x14ac:dyDescent="0.25">
      <c r="A564" s="70"/>
      <c r="B564" s="72" t="s">
        <v>2616</v>
      </c>
      <c r="C564" s="21" t="s">
        <v>79</v>
      </c>
      <c r="D564" s="21" t="s">
        <v>3382</v>
      </c>
      <c r="E564" s="21" t="s">
        <v>3383</v>
      </c>
      <c r="F564" s="21" t="s">
        <v>3384</v>
      </c>
      <c r="G564" s="21" t="s">
        <v>3385</v>
      </c>
      <c r="H564" s="23" t="s">
        <v>3011</v>
      </c>
      <c r="I564" s="79">
        <v>0</v>
      </c>
      <c r="J564" s="25">
        <v>710000000</v>
      </c>
      <c r="K564" s="25" t="s">
        <v>82</v>
      </c>
      <c r="L564" s="23" t="s">
        <v>696</v>
      </c>
      <c r="M564" s="21" t="s">
        <v>969</v>
      </c>
      <c r="N564" s="26" t="s">
        <v>84</v>
      </c>
      <c r="O564" s="26" t="s">
        <v>4214</v>
      </c>
      <c r="P564" s="21" t="s">
        <v>91</v>
      </c>
      <c r="Q564" s="27">
        <v>796</v>
      </c>
      <c r="R564" s="26" t="s">
        <v>678</v>
      </c>
      <c r="S564" s="12">
        <v>20</v>
      </c>
      <c r="T564" s="12">
        <v>1337.5</v>
      </c>
      <c r="U564" s="12">
        <f t="shared" si="54"/>
        <v>26750</v>
      </c>
      <c r="V564" s="12">
        <f t="shared" si="50"/>
        <v>29960.000000000004</v>
      </c>
      <c r="W564" s="23"/>
      <c r="X564" s="23">
        <v>2017</v>
      </c>
      <c r="Y564" s="25"/>
      <c r="Z564" s="121" t="s">
        <v>1565</v>
      </c>
      <c r="AA564" s="121" t="s">
        <v>728</v>
      </c>
      <c r="AB564" s="121" t="s">
        <v>4703</v>
      </c>
      <c r="AC564" s="121">
        <v>3</v>
      </c>
      <c r="AD564" s="122" t="s">
        <v>6881</v>
      </c>
      <c r="AE564" s="122" t="s">
        <v>6882</v>
      </c>
      <c r="AF564" s="121" t="s">
        <v>8281</v>
      </c>
      <c r="AG564" s="121"/>
      <c r="AH564" s="127" t="s">
        <v>8278</v>
      </c>
      <c r="AI564" s="121"/>
      <c r="AJ564" s="123">
        <v>20</v>
      </c>
      <c r="AK564" s="123">
        <v>1300</v>
      </c>
      <c r="AL564" s="123">
        <f t="shared" si="55"/>
        <v>26000</v>
      </c>
      <c r="AM564" s="123">
        <f t="shared" si="56"/>
        <v>750</v>
      </c>
      <c r="AN564" s="130"/>
      <c r="AO564" s="21"/>
      <c r="AP564" s="24"/>
      <c r="AQ564" s="21"/>
    </row>
    <row r="565" spans="1:43" s="22" customFormat="1" ht="76.5" outlineLevel="1" x14ac:dyDescent="0.25">
      <c r="A565" s="70"/>
      <c r="B565" s="72" t="s">
        <v>2617</v>
      </c>
      <c r="C565" s="21" t="s">
        <v>79</v>
      </c>
      <c r="D565" s="21" t="s">
        <v>1767</v>
      </c>
      <c r="E565" s="21" t="s">
        <v>1768</v>
      </c>
      <c r="F565" s="21" t="s">
        <v>1769</v>
      </c>
      <c r="G565" s="21" t="s">
        <v>4722</v>
      </c>
      <c r="H565" s="23" t="s">
        <v>3011</v>
      </c>
      <c r="I565" s="79">
        <v>0</v>
      </c>
      <c r="J565" s="25">
        <v>710000000</v>
      </c>
      <c r="K565" s="25" t="s">
        <v>82</v>
      </c>
      <c r="L565" s="23" t="s">
        <v>696</v>
      </c>
      <c r="M565" s="21" t="s">
        <v>969</v>
      </c>
      <c r="N565" s="26" t="s">
        <v>84</v>
      </c>
      <c r="O565" s="26" t="s">
        <v>4214</v>
      </c>
      <c r="P565" s="21" t="s">
        <v>91</v>
      </c>
      <c r="Q565" s="27">
        <v>796</v>
      </c>
      <c r="R565" s="26" t="s">
        <v>678</v>
      </c>
      <c r="S565" s="12">
        <v>120</v>
      </c>
      <c r="T565" s="12">
        <v>568.44000000000005</v>
      </c>
      <c r="U565" s="12">
        <f t="shared" si="54"/>
        <v>68212.800000000003</v>
      </c>
      <c r="V565" s="12">
        <f t="shared" si="50"/>
        <v>76398.33600000001</v>
      </c>
      <c r="W565" s="23"/>
      <c r="X565" s="23">
        <v>2017</v>
      </c>
      <c r="Y565" s="25"/>
      <c r="Z565" s="121" t="s">
        <v>1565</v>
      </c>
      <c r="AA565" s="121" t="s">
        <v>728</v>
      </c>
      <c r="AB565" s="121" t="s">
        <v>4703</v>
      </c>
      <c r="AC565" s="121">
        <v>4</v>
      </c>
      <c r="AD565" s="122" t="s">
        <v>6881</v>
      </c>
      <c r="AE565" s="122" t="s">
        <v>6882</v>
      </c>
      <c r="AF565" s="121" t="s">
        <v>8281</v>
      </c>
      <c r="AG565" s="121"/>
      <c r="AH565" s="127" t="s">
        <v>8278</v>
      </c>
      <c r="AI565" s="121"/>
      <c r="AJ565" s="123">
        <v>120</v>
      </c>
      <c r="AK565" s="123">
        <v>565</v>
      </c>
      <c r="AL565" s="123">
        <f t="shared" si="55"/>
        <v>67800</v>
      </c>
      <c r="AM565" s="123">
        <f t="shared" si="56"/>
        <v>412.80000000000291</v>
      </c>
      <c r="AN565" s="130"/>
      <c r="AO565" s="21"/>
      <c r="AP565" s="24"/>
      <c r="AQ565" s="21"/>
    </row>
    <row r="566" spans="1:43" s="22" customFormat="1" ht="76.5" outlineLevel="1" x14ac:dyDescent="0.25">
      <c r="A566" s="70"/>
      <c r="B566" s="72" t="s">
        <v>2618</v>
      </c>
      <c r="C566" s="21" t="s">
        <v>79</v>
      </c>
      <c r="D566" s="21" t="s">
        <v>3386</v>
      </c>
      <c r="E566" s="21" t="s">
        <v>1768</v>
      </c>
      <c r="F566" s="21" t="s">
        <v>3387</v>
      </c>
      <c r="G566" s="21" t="s">
        <v>4723</v>
      </c>
      <c r="H566" s="23" t="s">
        <v>3011</v>
      </c>
      <c r="I566" s="79">
        <v>0</v>
      </c>
      <c r="J566" s="25">
        <v>710000000</v>
      </c>
      <c r="K566" s="25" t="s">
        <v>82</v>
      </c>
      <c r="L566" s="23" t="s">
        <v>696</v>
      </c>
      <c r="M566" s="21" t="s">
        <v>969</v>
      </c>
      <c r="N566" s="26" t="s">
        <v>84</v>
      </c>
      <c r="O566" s="26" t="s">
        <v>4214</v>
      </c>
      <c r="P566" s="21" t="s">
        <v>91</v>
      </c>
      <c r="Q566" s="27">
        <v>796</v>
      </c>
      <c r="R566" s="26" t="s">
        <v>678</v>
      </c>
      <c r="S566" s="12">
        <v>58</v>
      </c>
      <c r="T566" s="12">
        <v>696</v>
      </c>
      <c r="U566" s="12">
        <f t="shared" si="54"/>
        <v>40368</v>
      </c>
      <c r="V566" s="12">
        <f t="shared" si="50"/>
        <v>45212.160000000003</v>
      </c>
      <c r="W566" s="23"/>
      <c r="X566" s="23">
        <v>2017</v>
      </c>
      <c r="Y566" s="25"/>
      <c r="Z566" s="121" t="s">
        <v>1565</v>
      </c>
      <c r="AA566" s="121" t="s">
        <v>728</v>
      </c>
      <c r="AB566" s="121" t="s">
        <v>4703</v>
      </c>
      <c r="AC566" s="121">
        <v>5</v>
      </c>
      <c r="AD566" s="122" t="s">
        <v>6881</v>
      </c>
      <c r="AE566" s="122" t="s">
        <v>6882</v>
      </c>
      <c r="AF566" s="121" t="s">
        <v>8281</v>
      </c>
      <c r="AG566" s="121"/>
      <c r="AH566" s="127" t="s">
        <v>8278</v>
      </c>
      <c r="AI566" s="121"/>
      <c r="AJ566" s="123">
        <v>58</v>
      </c>
      <c r="AK566" s="123">
        <v>695</v>
      </c>
      <c r="AL566" s="123">
        <f t="shared" si="55"/>
        <v>40310</v>
      </c>
      <c r="AM566" s="123">
        <f t="shared" si="56"/>
        <v>58</v>
      </c>
      <c r="AN566" s="130"/>
      <c r="AO566" s="21"/>
      <c r="AP566" s="24"/>
      <c r="AQ566" s="21"/>
    </row>
    <row r="567" spans="1:43" s="22" customFormat="1" ht="76.5" outlineLevel="1" x14ac:dyDescent="0.25">
      <c r="A567" s="70"/>
      <c r="B567" s="72" t="s">
        <v>2619</v>
      </c>
      <c r="C567" s="21" t="s">
        <v>79</v>
      </c>
      <c r="D567" s="21" t="s">
        <v>3388</v>
      </c>
      <c r="E567" s="21" t="s">
        <v>3389</v>
      </c>
      <c r="F567" s="21" t="s">
        <v>3390</v>
      </c>
      <c r="G567" s="21" t="s">
        <v>4724</v>
      </c>
      <c r="H567" s="23" t="s">
        <v>3011</v>
      </c>
      <c r="I567" s="79">
        <v>0</v>
      </c>
      <c r="J567" s="25">
        <v>710000000</v>
      </c>
      <c r="K567" s="25" t="s">
        <v>82</v>
      </c>
      <c r="L567" s="23" t="s">
        <v>696</v>
      </c>
      <c r="M567" s="21" t="s">
        <v>969</v>
      </c>
      <c r="N567" s="26" t="s">
        <v>84</v>
      </c>
      <c r="O567" s="26" t="s">
        <v>4214</v>
      </c>
      <c r="P567" s="21" t="s">
        <v>91</v>
      </c>
      <c r="Q567" s="27">
        <v>839</v>
      </c>
      <c r="R567" s="26" t="s">
        <v>679</v>
      </c>
      <c r="S567" s="12">
        <v>3</v>
      </c>
      <c r="T567" s="12">
        <v>26835.98</v>
      </c>
      <c r="U567" s="12">
        <f t="shared" si="54"/>
        <v>80507.94</v>
      </c>
      <c r="V567" s="12">
        <f t="shared" si="50"/>
        <v>90168.892800000016</v>
      </c>
      <c r="W567" s="23"/>
      <c r="X567" s="23">
        <v>2017</v>
      </c>
      <c r="Y567" s="25"/>
      <c r="Z567" s="121" t="s">
        <v>1565</v>
      </c>
      <c r="AA567" s="121" t="s">
        <v>728</v>
      </c>
      <c r="AB567" s="121" t="s">
        <v>4703</v>
      </c>
      <c r="AC567" s="121">
        <v>6</v>
      </c>
      <c r="AD567" s="122" t="s">
        <v>6881</v>
      </c>
      <c r="AE567" s="122" t="s">
        <v>6882</v>
      </c>
      <c r="AF567" s="121" t="s">
        <v>8283</v>
      </c>
      <c r="AG567" s="121"/>
      <c r="AH567" s="127" t="s">
        <v>8282</v>
      </c>
      <c r="AI567" s="121"/>
      <c r="AJ567" s="123">
        <v>3</v>
      </c>
      <c r="AK567" s="123">
        <v>29948.799999999999</v>
      </c>
      <c r="AL567" s="123">
        <f t="shared" si="55"/>
        <v>89846.399999999994</v>
      </c>
      <c r="AM567" s="139">
        <f t="shared" si="56"/>
        <v>-9338.4599999999919</v>
      </c>
      <c r="AN567" s="130"/>
      <c r="AO567" s="21"/>
      <c r="AP567" s="24"/>
      <c r="AQ567" s="21"/>
    </row>
    <row r="568" spans="1:43" s="22" customFormat="1" ht="76.5" outlineLevel="1" x14ac:dyDescent="0.25">
      <c r="A568" s="70"/>
      <c r="B568" s="72" t="s">
        <v>2620</v>
      </c>
      <c r="C568" s="21" t="s">
        <v>79</v>
      </c>
      <c r="D568" s="21" t="s">
        <v>3391</v>
      </c>
      <c r="E568" s="21" t="s">
        <v>3392</v>
      </c>
      <c r="F568" s="21" t="s">
        <v>3393</v>
      </c>
      <c r="G568" s="21" t="s">
        <v>4725</v>
      </c>
      <c r="H568" s="23" t="s">
        <v>3011</v>
      </c>
      <c r="I568" s="79">
        <v>0</v>
      </c>
      <c r="J568" s="25">
        <v>710000000</v>
      </c>
      <c r="K568" s="25" t="s">
        <v>82</v>
      </c>
      <c r="L568" s="23" t="s">
        <v>696</v>
      </c>
      <c r="M568" s="21" t="s">
        <v>969</v>
      </c>
      <c r="N568" s="26" t="s">
        <v>84</v>
      </c>
      <c r="O568" s="26" t="s">
        <v>4214</v>
      </c>
      <c r="P568" s="21" t="s">
        <v>91</v>
      </c>
      <c r="Q568" s="27">
        <v>796</v>
      </c>
      <c r="R568" s="26" t="s">
        <v>678</v>
      </c>
      <c r="S568" s="12">
        <v>1000</v>
      </c>
      <c r="T568" s="12">
        <v>6.69</v>
      </c>
      <c r="U568" s="12">
        <f t="shared" si="54"/>
        <v>6690</v>
      </c>
      <c r="V568" s="12">
        <f t="shared" si="50"/>
        <v>7492.8000000000011</v>
      </c>
      <c r="W568" s="23"/>
      <c r="X568" s="23">
        <v>2017</v>
      </c>
      <c r="Y568" s="25"/>
      <c r="Z568" s="121" t="s">
        <v>1565</v>
      </c>
      <c r="AA568" s="121" t="s">
        <v>728</v>
      </c>
      <c r="AB568" s="121" t="s">
        <v>4703</v>
      </c>
      <c r="AC568" s="121">
        <v>7</v>
      </c>
      <c r="AD568" s="122" t="s">
        <v>6881</v>
      </c>
      <c r="AE568" s="122" t="s">
        <v>6882</v>
      </c>
      <c r="AF568" s="121" t="s">
        <v>8281</v>
      </c>
      <c r="AG568" s="121"/>
      <c r="AH568" s="127" t="s">
        <v>8278</v>
      </c>
      <c r="AI568" s="121"/>
      <c r="AJ568" s="123">
        <v>1000</v>
      </c>
      <c r="AK568" s="123">
        <v>6.5</v>
      </c>
      <c r="AL568" s="123">
        <f t="shared" si="55"/>
        <v>6500</v>
      </c>
      <c r="AM568" s="123">
        <f t="shared" si="56"/>
        <v>190</v>
      </c>
      <c r="AN568" s="130"/>
      <c r="AO568" s="21"/>
      <c r="AP568" s="24"/>
      <c r="AQ568" s="21"/>
    </row>
    <row r="569" spans="1:43" s="22" customFormat="1" ht="76.5" outlineLevel="1" x14ac:dyDescent="0.25">
      <c r="A569" s="70"/>
      <c r="B569" s="72" t="s">
        <v>2621</v>
      </c>
      <c r="C569" s="21" t="s">
        <v>79</v>
      </c>
      <c r="D569" s="21" t="s">
        <v>3391</v>
      </c>
      <c r="E569" s="21" t="s">
        <v>3392</v>
      </c>
      <c r="F569" s="21" t="s">
        <v>3393</v>
      </c>
      <c r="G569" s="21" t="s">
        <v>4726</v>
      </c>
      <c r="H569" s="23" t="s">
        <v>3011</v>
      </c>
      <c r="I569" s="79">
        <v>0</v>
      </c>
      <c r="J569" s="25">
        <v>710000000</v>
      </c>
      <c r="K569" s="25" t="s">
        <v>82</v>
      </c>
      <c r="L569" s="23" t="s">
        <v>696</v>
      </c>
      <c r="M569" s="21" t="s">
        <v>969</v>
      </c>
      <c r="N569" s="26" t="s">
        <v>84</v>
      </c>
      <c r="O569" s="26" t="s">
        <v>4214</v>
      </c>
      <c r="P569" s="21" t="s">
        <v>91</v>
      </c>
      <c r="Q569" s="27">
        <v>796</v>
      </c>
      <c r="R569" s="26" t="s">
        <v>678</v>
      </c>
      <c r="S569" s="12">
        <v>50</v>
      </c>
      <c r="T569" s="12">
        <v>14.33</v>
      </c>
      <c r="U569" s="12">
        <f t="shared" si="54"/>
        <v>716.5</v>
      </c>
      <c r="V569" s="12">
        <f t="shared" si="50"/>
        <v>802.48000000000013</v>
      </c>
      <c r="W569" s="23"/>
      <c r="X569" s="23">
        <v>2017</v>
      </c>
      <c r="Y569" s="25"/>
      <c r="Z569" s="121" t="s">
        <v>1565</v>
      </c>
      <c r="AA569" s="121" t="s">
        <v>728</v>
      </c>
      <c r="AB569" s="121" t="s">
        <v>4703</v>
      </c>
      <c r="AC569" s="121">
        <v>8</v>
      </c>
      <c r="AD569" s="122" t="s">
        <v>6881</v>
      </c>
      <c r="AE569" s="122" t="s">
        <v>6882</v>
      </c>
      <c r="AF569" s="121" t="s">
        <v>8281</v>
      </c>
      <c r="AG569" s="121"/>
      <c r="AH569" s="127" t="s">
        <v>8278</v>
      </c>
      <c r="AI569" s="121"/>
      <c r="AJ569" s="123">
        <v>50</v>
      </c>
      <c r="AK569" s="123">
        <v>14</v>
      </c>
      <c r="AL569" s="123">
        <f t="shared" si="55"/>
        <v>700</v>
      </c>
      <c r="AM569" s="123">
        <f t="shared" si="56"/>
        <v>16.5</v>
      </c>
      <c r="AN569" s="130"/>
      <c r="AO569" s="21"/>
      <c r="AP569" s="24"/>
      <c r="AQ569" s="21"/>
    </row>
    <row r="570" spans="1:43" s="22" customFormat="1" ht="76.5" outlineLevel="1" x14ac:dyDescent="0.25">
      <c r="A570" s="70"/>
      <c r="B570" s="72" t="s">
        <v>2622</v>
      </c>
      <c r="C570" s="21" t="s">
        <v>79</v>
      </c>
      <c r="D570" s="21" t="s">
        <v>3394</v>
      </c>
      <c r="E570" s="21" t="s">
        <v>3395</v>
      </c>
      <c r="F570" s="21" t="s">
        <v>3396</v>
      </c>
      <c r="G570" s="21" t="s">
        <v>3221</v>
      </c>
      <c r="H570" s="23" t="s">
        <v>3011</v>
      </c>
      <c r="I570" s="79">
        <v>0</v>
      </c>
      <c r="J570" s="25">
        <v>710000000</v>
      </c>
      <c r="K570" s="25" t="s">
        <v>82</v>
      </c>
      <c r="L570" s="23" t="s">
        <v>696</v>
      </c>
      <c r="M570" s="21" t="s">
        <v>969</v>
      </c>
      <c r="N570" s="26" t="s">
        <v>84</v>
      </c>
      <c r="O570" s="26" t="s">
        <v>4214</v>
      </c>
      <c r="P570" s="21" t="s">
        <v>91</v>
      </c>
      <c r="Q570" s="27">
        <v>796</v>
      </c>
      <c r="R570" s="26" t="s">
        <v>678</v>
      </c>
      <c r="S570" s="12">
        <v>250</v>
      </c>
      <c r="T570" s="12">
        <v>48</v>
      </c>
      <c r="U570" s="12">
        <f t="shared" si="54"/>
        <v>12000</v>
      </c>
      <c r="V570" s="12">
        <f t="shared" si="50"/>
        <v>13440.000000000002</v>
      </c>
      <c r="W570" s="23"/>
      <c r="X570" s="23">
        <v>2017</v>
      </c>
      <c r="Y570" s="25"/>
      <c r="Z570" s="121" t="s">
        <v>1565</v>
      </c>
      <c r="AA570" s="121" t="s">
        <v>728</v>
      </c>
      <c r="AB570" s="121" t="s">
        <v>4703</v>
      </c>
      <c r="AC570" s="121">
        <v>9</v>
      </c>
      <c r="AD570" s="122" t="s">
        <v>6881</v>
      </c>
      <c r="AE570" s="122" t="s">
        <v>6882</v>
      </c>
      <c r="AF570" s="121" t="s">
        <v>8281</v>
      </c>
      <c r="AG570" s="121"/>
      <c r="AH570" s="127" t="s">
        <v>6884</v>
      </c>
      <c r="AI570" s="121"/>
      <c r="AJ570" s="123">
        <v>250</v>
      </c>
      <c r="AK570" s="123">
        <v>48</v>
      </c>
      <c r="AL570" s="123">
        <f t="shared" si="55"/>
        <v>12000</v>
      </c>
      <c r="AM570" s="123">
        <f t="shared" si="56"/>
        <v>0</v>
      </c>
      <c r="AN570" s="130"/>
      <c r="AO570" s="21"/>
      <c r="AP570" s="24"/>
      <c r="AQ570" s="21"/>
    </row>
    <row r="571" spans="1:43" s="22" customFormat="1" ht="76.5" outlineLevel="1" x14ac:dyDescent="0.25">
      <c r="A571" s="70"/>
      <c r="B571" s="72" t="s">
        <v>2623</v>
      </c>
      <c r="C571" s="21" t="s">
        <v>79</v>
      </c>
      <c r="D571" s="21" t="s">
        <v>3397</v>
      </c>
      <c r="E571" s="21" t="s">
        <v>3398</v>
      </c>
      <c r="F571" s="21" t="s">
        <v>3399</v>
      </c>
      <c r="G571" s="21" t="s">
        <v>4727</v>
      </c>
      <c r="H571" s="23" t="s">
        <v>3011</v>
      </c>
      <c r="I571" s="79">
        <v>0</v>
      </c>
      <c r="J571" s="25">
        <v>710000000</v>
      </c>
      <c r="K571" s="25" t="s">
        <v>82</v>
      </c>
      <c r="L571" s="23" t="s">
        <v>696</v>
      </c>
      <c r="M571" s="21" t="s">
        <v>969</v>
      </c>
      <c r="N571" s="26" t="s">
        <v>84</v>
      </c>
      <c r="O571" s="26" t="s">
        <v>4214</v>
      </c>
      <c r="P571" s="21" t="s">
        <v>91</v>
      </c>
      <c r="Q571" s="27">
        <v>166</v>
      </c>
      <c r="R571" s="26" t="s">
        <v>1558</v>
      </c>
      <c r="S571" s="12">
        <v>15</v>
      </c>
      <c r="T571" s="12">
        <v>1060.45</v>
      </c>
      <c r="U571" s="12">
        <f t="shared" si="54"/>
        <v>15906.75</v>
      </c>
      <c r="V571" s="12">
        <f t="shared" si="50"/>
        <v>17815.560000000001</v>
      </c>
      <c r="W571" s="23"/>
      <c r="X571" s="23">
        <v>2017</v>
      </c>
      <c r="Y571" s="25"/>
      <c r="Z571" s="121" t="s">
        <v>1565</v>
      </c>
      <c r="AA571" s="121" t="s">
        <v>728</v>
      </c>
      <c r="AB571" s="121" t="s">
        <v>4703</v>
      </c>
      <c r="AC571" s="121">
        <v>10</v>
      </c>
      <c r="AD571" s="122" t="s">
        <v>6881</v>
      </c>
      <c r="AE571" s="122" t="s">
        <v>6882</v>
      </c>
      <c r="AF571" s="121" t="s">
        <v>8281</v>
      </c>
      <c r="AG571" s="121"/>
      <c r="AH571" s="127" t="s">
        <v>8278</v>
      </c>
      <c r="AI571" s="121"/>
      <c r="AJ571" s="123">
        <v>15</v>
      </c>
      <c r="AK571" s="123">
        <v>1060</v>
      </c>
      <c r="AL571" s="123">
        <f t="shared" si="55"/>
        <v>15900</v>
      </c>
      <c r="AM571" s="123">
        <f t="shared" si="56"/>
        <v>6.75</v>
      </c>
      <c r="AN571" s="130"/>
      <c r="AO571" s="21"/>
      <c r="AP571" s="24"/>
      <c r="AQ571" s="21"/>
    </row>
    <row r="572" spans="1:43" s="22" customFormat="1" ht="76.5" outlineLevel="1" x14ac:dyDescent="0.25">
      <c r="A572" s="70"/>
      <c r="B572" s="72" t="s">
        <v>2624</v>
      </c>
      <c r="C572" s="21" t="s">
        <v>79</v>
      </c>
      <c r="D572" s="21" t="s">
        <v>3400</v>
      </c>
      <c r="E572" s="21" t="s">
        <v>3401</v>
      </c>
      <c r="F572" s="21" t="s">
        <v>3402</v>
      </c>
      <c r="G572" s="21" t="s">
        <v>4728</v>
      </c>
      <c r="H572" s="23" t="s">
        <v>3011</v>
      </c>
      <c r="I572" s="79">
        <v>0</v>
      </c>
      <c r="J572" s="25">
        <v>710000000</v>
      </c>
      <c r="K572" s="25" t="s">
        <v>82</v>
      </c>
      <c r="L572" s="23" t="s">
        <v>696</v>
      </c>
      <c r="M572" s="21" t="s">
        <v>969</v>
      </c>
      <c r="N572" s="26" t="s">
        <v>84</v>
      </c>
      <c r="O572" s="26" t="s">
        <v>4214</v>
      </c>
      <c r="P572" s="21" t="s">
        <v>91</v>
      </c>
      <c r="Q572" s="27">
        <v>166</v>
      </c>
      <c r="R572" s="26" t="s">
        <v>1558</v>
      </c>
      <c r="S572" s="12">
        <v>100</v>
      </c>
      <c r="T572" s="12">
        <v>95.54</v>
      </c>
      <c r="U572" s="12">
        <f t="shared" si="54"/>
        <v>9554</v>
      </c>
      <c r="V572" s="12">
        <f t="shared" si="50"/>
        <v>10700.480000000001</v>
      </c>
      <c r="W572" s="23"/>
      <c r="X572" s="23">
        <v>2017</v>
      </c>
      <c r="Y572" s="25"/>
      <c r="Z572" s="121" t="s">
        <v>1565</v>
      </c>
      <c r="AA572" s="121" t="s">
        <v>728</v>
      </c>
      <c r="AB572" s="121" t="s">
        <v>4703</v>
      </c>
      <c r="AC572" s="121">
        <v>11</v>
      </c>
      <c r="AD572" s="122" t="s">
        <v>6881</v>
      </c>
      <c r="AE572" s="122" t="s">
        <v>6882</v>
      </c>
      <c r="AF572" s="121" t="s">
        <v>8281</v>
      </c>
      <c r="AG572" s="121"/>
      <c r="AH572" s="127" t="s">
        <v>8278</v>
      </c>
      <c r="AI572" s="121"/>
      <c r="AJ572" s="123">
        <v>100</v>
      </c>
      <c r="AK572" s="123">
        <v>95</v>
      </c>
      <c r="AL572" s="123">
        <f t="shared" si="55"/>
        <v>9500</v>
      </c>
      <c r="AM572" s="123">
        <f t="shared" si="56"/>
        <v>54</v>
      </c>
      <c r="AN572" s="130"/>
      <c r="AO572" s="21"/>
      <c r="AP572" s="24"/>
      <c r="AQ572" s="21"/>
    </row>
    <row r="573" spans="1:43" s="22" customFormat="1" ht="76.5" outlineLevel="1" x14ac:dyDescent="0.25">
      <c r="A573" s="70"/>
      <c r="B573" s="72" t="s">
        <v>2625</v>
      </c>
      <c r="C573" s="21" t="s">
        <v>79</v>
      </c>
      <c r="D573" s="21" t="s">
        <v>1867</v>
      </c>
      <c r="E573" s="21" t="s">
        <v>1868</v>
      </c>
      <c r="F573" s="21" t="s">
        <v>1869</v>
      </c>
      <c r="G573" s="21" t="s">
        <v>4729</v>
      </c>
      <c r="H573" s="23" t="s">
        <v>3011</v>
      </c>
      <c r="I573" s="79">
        <v>0</v>
      </c>
      <c r="J573" s="25">
        <v>710000000</v>
      </c>
      <c r="K573" s="25" t="s">
        <v>82</v>
      </c>
      <c r="L573" s="23" t="s">
        <v>696</v>
      </c>
      <c r="M573" s="21" t="s">
        <v>969</v>
      </c>
      <c r="N573" s="26" t="s">
        <v>84</v>
      </c>
      <c r="O573" s="26" t="s">
        <v>4214</v>
      </c>
      <c r="P573" s="21" t="s">
        <v>91</v>
      </c>
      <c r="Q573" s="27">
        <v>166</v>
      </c>
      <c r="R573" s="26" t="s">
        <v>1558</v>
      </c>
      <c r="S573" s="12">
        <v>9</v>
      </c>
      <c r="T573" s="12">
        <v>523.34</v>
      </c>
      <c r="U573" s="12">
        <f t="shared" si="54"/>
        <v>4710.0600000000004</v>
      </c>
      <c r="V573" s="12">
        <f t="shared" si="50"/>
        <v>5275.2672000000011</v>
      </c>
      <c r="W573" s="23"/>
      <c r="X573" s="23">
        <v>2017</v>
      </c>
      <c r="Y573" s="25"/>
      <c r="Z573" s="121" t="s">
        <v>1565</v>
      </c>
      <c r="AA573" s="121" t="s">
        <v>728</v>
      </c>
      <c r="AB573" s="121" t="s">
        <v>4703</v>
      </c>
      <c r="AC573" s="121">
        <v>12</v>
      </c>
      <c r="AD573" s="122" t="s">
        <v>6881</v>
      </c>
      <c r="AE573" s="122" t="s">
        <v>6882</v>
      </c>
      <c r="AF573" s="121" t="s">
        <v>8281</v>
      </c>
      <c r="AG573" s="121"/>
      <c r="AH573" s="127" t="s">
        <v>8278</v>
      </c>
      <c r="AI573" s="121"/>
      <c r="AJ573" s="123">
        <v>9</v>
      </c>
      <c r="AK573" s="123">
        <v>520</v>
      </c>
      <c r="AL573" s="123">
        <f t="shared" si="55"/>
        <v>4680</v>
      </c>
      <c r="AM573" s="123">
        <f t="shared" si="56"/>
        <v>30.0600000000004</v>
      </c>
      <c r="AN573" s="130"/>
      <c r="AO573" s="21"/>
      <c r="AP573" s="24"/>
      <c r="AQ573" s="21"/>
    </row>
    <row r="574" spans="1:43" s="22" customFormat="1" ht="89.25" outlineLevel="1" x14ac:dyDescent="0.25">
      <c r="A574" s="70"/>
      <c r="B574" s="72" t="s">
        <v>2626</v>
      </c>
      <c r="C574" s="21" t="s">
        <v>79</v>
      </c>
      <c r="D574" s="21" t="s">
        <v>3403</v>
      </c>
      <c r="E574" s="21" t="s">
        <v>3404</v>
      </c>
      <c r="F574" s="21" t="s">
        <v>3405</v>
      </c>
      <c r="G574" s="21" t="s">
        <v>4730</v>
      </c>
      <c r="H574" s="23" t="s">
        <v>3011</v>
      </c>
      <c r="I574" s="79">
        <v>0</v>
      </c>
      <c r="J574" s="25">
        <v>710000000</v>
      </c>
      <c r="K574" s="25" t="s">
        <v>82</v>
      </c>
      <c r="L574" s="23" t="s">
        <v>696</v>
      </c>
      <c r="M574" s="21" t="s">
        <v>969</v>
      </c>
      <c r="N574" s="26" t="s">
        <v>84</v>
      </c>
      <c r="O574" s="26" t="s">
        <v>4214</v>
      </c>
      <c r="P574" s="21" t="s">
        <v>91</v>
      </c>
      <c r="Q574" s="27">
        <v>166</v>
      </c>
      <c r="R574" s="26" t="s">
        <v>1558</v>
      </c>
      <c r="S574" s="12">
        <v>4</v>
      </c>
      <c r="T574" s="12">
        <v>2149.5500000000002</v>
      </c>
      <c r="U574" s="12">
        <f t="shared" si="54"/>
        <v>8598.2000000000007</v>
      </c>
      <c r="V574" s="12">
        <f t="shared" ref="V574:V639" si="57">U574*1.12</f>
        <v>9629.9840000000022</v>
      </c>
      <c r="W574" s="23"/>
      <c r="X574" s="23">
        <v>2017</v>
      </c>
      <c r="Y574" s="25"/>
      <c r="Z574" s="121" t="s">
        <v>1565</v>
      </c>
      <c r="AA574" s="121" t="s">
        <v>728</v>
      </c>
      <c r="AB574" s="121" t="s">
        <v>4703</v>
      </c>
      <c r="AC574" s="121">
        <v>13</v>
      </c>
      <c r="AD574" s="122" t="s">
        <v>6881</v>
      </c>
      <c r="AE574" s="122" t="s">
        <v>6882</v>
      </c>
      <c r="AF574" s="121" t="s">
        <v>8281</v>
      </c>
      <c r="AG574" s="121"/>
      <c r="AH574" s="127" t="s">
        <v>8278</v>
      </c>
      <c r="AI574" s="121"/>
      <c r="AJ574" s="123">
        <v>4</v>
      </c>
      <c r="AK574" s="123">
        <v>2100</v>
      </c>
      <c r="AL574" s="123">
        <f t="shared" si="55"/>
        <v>8400</v>
      </c>
      <c r="AM574" s="123">
        <f t="shared" si="56"/>
        <v>198.20000000000073</v>
      </c>
      <c r="AN574" s="130"/>
      <c r="AO574" s="21"/>
      <c r="AP574" s="24"/>
      <c r="AQ574" s="21"/>
    </row>
    <row r="575" spans="1:43" s="22" customFormat="1" ht="76.5" outlineLevel="1" x14ac:dyDescent="0.25">
      <c r="A575" s="70"/>
      <c r="B575" s="72" t="s">
        <v>2627</v>
      </c>
      <c r="C575" s="21" t="s">
        <v>79</v>
      </c>
      <c r="D575" s="21" t="s">
        <v>1494</v>
      </c>
      <c r="E575" s="21" t="s">
        <v>1495</v>
      </c>
      <c r="F575" s="21" t="s">
        <v>1496</v>
      </c>
      <c r="G575" s="21" t="s">
        <v>4731</v>
      </c>
      <c r="H575" s="23" t="s">
        <v>3011</v>
      </c>
      <c r="I575" s="79">
        <v>0</v>
      </c>
      <c r="J575" s="25">
        <v>710000000</v>
      </c>
      <c r="K575" s="25" t="s">
        <v>82</v>
      </c>
      <c r="L575" s="23" t="s">
        <v>696</v>
      </c>
      <c r="M575" s="21" t="s">
        <v>969</v>
      </c>
      <c r="N575" s="26" t="s">
        <v>84</v>
      </c>
      <c r="O575" s="26" t="s">
        <v>4214</v>
      </c>
      <c r="P575" s="21" t="s">
        <v>91</v>
      </c>
      <c r="Q575" s="27">
        <v>796</v>
      </c>
      <c r="R575" s="26" t="s">
        <v>678</v>
      </c>
      <c r="S575" s="12">
        <v>35</v>
      </c>
      <c r="T575" s="12">
        <v>281.83</v>
      </c>
      <c r="U575" s="12">
        <f t="shared" si="54"/>
        <v>9864.0499999999993</v>
      </c>
      <c r="V575" s="12">
        <f t="shared" si="57"/>
        <v>11047.736000000001</v>
      </c>
      <c r="W575" s="23"/>
      <c r="X575" s="23">
        <v>2017</v>
      </c>
      <c r="Y575" s="25"/>
      <c r="Z575" s="121" t="s">
        <v>1565</v>
      </c>
      <c r="AA575" s="121" t="s">
        <v>728</v>
      </c>
      <c r="AB575" s="121" t="s">
        <v>4703</v>
      </c>
      <c r="AC575" s="121">
        <v>14</v>
      </c>
      <c r="AD575" s="122" t="s">
        <v>6881</v>
      </c>
      <c r="AE575" s="122" t="s">
        <v>6882</v>
      </c>
      <c r="AF575" s="121" t="s">
        <v>8281</v>
      </c>
      <c r="AG575" s="121"/>
      <c r="AH575" s="127" t="s">
        <v>8278</v>
      </c>
      <c r="AI575" s="121"/>
      <c r="AJ575" s="123">
        <v>35</v>
      </c>
      <c r="AK575" s="123">
        <v>280</v>
      </c>
      <c r="AL575" s="123">
        <f t="shared" si="55"/>
        <v>9800</v>
      </c>
      <c r="AM575" s="123">
        <f t="shared" si="56"/>
        <v>64.049999999999272</v>
      </c>
      <c r="AN575" s="130"/>
      <c r="AO575" s="21"/>
      <c r="AP575" s="24"/>
      <c r="AQ575" s="21"/>
    </row>
    <row r="576" spans="1:43" s="22" customFormat="1" ht="76.5" outlineLevel="1" x14ac:dyDescent="0.25">
      <c r="A576" s="70"/>
      <c r="B576" s="72" t="s">
        <v>2628</v>
      </c>
      <c r="C576" s="21" t="s">
        <v>79</v>
      </c>
      <c r="D576" s="21" t="s">
        <v>1494</v>
      </c>
      <c r="E576" s="21" t="s">
        <v>1495</v>
      </c>
      <c r="F576" s="21" t="s">
        <v>1496</v>
      </c>
      <c r="G576" s="21" t="s">
        <v>4732</v>
      </c>
      <c r="H576" s="23" t="s">
        <v>3011</v>
      </c>
      <c r="I576" s="79">
        <v>0</v>
      </c>
      <c r="J576" s="25">
        <v>710000000</v>
      </c>
      <c r="K576" s="25" t="s">
        <v>82</v>
      </c>
      <c r="L576" s="23" t="s">
        <v>696</v>
      </c>
      <c r="M576" s="21" t="s">
        <v>969</v>
      </c>
      <c r="N576" s="26" t="s">
        <v>84</v>
      </c>
      <c r="O576" s="26" t="s">
        <v>4214</v>
      </c>
      <c r="P576" s="21" t="s">
        <v>91</v>
      </c>
      <c r="Q576" s="27">
        <v>796</v>
      </c>
      <c r="R576" s="26" t="s">
        <v>678</v>
      </c>
      <c r="S576" s="12">
        <v>50</v>
      </c>
      <c r="T576" s="12">
        <v>377.37</v>
      </c>
      <c r="U576" s="12">
        <f t="shared" si="54"/>
        <v>18868.5</v>
      </c>
      <c r="V576" s="12">
        <f t="shared" si="57"/>
        <v>21132.720000000001</v>
      </c>
      <c r="W576" s="23"/>
      <c r="X576" s="23">
        <v>2017</v>
      </c>
      <c r="Y576" s="25"/>
      <c r="Z576" s="121" t="s">
        <v>1565</v>
      </c>
      <c r="AA576" s="121" t="s">
        <v>728</v>
      </c>
      <c r="AB576" s="121" t="s">
        <v>4703</v>
      </c>
      <c r="AC576" s="121">
        <v>15</v>
      </c>
      <c r="AD576" s="122" t="s">
        <v>6881</v>
      </c>
      <c r="AE576" s="122" t="s">
        <v>6882</v>
      </c>
      <c r="AF576" s="121" t="s">
        <v>8281</v>
      </c>
      <c r="AG576" s="121"/>
      <c r="AH576" s="127" t="s">
        <v>8278</v>
      </c>
      <c r="AI576" s="121"/>
      <c r="AJ576" s="123">
        <v>50</v>
      </c>
      <c r="AK576" s="123">
        <v>375</v>
      </c>
      <c r="AL576" s="123">
        <f t="shared" si="55"/>
        <v>18750</v>
      </c>
      <c r="AM576" s="123">
        <f t="shared" si="56"/>
        <v>118.5</v>
      </c>
      <c r="AN576" s="130"/>
      <c r="AO576" s="21"/>
      <c r="AP576" s="24"/>
      <c r="AQ576" s="21"/>
    </row>
    <row r="577" spans="1:43" s="22" customFormat="1" ht="76.5" outlineLevel="1" x14ac:dyDescent="0.25">
      <c r="A577" s="70"/>
      <c r="B577" s="72" t="s">
        <v>2629</v>
      </c>
      <c r="C577" s="21" t="s">
        <v>79</v>
      </c>
      <c r="D577" s="21" t="s">
        <v>1494</v>
      </c>
      <c r="E577" s="21" t="s">
        <v>1495</v>
      </c>
      <c r="F577" s="21" t="s">
        <v>1496</v>
      </c>
      <c r="G577" s="21" t="s">
        <v>4733</v>
      </c>
      <c r="H577" s="23" t="s">
        <v>3011</v>
      </c>
      <c r="I577" s="79">
        <v>0</v>
      </c>
      <c r="J577" s="25">
        <v>710000000</v>
      </c>
      <c r="K577" s="25" t="s">
        <v>82</v>
      </c>
      <c r="L577" s="23" t="s">
        <v>696</v>
      </c>
      <c r="M577" s="21" t="s">
        <v>969</v>
      </c>
      <c r="N577" s="26" t="s">
        <v>84</v>
      </c>
      <c r="O577" s="26" t="s">
        <v>4214</v>
      </c>
      <c r="P577" s="21" t="s">
        <v>91</v>
      </c>
      <c r="Q577" s="27">
        <v>796</v>
      </c>
      <c r="R577" s="26" t="s">
        <v>678</v>
      </c>
      <c r="S577" s="12">
        <v>25</v>
      </c>
      <c r="T577" s="12">
        <v>1865.33</v>
      </c>
      <c r="U577" s="12">
        <f t="shared" si="54"/>
        <v>46633.25</v>
      </c>
      <c r="V577" s="12">
        <f t="shared" si="57"/>
        <v>52229.240000000005</v>
      </c>
      <c r="W577" s="23"/>
      <c r="X577" s="23">
        <v>2017</v>
      </c>
      <c r="Y577" s="25"/>
      <c r="Z577" s="121" t="s">
        <v>1565</v>
      </c>
      <c r="AA577" s="121" t="s">
        <v>728</v>
      </c>
      <c r="AB577" s="121" t="s">
        <v>4703</v>
      </c>
      <c r="AC577" s="121">
        <v>16</v>
      </c>
      <c r="AD577" s="122" t="s">
        <v>6881</v>
      </c>
      <c r="AE577" s="122" t="s">
        <v>6882</v>
      </c>
      <c r="AF577" s="121" t="s">
        <v>8281</v>
      </c>
      <c r="AG577" s="121"/>
      <c r="AH577" s="127" t="s">
        <v>8278</v>
      </c>
      <c r="AI577" s="121"/>
      <c r="AJ577" s="123">
        <v>25</v>
      </c>
      <c r="AK577" s="123">
        <v>1800</v>
      </c>
      <c r="AL577" s="123">
        <f t="shared" si="55"/>
        <v>45000</v>
      </c>
      <c r="AM577" s="123">
        <f t="shared" si="56"/>
        <v>1633.25</v>
      </c>
      <c r="AN577" s="130"/>
      <c r="AO577" s="21"/>
      <c r="AP577" s="24"/>
      <c r="AQ577" s="21"/>
    </row>
    <row r="578" spans="1:43" s="22" customFormat="1" ht="76.5" outlineLevel="1" x14ac:dyDescent="0.25">
      <c r="A578" s="70"/>
      <c r="B578" s="72" t="s">
        <v>2630</v>
      </c>
      <c r="C578" s="21" t="s">
        <v>79</v>
      </c>
      <c r="D578" s="21" t="s">
        <v>3406</v>
      </c>
      <c r="E578" s="21" t="s">
        <v>848</v>
      </c>
      <c r="F578" s="21" t="s">
        <v>1476</v>
      </c>
      <c r="G578" s="21" t="s">
        <v>4734</v>
      </c>
      <c r="H578" s="23" t="s">
        <v>3011</v>
      </c>
      <c r="I578" s="79">
        <v>0</v>
      </c>
      <c r="J578" s="25">
        <v>710000000</v>
      </c>
      <c r="K578" s="25" t="s">
        <v>82</v>
      </c>
      <c r="L578" s="23" t="s">
        <v>696</v>
      </c>
      <c r="M578" s="21" t="s">
        <v>969</v>
      </c>
      <c r="N578" s="26" t="s">
        <v>84</v>
      </c>
      <c r="O578" s="26" t="s">
        <v>4214</v>
      </c>
      <c r="P578" s="21" t="s">
        <v>91</v>
      </c>
      <c r="Q578" s="27">
        <v>778</v>
      </c>
      <c r="R578" s="26" t="s">
        <v>899</v>
      </c>
      <c r="S578" s="12">
        <v>35</v>
      </c>
      <c r="T578" s="12">
        <v>1077.17</v>
      </c>
      <c r="U578" s="12">
        <f t="shared" si="54"/>
        <v>37700.950000000004</v>
      </c>
      <c r="V578" s="12">
        <f t="shared" si="57"/>
        <v>42225.064000000006</v>
      </c>
      <c r="W578" s="23"/>
      <c r="X578" s="23">
        <v>2017</v>
      </c>
      <c r="Y578" s="25"/>
      <c r="Z578" s="121" t="s">
        <v>1565</v>
      </c>
      <c r="AA578" s="121" t="s">
        <v>728</v>
      </c>
      <c r="AB578" s="121" t="s">
        <v>4703</v>
      </c>
      <c r="AC578" s="121">
        <v>17</v>
      </c>
      <c r="AD578" s="122" t="s">
        <v>6881</v>
      </c>
      <c r="AE578" s="122" t="s">
        <v>6882</v>
      </c>
      <c r="AF578" s="121" t="s">
        <v>8281</v>
      </c>
      <c r="AG578" s="121"/>
      <c r="AH578" s="127" t="s">
        <v>8278</v>
      </c>
      <c r="AI578" s="121"/>
      <c r="AJ578" s="123">
        <v>35</v>
      </c>
      <c r="AK578" s="123">
        <v>1075</v>
      </c>
      <c r="AL578" s="123">
        <f t="shared" si="55"/>
        <v>37625</v>
      </c>
      <c r="AM578" s="123">
        <f t="shared" si="56"/>
        <v>75.950000000004366</v>
      </c>
      <c r="AN578" s="130"/>
      <c r="AO578" s="21"/>
      <c r="AP578" s="24"/>
      <c r="AQ578" s="21"/>
    </row>
    <row r="579" spans="1:43" s="22" customFormat="1" ht="76.5" outlineLevel="1" x14ac:dyDescent="0.25">
      <c r="A579" s="70"/>
      <c r="B579" s="72" t="s">
        <v>2631</v>
      </c>
      <c r="C579" s="21" t="s">
        <v>79</v>
      </c>
      <c r="D579" s="21" t="s">
        <v>3407</v>
      </c>
      <c r="E579" s="21" t="s">
        <v>848</v>
      </c>
      <c r="F579" s="21" t="s">
        <v>3408</v>
      </c>
      <c r="G579" s="21" t="s">
        <v>4735</v>
      </c>
      <c r="H579" s="23" t="s">
        <v>3011</v>
      </c>
      <c r="I579" s="79">
        <v>0</v>
      </c>
      <c r="J579" s="25">
        <v>710000000</v>
      </c>
      <c r="K579" s="25" t="s">
        <v>82</v>
      </c>
      <c r="L579" s="23" t="s">
        <v>696</v>
      </c>
      <c r="M579" s="21" t="s">
        <v>969</v>
      </c>
      <c r="N579" s="26" t="s">
        <v>84</v>
      </c>
      <c r="O579" s="26" t="s">
        <v>4214</v>
      </c>
      <c r="P579" s="21" t="s">
        <v>91</v>
      </c>
      <c r="Q579" s="27">
        <v>778</v>
      </c>
      <c r="R579" s="26" t="s">
        <v>3203</v>
      </c>
      <c r="S579" s="12">
        <v>70</v>
      </c>
      <c r="T579" s="12">
        <v>1237.19</v>
      </c>
      <c r="U579" s="12">
        <f t="shared" si="54"/>
        <v>86603.3</v>
      </c>
      <c r="V579" s="12">
        <f t="shared" si="57"/>
        <v>96995.696000000011</v>
      </c>
      <c r="W579" s="23"/>
      <c r="X579" s="23">
        <v>2017</v>
      </c>
      <c r="Y579" s="25"/>
      <c r="Z579" s="121" t="s">
        <v>1565</v>
      </c>
      <c r="AA579" s="121" t="s">
        <v>728</v>
      </c>
      <c r="AB579" s="121" t="s">
        <v>4703</v>
      </c>
      <c r="AC579" s="121">
        <v>18</v>
      </c>
      <c r="AD579" s="122" t="s">
        <v>6881</v>
      </c>
      <c r="AE579" s="122" t="s">
        <v>6882</v>
      </c>
      <c r="AF579" s="121" t="s">
        <v>8283</v>
      </c>
      <c r="AG579" s="121"/>
      <c r="AH579" s="127" t="s">
        <v>8282</v>
      </c>
      <c r="AI579" s="121"/>
      <c r="AJ579" s="123">
        <v>70</v>
      </c>
      <c r="AK579" s="123">
        <v>1272.5</v>
      </c>
      <c r="AL579" s="123">
        <f t="shared" si="55"/>
        <v>89075</v>
      </c>
      <c r="AM579" s="139">
        <f t="shared" si="56"/>
        <v>-2471.6999999999971</v>
      </c>
      <c r="AN579" s="130"/>
      <c r="AO579" s="21"/>
      <c r="AP579" s="24"/>
      <c r="AQ579" s="21"/>
    </row>
    <row r="580" spans="1:43" s="22" customFormat="1" ht="76.5" outlineLevel="1" x14ac:dyDescent="0.25">
      <c r="A580" s="70"/>
      <c r="B580" s="72" t="s">
        <v>2632</v>
      </c>
      <c r="C580" s="21" t="s">
        <v>79</v>
      </c>
      <c r="D580" s="21" t="s">
        <v>3409</v>
      </c>
      <c r="E580" s="21" t="s">
        <v>848</v>
      </c>
      <c r="F580" s="21" t="s">
        <v>3410</v>
      </c>
      <c r="G580" s="21" t="s">
        <v>4736</v>
      </c>
      <c r="H580" s="23" t="s">
        <v>3011</v>
      </c>
      <c r="I580" s="79">
        <v>0</v>
      </c>
      <c r="J580" s="25">
        <v>710000000</v>
      </c>
      <c r="K580" s="25" t="s">
        <v>82</v>
      </c>
      <c r="L580" s="23" t="s">
        <v>696</v>
      </c>
      <c r="M580" s="21" t="s">
        <v>969</v>
      </c>
      <c r="N580" s="26" t="s">
        <v>84</v>
      </c>
      <c r="O580" s="26" t="s">
        <v>4214</v>
      </c>
      <c r="P580" s="21" t="s">
        <v>91</v>
      </c>
      <c r="Q580" s="27">
        <v>796</v>
      </c>
      <c r="R580" s="26" t="s">
        <v>678</v>
      </c>
      <c r="S580" s="12">
        <v>5</v>
      </c>
      <c r="T580" s="12">
        <v>458.57</v>
      </c>
      <c r="U580" s="12">
        <f t="shared" si="54"/>
        <v>2292.85</v>
      </c>
      <c r="V580" s="12">
        <f t="shared" si="57"/>
        <v>2567.9920000000002</v>
      </c>
      <c r="W580" s="23"/>
      <c r="X580" s="23">
        <v>2017</v>
      </c>
      <c r="Y580" s="25"/>
      <c r="Z580" s="121" t="s">
        <v>1565</v>
      </c>
      <c r="AA580" s="121" t="s">
        <v>728</v>
      </c>
      <c r="AB580" s="121" t="s">
        <v>4703</v>
      </c>
      <c r="AC580" s="121">
        <v>19</v>
      </c>
      <c r="AD580" s="122" t="s">
        <v>6881</v>
      </c>
      <c r="AE580" s="122" t="s">
        <v>6882</v>
      </c>
      <c r="AF580" s="121" t="s">
        <v>8281</v>
      </c>
      <c r="AG580" s="121"/>
      <c r="AH580" s="127" t="s">
        <v>8278</v>
      </c>
      <c r="AI580" s="121"/>
      <c r="AJ580" s="123">
        <v>5</v>
      </c>
      <c r="AK580" s="123">
        <v>450</v>
      </c>
      <c r="AL580" s="123">
        <f t="shared" si="55"/>
        <v>2250</v>
      </c>
      <c r="AM580" s="123">
        <f t="shared" si="56"/>
        <v>42.849999999999909</v>
      </c>
      <c r="AN580" s="130"/>
      <c r="AO580" s="21"/>
      <c r="AP580" s="24"/>
      <c r="AQ580" s="21"/>
    </row>
    <row r="581" spans="1:43" s="22" customFormat="1" ht="76.5" outlineLevel="1" x14ac:dyDescent="0.25">
      <c r="A581" s="70"/>
      <c r="B581" s="72" t="s">
        <v>2633</v>
      </c>
      <c r="C581" s="21" t="s">
        <v>79</v>
      </c>
      <c r="D581" s="21" t="s">
        <v>1773</v>
      </c>
      <c r="E581" s="21" t="s">
        <v>848</v>
      </c>
      <c r="F581" s="21" t="s">
        <v>1774</v>
      </c>
      <c r="G581" s="21" t="s">
        <v>4737</v>
      </c>
      <c r="H581" s="23" t="s">
        <v>3011</v>
      </c>
      <c r="I581" s="79">
        <v>0</v>
      </c>
      <c r="J581" s="25">
        <v>710000000</v>
      </c>
      <c r="K581" s="25" t="s">
        <v>82</v>
      </c>
      <c r="L581" s="23" t="s">
        <v>696</v>
      </c>
      <c r="M581" s="21" t="s">
        <v>969</v>
      </c>
      <c r="N581" s="26" t="s">
        <v>84</v>
      </c>
      <c r="O581" s="26" t="s">
        <v>4214</v>
      </c>
      <c r="P581" s="21" t="s">
        <v>91</v>
      </c>
      <c r="Q581" s="27">
        <v>796</v>
      </c>
      <c r="R581" s="26" t="s">
        <v>678</v>
      </c>
      <c r="S581" s="12">
        <v>27</v>
      </c>
      <c r="T581" s="12">
        <v>613.82000000000005</v>
      </c>
      <c r="U581" s="12">
        <f t="shared" si="54"/>
        <v>16573.140000000003</v>
      </c>
      <c r="V581" s="12">
        <f t="shared" si="57"/>
        <v>18561.916800000006</v>
      </c>
      <c r="W581" s="23"/>
      <c r="X581" s="23">
        <v>2017</v>
      </c>
      <c r="Y581" s="25"/>
      <c r="Z581" s="121" t="s">
        <v>1565</v>
      </c>
      <c r="AA581" s="121" t="s">
        <v>728</v>
      </c>
      <c r="AB581" s="121" t="s">
        <v>4703</v>
      </c>
      <c r="AC581" s="121">
        <v>20</v>
      </c>
      <c r="AD581" s="122" t="s">
        <v>6881</v>
      </c>
      <c r="AE581" s="122" t="s">
        <v>6882</v>
      </c>
      <c r="AF581" s="121" t="s">
        <v>8281</v>
      </c>
      <c r="AG581" s="121"/>
      <c r="AH581" s="127" t="s">
        <v>8278</v>
      </c>
      <c r="AI581" s="121"/>
      <c r="AJ581" s="123">
        <v>27</v>
      </c>
      <c r="AK581" s="123">
        <v>610</v>
      </c>
      <c r="AL581" s="123">
        <f t="shared" si="55"/>
        <v>16470</v>
      </c>
      <c r="AM581" s="123">
        <f t="shared" si="56"/>
        <v>103.14000000000306</v>
      </c>
      <c r="AN581" s="130"/>
      <c r="AO581" s="21"/>
      <c r="AP581" s="24"/>
      <c r="AQ581" s="21"/>
    </row>
    <row r="582" spans="1:43" s="22" customFormat="1" ht="76.5" outlineLevel="1" x14ac:dyDescent="0.25">
      <c r="A582" s="70"/>
      <c r="B582" s="72" t="s">
        <v>2634</v>
      </c>
      <c r="C582" s="21" t="s">
        <v>79</v>
      </c>
      <c r="D582" s="21" t="s">
        <v>1771</v>
      </c>
      <c r="E582" s="21" t="s">
        <v>848</v>
      </c>
      <c r="F582" s="21" t="s">
        <v>1772</v>
      </c>
      <c r="G582" s="21" t="s">
        <v>4738</v>
      </c>
      <c r="H582" s="23" t="s">
        <v>3011</v>
      </c>
      <c r="I582" s="79">
        <v>0</v>
      </c>
      <c r="J582" s="25">
        <v>710000000</v>
      </c>
      <c r="K582" s="25" t="s">
        <v>82</v>
      </c>
      <c r="L582" s="23" t="s">
        <v>696</v>
      </c>
      <c r="M582" s="21" t="s">
        <v>969</v>
      </c>
      <c r="N582" s="26" t="s">
        <v>84</v>
      </c>
      <c r="O582" s="26" t="s">
        <v>4214</v>
      </c>
      <c r="P582" s="21" t="s">
        <v>91</v>
      </c>
      <c r="Q582" s="27">
        <v>796</v>
      </c>
      <c r="R582" s="26" t="s">
        <v>678</v>
      </c>
      <c r="S582" s="12">
        <v>10</v>
      </c>
      <c r="T582" s="12">
        <v>257.95</v>
      </c>
      <c r="U582" s="12">
        <f t="shared" si="54"/>
        <v>2579.5</v>
      </c>
      <c r="V582" s="12">
        <f t="shared" si="57"/>
        <v>2889.0400000000004</v>
      </c>
      <c r="W582" s="23"/>
      <c r="X582" s="23">
        <v>2017</v>
      </c>
      <c r="Y582" s="25"/>
      <c r="Z582" s="121" t="s">
        <v>1565</v>
      </c>
      <c r="AA582" s="121" t="s">
        <v>728</v>
      </c>
      <c r="AB582" s="121" t="s">
        <v>4703</v>
      </c>
      <c r="AC582" s="121">
        <v>21</v>
      </c>
      <c r="AD582" s="122" t="s">
        <v>6881</v>
      </c>
      <c r="AE582" s="122" t="s">
        <v>6882</v>
      </c>
      <c r="AF582" s="121" t="s">
        <v>8281</v>
      </c>
      <c r="AG582" s="121"/>
      <c r="AH582" s="127" t="s">
        <v>8278</v>
      </c>
      <c r="AI582" s="121"/>
      <c r="AJ582" s="123">
        <v>10</v>
      </c>
      <c r="AK582" s="123">
        <v>255</v>
      </c>
      <c r="AL582" s="123">
        <f t="shared" si="55"/>
        <v>2550</v>
      </c>
      <c r="AM582" s="123">
        <f t="shared" si="56"/>
        <v>29.5</v>
      </c>
      <c r="AN582" s="130"/>
      <c r="AO582" s="21"/>
      <c r="AP582" s="24"/>
      <c r="AQ582" s="21"/>
    </row>
    <row r="583" spans="1:43" s="22" customFormat="1" ht="76.5" outlineLevel="1" x14ac:dyDescent="0.25">
      <c r="A583" s="70"/>
      <c r="B583" s="72" t="s">
        <v>2635</v>
      </c>
      <c r="C583" s="21" t="s">
        <v>79</v>
      </c>
      <c r="D583" s="21" t="s">
        <v>3406</v>
      </c>
      <c r="E583" s="21" t="s">
        <v>848</v>
      </c>
      <c r="F583" s="21" t="s">
        <v>1476</v>
      </c>
      <c r="G583" s="21" t="s">
        <v>4739</v>
      </c>
      <c r="H583" s="23" t="s">
        <v>3011</v>
      </c>
      <c r="I583" s="79">
        <v>0</v>
      </c>
      <c r="J583" s="25">
        <v>710000000</v>
      </c>
      <c r="K583" s="25" t="s">
        <v>82</v>
      </c>
      <c r="L583" s="23" t="s">
        <v>696</v>
      </c>
      <c r="M583" s="21" t="s">
        <v>969</v>
      </c>
      <c r="N583" s="26" t="s">
        <v>84</v>
      </c>
      <c r="O583" s="26" t="s">
        <v>4214</v>
      </c>
      <c r="P583" s="21" t="s">
        <v>91</v>
      </c>
      <c r="Q583" s="27">
        <v>778</v>
      </c>
      <c r="R583" s="26" t="s">
        <v>899</v>
      </c>
      <c r="S583" s="12">
        <v>10</v>
      </c>
      <c r="T583" s="12">
        <v>1077.17</v>
      </c>
      <c r="U583" s="12">
        <f t="shared" si="54"/>
        <v>10771.7</v>
      </c>
      <c r="V583" s="12">
        <f t="shared" si="57"/>
        <v>12064.304000000002</v>
      </c>
      <c r="W583" s="23"/>
      <c r="X583" s="23">
        <v>2017</v>
      </c>
      <c r="Y583" s="25"/>
      <c r="Z583" s="121" t="s">
        <v>1565</v>
      </c>
      <c r="AA583" s="121" t="s">
        <v>728</v>
      </c>
      <c r="AB583" s="121" t="s">
        <v>4703</v>
      </c>
      <c r="AC583" s="121">
        <v>22</v>
      </c>
      <c r="AD583" s="122" t="s">
        <v>6881</v>
      </c>
      <c r="AE583" s="122" t="s">
        <v>6882</v>
      </c>
      <c r="AF583" s="121" t="s">
        <v>8281</v>
      </c>
      <c r="AG583" s="121"/>
      <c r="AH583" s="127" t="s">
        <v>8278</v>
      </c>
      <c r="AI583" s="121"/>
      <c r="AJ583" s="123">
        <v>10</v>
      </c>
      <c r="AK583" s="123">
        <v>1050</v>
      </c>
      <c r="AL583" s="123">
        <f t="shared" si="55"/>
        <v>10500</v>
      </c>
      <c r="AM583" s="123">
        <f t="shared" si="56"/>
        <v>271.70000000000073</v>
      </c>
      <c r="AN583" s="130"/>
      <c r="AO583" s="21"/>
      <c r="AP583" s="24"/>
      <c r="AQ583" s="21"/>
    </row>
    <row r="584" spans="1:43" s="22" customFormat="1" ht="76.5" outlineLevel="1" x14ac:dyDescent="0.25">
      <c r="A584" s="70"/>
      <c r="B584" s="72" t="s">
        <v>2636</v>
      </c>
      <c r="C584" s="21" t="s">
        <v>79</v>
      </c>
      <c r="D584" s="21" t="s">
        <v>3411</v>
      </c>
      <c r="E584" s="21" t="s">
        <v>848</v>
      </c>
      <c r="F584" s="21" t="s">
        <v>3412</v>
      </c>
      <c r="G584" s="21" t="s">
        <v>7882</v>
      </c>
      <c r="H584" s="23" t="s">
        <v>3011</v>
      </c>
      <c r="I584" s="79">
        <v>0</v>
      </c>
      <c r="J584" s="25">
        <v>710000000</v>
      </c>
      <c r="K584" s="25" t="s">
        <v>82</v>
      </c>
      <c r="L584" s="23" t="s">
        <v>696</v>
      </c>
      <c r="M584" s="21" t="s">
        <v>969</v>
      </c>
      <c r="N584" s="26" t="s">
        <v>84</v>
      </c>
      <c r="O584" s="26" t="s">
        <v>4214</v>
      </c>
      <c r="P584" s="21" t="s">
        <v>91</v>
      </c>
      <c r="Q584" s="27">
        <v>778</v>
      </c>
      <c r="R584" s="26" t="s">
        <v>3203</v>
      </c>
      <c r="S584" s="12">
        <v>3</v>
      </c>
      <c r="T584" s="12">
        <v>6270</v>
      </c>
      <c r="U584" s="12">
        <f t="shared" si="54"/>
        <v>18810</v>
      </c>
      <c r="V584" s="12">
        <f t="shared" si="57"/>
        <v>21067.200000000001</v>
      </c>
      <c r="W584" s="23"/>
      <c r="X584" s="23">
        <v>2017</v>
      </c>
      <c r="Y584" s="25"/>
      <c r="Z584" s="121" t="s">
        <v>1565</v>
      </c>
      <c r="AA584" s="121" t="s">
        <v>728</v>
      </c>
      <c r="AB584" s="121" t="s">
        <v>4703</v>
      </c>
      <c r="AC584" s="121">
        <v>23</v>
      </c>
      <c r="AD584" s="122" t="s">
        <v>6881</v>
      </c>
      <c r="AE584" s="122" t="s">
        <v>6882</v>
      </c>
      <c r="AF584" s="121" t="s">
        <v>8281</v>
      </c>
      <c r="AG584" s="121"/>
      <c r="AH584" s="127" t="s">
        <v>8278</v>
      </c>
      <c r="AI584" s="121"/>
      <c r="AJ584" s="123">
        <v>3</v>
      </c>
      <c r="AK584" s="123">
        <v>6200</v>
      </c>
      <c r="AL584" s="123">
        <f t="shared" si="55"/>
        <v>18600</v>
      </c>
      <c r="AM584" s="123">
        <f t="shared" si="56"/>
        <v>210</v>
      </c>
      <c r="AN584" s="130"/>
      <c r="AO584" s="21"/>
      <c r="AP584" s="24"/>
      <c r="AQ584" s="21"/>
    </row>
    <row r="585" spans="1:43" s="22" customFormat="1" ht="76.5" outlineLevel="1" x14ac:dyDescent="0.25">
      <c r="A585" s="70"/>
      <c r="B585" s="72" t="s">
        <v>2637</v>
      </c>
      <c r="C585" s="21" t="s">
        <v>79</v>
      </c>
      <c r="D585" s="21" t="s">
        <v>1771</v>
      </c>
      <c r="E585" s="21" t="s">
        <v>848</v>
      </c>
      <c r="F585" s="21" t="s">
        <v>1772</v>
      </c>
      <c r="G585" s="21" t="s">
        <v>4740</v>
      </c>
      <c r="H585" s="23" t="s">
        <v>3011</v>
      </c>
      <c r="I585" s="79">
        <v>0</v>
      </c>
      <c r="J585" s="25">
        <v>710000000</v>
      </c>
      <c r="K585" s="25" t="s">
        <v>82</v>
      </c>
      <c r="L585" s="23" t="s">
        <v>696</v>
      </c>
      <c r="M585" s="21" t="s">
        <v>969</v>
      </c>
      <c r="N585" s="26" t="s">
        <v>84</v>
      </c>
      <c r="O585" s="26" t="s">
        <v>4214</v>
      </c>
      <c r="P585" s="21" t="s">
        <v>91</v>
      </c>
      <c r="Q585" s="27">
        <v>796</v>
      </c>
      <c r="R585" s="26" t="s">
        <v>678</v>
      </c>
      <c r="S585" s="12">
        <v>20</v>
      </c>
      <c r="T585" s="12">
        <v>539.78</v>
      </c>
      <c r="U585" s="12">
        <f t="shared" si="54"/>
        <v>10795.599999999999</v>
      </c>
      <c r="V585" s="12">
        <f t="shared" si="57"/>
        <v>12091.072</v>
      </c>
      <c r="W585" s="23"/>
      <c r="X585" s="23">
        <v>2017</v>
      </c>
      <c r="Y585" s="25"/>
      <c r="Z585" s="121" t="s">
        <v>1565</v>
      </c>
      <c r="AA585" s="121" t="s">
        <v>728</v>
      </c>
      <c r="AB585" s="121" t="s">
        <v>4703</v>
      </c>
      <c r="AC585" s="121">
        <v>24</v>
      </c>
      <c r="AD585" s="122" t="s">
        <v>6881</v>
      </c>
      <c r="AE585" s="122" t="s">
        <v>6882</v>
      </c>
      <c r="AF585" s="121" t="s">
        <v>8281</v>
      </c>
      <c r="AG585" s="121"/>
      <c r="AH585" s="127" t="s">
        <v>8278</v>
      </c>
      <c r="AI585" s="121"/>
      <c r="AJ585" s="123">
        <v>20</v>
      </c>
      <c r="AK585" s="123">
        <v>595</v>
      </c>
      <c r="AL585" s="123">
        <f t="shared" si="55"/>
        <v>11900</v>
      </c>
      <c r="AM585" s="123">
        <f t="shared" si="56"/>
        <v>-1104.4000000000015</v>
      </c>
      <c r="AN585" s="130"/>
      <c r="AO585" s="21"/>
      <c r="AP585" s="24"/>
      <c r="AQ585" s="21"/>
    </row>
    <row r="586" spans="1:43" s="22" customFormat="1" ht="89.25" outlineLevel="1" x14ac:dyDescent="0.25">
      <c r="A586" s="70"/>
      <c r="B586" s="72" t="s">
        <v>2638</v>
      </c>
      <c r="C586" s="21" t="s">
        <v>79</v>
      </c>
      <c r="D586" s="21" t="s">
        <v>1775</v>
      </c>
      <c r="E586" s="21" t="s">
        <v>1776</v>
      </c>
      <c r="F586" s="21" t="s">
        <v>1777</v>
      </c>
      <c r="G586" s="21" t="s">
        <v>4741</v>
      </c>
      <c r="H586" s="23" t="s">
        <v>3011</v>
      </c>
      <c r="I586" s="79">
        <v>0</v>
      </c>
      <c r="J586" s="25">
        <v>710000000</v>
      </c>
      <c r="K586" s="25" t="s">
        <v>82</v>
      </c>
      <c r="L586" s="23" t="s">
        <v>696</v>
      </c>
      <c r="M586" s="21" t="s">
        <v>969</v>
      </c>
      <c r="N586" s="26" t="s">
        <v>84</v>
      </c>
      <c r="O586" s="26" t="s">
        <v>4214</v>
      </c>
      <c r="P586" s="21" t="s">
        <v>91</v>
      </c>
      <c r="Q586" s="27">
        <v>872</v>
      </c>
      <c r="R586" s="26" t="s">
        <v>3540</v>
      </c>
      <c r="S586" s="12">
        <v>35</v>
      </c>
      <c r="T586" s="12">
        <v>515.89</v>
      </c>
      <c r="U586" s="12">
        <f t="shared" si="54"/>
        <v>18056.149999999998</v>
      </c>
      <c r="V586" s="12">
        <f t="shared" si="57"/>
        <v>20222.887999999999</v>
      </c>
      <c r="W586" s="23"/>
      <c r="X586" s="23">
        <v>2017</v>
      </c>
      <c r="Y586" s="25"/>
      <c r="Z586" s="121" t="s">
        <v>1565</v>
      </c>
      <c r="AA586" s="121" t="s">
        <v>728</v>
      </c>
      <c r="AB586" s="121" t="s">
        <v>4703</v>
      </c>
      <c r="AC586" s="121">
        <v>25</v>
      </c>
      <c r="AD586" s="122" t="s">
        <v>6881</v>
      </c>
      <c r="AE586" s="122" t="s">
        <v>6882</v>
      </c>
      <c r="AF586" s="121" t="s">
        <v>8281</v>
      </c>
      <c r="AG586" s="121"/>
      <c r="AH586" s="127" t="s">
        <v>8278</v>
      </c>
      <c r="AI586" s="121"/>
      <c r="AJ586" s="123">
        <v>35</v>
      </c>
      <c r="AK586" s="123">
        <v>515</v>
      </c>
      <c r="AL586" s="123">
        <f t="shared" si="55"/>
        <v>18025</v>
      </c>
      <c r="AM586" s="123">
        <f t="shared" si="56"/>
        <v>31.149999999997817</v>
      </c>
      <c r="AN586" s="130"/>
      <c r="AO586" s="21"/>
      <c r="AP586" s="24"/>
      <c r="AQ586" s="21"/>
    </row>
    <row r="587" spans="1:43" s="22" customFormat="1" ht="76.5" outlineLevel="1" x14ac:dyDescent="0.25">
      <c r="A587" s="70"/>
      <c r="B587" s="72" t="s">
        <v>2639</v>
      </c>
      <c r="C587" s="21" t="s">
        <v>79</v>
      </c>
      <c r="D587" s="21" t="s">
        <v>3413</v>
      </c>
      <c r="E587" s="21" t="s">
        <v>3414</v>
      </c>
      <c r="F587" s="21" t="s">
        <v>3415</v>
      </c>
      <c r="G587" s="21" t="s">
        <v>3416</v>
      </c>
      <c r="H587" s="23" t="s">
        <v>3011</v>
      </c>
      <c r="I587" s="79">
        <v>0</v>
      </c>
      <c r="J587" s="25">
        <v>710000000</v>
      </c>
      <c r="K587" s="25" t="s">
        <v>82</v>
      </c>
      <c r="L587" s="23" t="s">
        <v>696</v>
      </c>
      <c r="M587" s="21" t="s">
        <v>969</v>
      </c>
      <c r="N587" s="26" t="s">
        <v>84</v>
      </c>
      <c r="O587" s="26" t="s">
        <v>4214</v>
      </c>
      <c r="P587" s="21" t="s">
        <v>91</v>
      </c>
      <c r="Q587" s="27">
        <v>796</v>
      </c>
      <c r="R587" s="26" t="s">
        <v>678</v>
      </c>
      <c r="S587" s="12">
        <v>24</v>
      </c>
      <c r="T587" s="12">
        <v>104.13</v>
      </c>
      <c r="U587" s="12">
        <f t="shared" si="54"/>
        <v>2499.12</v>
      </c>
      <c r="V587" s="12">
        <f t="shared" si="57"/>
        <v>2799.0144</v>
      </c>
      <c r="W587" s="23"/>
      <c r="X587" s="23">
        <v>2017</v>
      </c>
      <c r="Y587" s="25"/>
      <c r="Z587" s="121" t="s">
        <v>1565</v>
      </c>
      <c r="AA587" s="121" t="s">
        <v>728</v>
      </c>
      <c r="AB587" s="121" t="s">
        <v>4703</v>
      </c>
      <c r="AC587" s="121">
        <v>26</v>
      </c>
      <c r="AD587" s="122" t="s">
        <v>6881</v>
      </c>
      <c r="AE587" s="122" t="s">
        <v>6882</v>
      </c>
      <c r="AF587" s="121" t="s">
        <v>8281</v>
      </c>
      <c r="AG587" s="121"/>
      <c r="AH587" s="127" t="s">
        <v>8278</v>
      </c>
      <c r="AI587" s="121"/>
      <c r="AJ587" s="123">
        <v>24</v>
      </c>
      <c r="AK587" s="123">
        <v>100</v>
      </c>
      <c r="AL587" s="123">
        <f t="shared" si="55"/>
        <v>2400</v>
      </c>
      <c r="AM587" s="123">
        <f t="shared" si="56"/>
        <v>99.119999999999891</v>
      </c>
      <c r="AN587" s="130"/>
      <c r="AO587" s="21"/>
      <c r="AP587" s="24"/>
      <c r="AQ587" s="21"/>
    </row>
    <row r="588" spans="1:43" s="22" customFormat="1" ht="76.5" outlineLevel="1" x14ac:dyDescent="0.25">
      <c r="A588" s="70"/>
      <c r="B588" s="72" t="s">
        <v>2640</v>
      </c>
      <c r="C588" s="21" t="s">
        <v>79</v>
      </c>
      <c r="D588" s="21" t="s">
        <v>1778</v>
      </c>
      <c r="E588" s="21" t="s">
        <v>1462</v>
      </c>
      <c r="F588" s="21" t="s">
        <v>1463</v>
      </c>
      <c r="G588" s="21" t="s">
        <v>3417</v>
      </c>
      <c r="H588" s="23" t="s">
        <v>3011</v>
      </c>
      <c r="I588" s="79">
        <v>0</v>
      </c>
      <c r="J588" s="25">
        <v>710000000</v>
      </c>
      <c r="K588" s="25" t="s">
        <v>82</v>
      </c>
      <c r="L588" s="23" t="s">
        <v>696</v>
      </c>
      <c r="M588" s="21" t="s">
        <v>969</v>
      </c>
      <c r="N588" s="26" t="s">
        <v>84</v>
      </c>
      <c r="O588" s="26" t="s">
        <v>4214</v>
      </c>
      <c r="P588" s="21" t="s">
        <v>91</v>
      </c>
      <c r="Q588" s="27">
        <v>166</v>
      </c>
      <c r="R588" s="26" t="s">
        <v>1558</v>
      </c>
      <c r="S588" s="12">
        <v>1125</v>
      </c>
      <c r="T588" s="12">
        <v>245.34</v>
      </c>
      <c r="U588" s="12">
        <f t="shared" si="54"/>
        <v>276007.5</v>
      </c>
      <c r="V588" s="12">
        <f t="shared" si="57"/>
        <v>309128.40000000002</v>
      </c>
      <c r="W588" s="23"/>
      <c r="X588" s="23">
        <v>2017</v>
      </c>
      <c r="Y588" s="25"/>
      <c r="Z588" s="121" t="s">
        <v>1565</v>
      </c>
      <c r="AA588" s="121" t="s">
        <v>728</v>
      </c>
      <c r="AB588" s="121" t="s">
        <v>4703</v>
      </c>
      <c r="AC588" s="121">
        <v>27</v>
      </c>
      <c r="AD588" s="122" t="s">
        <v>6881</v>
      </c>
      <c r="AE588" s="122" t="s">
        <v>6882</v>
      </c>
      <c r="AF588" s="121" t="s">
        <v>8281</v>
      </c>
      <c r="AG588" s="121"/>
      <c r="AH588" s="127" t="s">
        <v>8278</v>
      </c>
      <c r="AI588" s="121"/>
      <c r="AJ588" s="123">
        <v>1125</v>
      </c>
      <c r="AK588" s="123">
        <v>245</v>
      </c>
      <c r="AL588" s="123">
        <f t="shared" si="55"/>
        <v>275625</v>
      </c>
      <c r="AM588" s="123">
        <f t="shared" si="56"/>
        <v>382.5</v>
      </c>
      <c r="AN588" s="130"/>
      <c r="AO588" s="21"/>
      <c r="AP588" s="24"/>
      <c r="AQ588" s="21"/>
    </row>
    <row r="589" spans="1:43" s="22" customFormat="1" ht="76.5" outlineLevel="1" x14ac:dyDescent="0.25">
      <c r="A589" s="70"/>
      <c r="B589" s="72" t="s">
        <v>2641</v>
      </c>
      <c r="C589" s="21" t="s">
        <v>79</v>
      </c>
      <c r="D589" s="21" t="s">
        <v>3418</v>
      </c>
      <c r="E589" s="21" t="s">
        <v>1783</v>
      </c>
      <c r="F589" s="21" t="s">
        <v>3419</v>
      </c>
      <c r="G589" s="21" t="s">
        <v>4742</v>
      </c>
      <c r="H589" s="23" t="s">
        <v>3011</v>
      </c>
      <c r="I589" s="79">
        <v>0</v>
      </c>
      <c r="J589" s="25">
        <v>710000000</v>
      </c>
      <c r="K589" s="25" t="s">
        <v>82</v>
      </c>
      <c r="L589" s="23" t="s">
        <v>696</v>
      </c>
      <c r="M589" s="21" t="s">
        <v>969</v>
      </c>
      <c r="N589" s="26" t="s">
        <v>84</v>
      </c>
      <c r="O589" s="26" t="s">
        <v>4214</v>
      </c>
      <c r="P589" s="21" t="s">
        <v>91</v>
      </c>
      <c r="Q589" s="27">
        <v>166</v>
      </c>
      <c r="R589" s="26" t="s">
        <v>1558</v>
      </c>
      <c r="S589" s="12">
        <v>5</v>
      </c>
      <c r="T589" s="12">
        <v>1289.73</v>
      </c>
      <c r="U589" s="12">
        <f t="shared" si="54"/>
        <v>6448.65</v>
      </c>
      <c r="V589" s="12">
        <f t="shared" si="57"/>
        <v>7222.4880000000003</v>
      </c>
      <c r="W589" s="23"/>
      <c r="X589" s="23">
        <v>2017</v>
      </c>
      <c r="Y589" s="25"/>
      <c r="Z589" s="121" t="s">
        <v>1565</v>
      </c>
      <c r="AA589" s="121" t="s">
        <v>728</v>
      </c>
      <c r="AB589" s="121" t="s">
        <v>4703</v>
      </c>
      <c r="AC589" s="121">
        <v>28</v>
      </c>
      <c r="AD589" s="122" t="s">
        <v>6881</v>
      </c>
      <c r="AE589" s="122" t="s">
        <v>6882</v>
      </c>
      <c r="AF589" s="121" t="s">
        <v>8281</v>
      </c>
      <c r="AG589" s="121"/>
      <c r="AH589" s="127" t="s">
        <v>8278</v>
      </c>
      <c r="AI589" s="121"/>
      <c r="AJ589" s="123">
        <v>5</v>
      </c>
      <c r="AK589" s="123">
        <v>1280</v>
      </c>
      <c r="AL589" s="123">
        <f t="shared" si="55"/>
        <v>6400</v>
      </c>
      <c r="AM589" s="123">
        <f t="shared" si="56"/>
        <v>48.649999999999636</v>
      </c>
      <c r="AN589" s="130"/>
      <c r="AO589" s="21"/>
      <c r="AP589" s="24"/>
      <c r="AQ589" s="21"/>
    </row>
    <row r="590" spans="1:43" s="22" customFormat="1" ht="76.5" outlineLevel="1" x14ac:dyDescent="0.25">
      <c r="A590" s="70"/>
      <c r="B590" s="72" t="s">
        <v>2642</v>
      </c>
      <c r="C590" s="21" t="s">
        <v>79</v>
      </c>
      <c r="D590" s="21" t="s">
        <v>3420</v>
      </c>
      <c r="E590" s="21" t="s">
        <v>3421</v>
      </c>
      <c r="F590" s="21" t="s">
        <v>3422</v>
      </c>
      <c r="G590" s="21" t="s">
        <v>4743</v>
      </c>
      <c r="H590" s="23" t="s">
        <v>3011</v>
      </c>
      <c r="I590" s="79">
        <v>0</v>
      </c>
      <c r="J590" s="25">
        <v>710000000</v>
      </c>
      <c r="K590" s="25" t="s">
        <v>82</v>
      </c>
      <c r="L590" s="23" t="s">
        <v>696</v>
      </c>
      <c r="M590" s="21" t="s">
        <v>969</v>
      </c>
      <c r="N590" s="26" t="s">
        <v>84</v>
      </c>
      <c r="O590" s="26" t="s">
        <v>4214</v>
      </c>
      <c r="P590" s="21" t="s">
        <v>91</v>
      </c>
      <c r="Q590" s="27" t="s">
        <v>1559</v>
      </c>
      <c r="R590" s="26" t="s">
        <v>1560</v>
      </c>
      <c r="S590" s="12">
        <v>200</v>
      </c>
      <c r="T590" s="12">
        <v>2149.5500000000002</v>
      </c>
      <c r="U590" s="12">
        <v>0</v>
      </c>
      <c r="V590" s="12">
        <f t="shared" si="57"/>
        <v>0</v>
      </c>
      <c r="W590" s="23"/>
      <c r="X590" s="23">
        <v>2017</v>
      </c>
      <c r="Y590" s="25" t="s">
        <v>4476</v>
      </c>
      <c r="Z590" s="121" t="s">
        <v>1565</v>
      </c>
      <c r="AA590" s="121" t="s">
        <v>728</v>
      </c>
      <c r="AB590" s="121" t="s">
        <v>4703</v>
      </c>
      <c r="AC590" s="121">
        <v>29</v>
      </c>
      <c r="AD590" s="122" t="s">
        <v>6881</v>
      </c>
      <c r="AE590" s="122" t="s">
        <v>6882</v>
      </c>
      <c r="AF590" s="121" t="s">
        <v>231</v>
      </c>
      <c r="AG590" s="121"/>
      <c r="AH590" s="127" t="s">
        <v>6884</v>
      </c>
      <c r="AI590" s="121"/>
      <c r="AJ590" s="123">
        <v>200</v>
      </c>
      <c r="AK590" s="123">
        <v>1842.4</v>
      </c>
      <c r="AL590" s="123" t="s">
        <v>4078</v>
      </c>
      <c r="AM590" s="123"/>
      <c r="AN590" s="130"/>
      <c r="AO590" s="21"/>
      <c r="AP590" s="24"/>
      <c r="AQ590" s="21"/>
    </row>
    <row r="591" spans="1:43" s="22" customFormat="1" ht="76.5" outlineLevel="1" x14ac:dyDescent="0.25">
      <c r="A591" s="70"/>
      <c r="B591" s="72" t="s">
        <v>8444</v>
      </c>
      <c r="C591" s="21" t="s">
        <v>79</v>
      </c>
      <c r="D591" s="21" t="s">
        <v>3420</v>
      </c>
      <c r="E591" s="21" t="s">
        <v>3421</v>
      </c>
      <c r="F591" s="21" t="s">
        <v>3422</v>
      </c>
      <c r="G591" s="21" t="s">
        <v>4743</v>
      </c>
      <c r="H591" s="23" t="s">
        <v>3011</v>
      </c>
      <c r="I591" s="79">
        <v>0</v>
      </c>
      <c r="J591" s="25">
        <v>710000000</v>
      </c>
      <c r="K591" s="25" t="s">
        <v>82</v>
      </c>
      <c r="L591" s="23" t="s">
        <v>696</v>
      </c>
      <c r="M591" s="21" t="s">
        <v>969</v>
      </c>
      <c r="N591" s="26" t="s">
        <v>84</v>
      </c>
      <c r="O591" s="26" t="s">
        <v>4214</v>
      </c>
      <c r="P591" s="21" t="s">
        <v>91</v>
      </c>
      <c r="Q591" s="27" t="s">
        <v>1559</v>
      </c>
      <c r="R591" s="26" t="s">
        <v>1560</v>
      </c>
      <c r="S591" s="12">
        <f>200+200</f>
        <v>400</v>
      </c>
      <c r="T591" s="12">
        <v>2149.5500000000002</v>
      </c>
      <c r="U591" s="12">
        <f t="shared" ref="U591" si="58">S591*T591</f>
        <v>859820.00000000012</v>
      </c>
      <c r="V591" s="12">
        <f t="shared" ref="V591" si="59">U591*1.12</f>
        <v>962998.40000000026</v>
      </c>
      <c r="W591" s="23"/>
      <c r="X591" s="23">
        <v>2017</v>
      </c>
      <c r="Y591" s="25"/>
      <c r="Z591" s="121" t="s">
        <v>1565</v>
      </c>
      <c r="AA591" s="121" t="s">
        <v>728</v>
      </c>
      <c r="AB591" s="121" t="s">
        <v>4703</v>
      </c>
      <c r="AC591" s="121">
        <v>29</v>
      </c>
      <c r="AD591" s="122" t="s">
        <v>6881</v>
      </c>
      <c r="AE591" s="122" t="s">
        <v>6882</v>
      </c>
      <c r="AF591" s="121" t="s">
        <v>231</v>
      </c>
      <c r="AG591" s="121"/>
      <c r="AH591" s="127" t="s">
        <v>6884</v>
      </c>
      <c r="AI591" s="121"/>
      <c r="AJ591" s="123">
        <v>200</v>
      </c>
      <c r="AK591" s="123">
        <v>1842.4</v>
      </c>
      <c r="AL591" s="123">
        <f t="shared" ref="AL591" si="60">AJ591*AK591</f>
        <v>368480</v>
      </c>
      <c r="AM591" s="123">
        <f t="shared" ref="AM591" si="61">U591-AL591</f>
        <v>491340.00000000012</v>
      </c>
      <c r="AN591" s="130"/>
      <c r="AO591" s="21"/>
      <c r="AP591" s="24"/>
      <c r="AQ591" s="21"/>
    </row>
    <row r="592" spans="1:43" s="22" customFormat="1" ht="76.5" outlineLevel="1" x14ac:dyDescent="0.25">
      <c r="A592" s="70"/>
      <c r="B592" s="72" t="s">
        <v>2643</v>
      </c>
      <c r="C592" s="21" t="s">
        <v>79</v>
      </c>
      <c r="D592" s="21" t="s">
        <v>3423</v>
      </c>
      <c r="E592" s="21" t="s">
        <v>2073</v>
      </c>
      <c r="F592" s="21" t="s">
        <v>3424</v>
      </c>
      <c r="G592" s="21" t="s">
        <v>4744</v>
      </c>
      <c r="H592" s="23" t="s">
        <v>3011</v>
      </c>
      <c r="I592" s="79">
        <v>0</v>
      </c>
      <c r="J592" s="25">
        <v>710000000</v>
      </c>
      <c r="K592" s="25" t="s">
        <v>82</v>
      </c>
      <c r="L592" s="23" t="s">
        <v>696</v>
      </c>
      <c r="M592" s="21" t="s">
        <v>969</v>
      </c>
      <c r="N592" s="26" t="s">
        <v>84</v>
      </c>
      <c r="O592" s="26" t="s">
        <v>4214</v>
      </c>
      <c r="P592" s="21" t="s">
        <v>91</v>
      </c>
      <c r="Q592" s="27">
        <v>796</v>
      </c>
      <c r="R592" s="26" t="s">
        <v>678</v>
      </c>
      <c r="S592" s="12">
        <v>25</v>
      </c>
      <c r="T592" s="12">
        <v>377.37</v>
      </c>
      <c r="U592" s="12">
        <f t="shared" si="54"/>
        <v>9434.25</v>
      </c>
      <c r="V592" s="12">
        <f t="shared" si="57"/>
        <v>10566.36</v>
      </c>
      <c r="W592" s="23"/>
      <c r="X592" s="23">
        <v>2017</v>
      </c>
      <c r="Y592" s="25"/>
      <c r="Z592" s="121" t="s">
        <v>1565</v>
      </c>
      <c r="AA592" s="121" t="s">
        <v>728</v>
      </c>
      <c r="AB592" s="121" t="s">
        <v>4703</v>
      </c>
      <c r="AC592" s="121">
        <v>30</v>
      </c>
      <c r="AD592" s="122" t="s">
        <v>6881</v>
      </c>
      <c r="AE592" s="122" t="s">
        <v>6882</v>
      </c>
      <c r="AF592" s="121" t="s">
        <v>8281</v>
      </c>
      <c r="AG592" s="121"/>
      <c r="AH592" s="127" t="s">
        <v>8278</v>
      </c>
      <c r="AI592" s="121"/>
      <c r="AJ592" s="123">
        <v>25</v>
      </c>
      <c r="AK592" s="123">
        <v>375</v>
      </c>
      <c r="AL592" s="123">
        <f t="shared" si="55"/>
        <v>9375</v>
      </c>
      <c r="AM592" s="123">
        <f t="shared" si="56"/>
        <v>59.25</v>
      </c>
      <c r="AN592" s="130"/>
      <c r="AO592" s="21"/>
      <c r="AP592" s="24"/>
      <c r="AQ592" s="21"/>
    </row>
    <row r="593" spans="1:43" s="22" customFormat="1" ht="76.5" outlineLevel="1" x14ac:dyDescent="0.25">
      <c r="A593" s="70"/>
      <c r="B593" s="72" t="s">
        <v>2644</v>
      </c>
      <c r="C593" s="21" t="s">
        <v>79</v>
      </c>
      <c r="D593" s="21" t="s">
        <v>1467</v>
      </c>
      <c r="E593" s="21" t="s">
        <v>1468</v>
      </c>
      <c r="F593" s="21" t="s">
        <v>1469</v>
      </c>
      <c r="G593" s="21" t="s">
        <v>3221</v>
      </c>
      <c r="H593" s="23" t="s">
        <v>3011</v>
      </c>
      <c r="I593" s="79">
        <v>0</v>
      </c>
      <c r="J593" s="25">
        <v>710000000</v>
      </c>
      <c r="K593" s="25" t="s">
        <v>82</v>
      </c>
      <c r="L593" s="23" t="s">
        <v>696</v>
      </c>
      <c r="M593" s="21" t="s">
        <v>969</v>
      </c>
      <c r="N593" s="26" t="s">
        <v>84</v>
      </c>
      <c r="O593" s="26" t="s">
        <v>4214</v>
      </c>
      <c r="P593" s="21" t="s">
        <v>91</v>
      </c>
      <c r="Q593" s="27" t="s">
        <v>1559</v>
      </c>
      <c r="R593" s="26" t="s">
        <v>1560</v>
      </c>
      <c r="S593" s="12">
        <v>60</v>
      </c>
      <c r="T593" s="12">
        <v>1743.53</v>
      </c>
      <c r="U593" s="12">
        <f t="shared" si="54"/>
        <v>104611.8</v>
      </c>
      <c r="V593" s="12">
        <f t="shared" si="57"/>
        <v>117165.21600000001</v>
      </c>
      <c r="W593" s="23"/>
      <c r="X593" s="23">
        <v>2017</v>
      </c>
      <c r="Y593" s="25"/>
      <c r="Z593" s="121" t="s">
        <v>1565</v>
      </c>
      <c r="AA593" s="121" t="s">
        <v>728</v>
      </c>
      <c r="AB593" s="121" t="s">
        <v>4703</v>
      </c>
      <c r="AC593" s="121">
        <v>31</v>
      </c>
      <c r="AD593" s="122" t="s">
        <v>6881</v>
      </c>
      <c r="AE593" s="122" t="s">
        <v>6882</v>
      </c>
      <c r="AF593" s="121" t="s">
        <v>231</v>
      </c>
      <c r="AG593" s="121"/>
      <c r="AH593" s="127" t="s">
        <v>6884</v>
      </c>
      <c r="AI593" s="121"/>
      <c r="AJ593" s="123">
        <v>60</v>
      </c>
      <c r="AK593" s="123">
        <v>1410</v>
      </c>
      <c r="AL593" s="123">
        <f t="shared" si="55"/>
        <v>84600</v>
      </c>
      <c r="AM593" s="123">
        <f t="shared" si="56"/>
        <v>20011.800000000003</v>
      </c>
      <c r="AN593" s="130"/>
      <c r="AO593" s="21"/>
      <c r="AP593" s="24"/>
      <c r="AQ593" s="21"/>
    </row>
    <row r="594" spans="1:43" s="22" customFormat="1" ht="76.5" outlineLevel="1" x14ac:dyDescent="0.25">
      <c r="A594" s="70"/>
      <c r="B594" s="72" t="s">
        <v>4502</v>
      </c>
      <c r="C594" s="21" t="s">
        <v>79</v>
      </c>
      <c r="D594" s="21" t="s">
        <v>3428</v>
      </c>
      <c r="E594" s="21" t="s">
        <v>3429</v>
      </c>
      <c r="F594" s="21" t="s">
        <v>3430</v>
      </c>
      <c r="G594" s="21" t="s">
        <v>3431</v>
      </c>
      <c r="H594" s="23" t="s">
        <v>3011</v>
      </c>
      <c r="I594" s="79">
        <v>0</v>
      </c>
      <c r="J594" s="25">
        <v>710000000</v>
      </c>
      <c r="K594" s="25" t="s">
        <v>82</v>
      </c>
      <c r="L594" s="23" t="s">
        <v>696</v>
      </c>
      <c r="M594" s="21" t="s">
        <v>969</v>
      </c>
      <c r="N594" s="26" t="s">
        <v>84</v>
      </c>
      <c r="O594" s="26" t="s">
        <v>4214</v>
      </c>
      <c r="P594" s="21" t="s">
        <v>91</v>
      </c>
      <c r="Q594" s="27">
        <v>625</v>
      </c>
      <c r="R594" s="26" t="s">
        <v>3541</v>
      </c>
      <c r="S594" s="12">
        <v>40</v>
      </c>
      <c r="T594" s="12">
        <v>1187.51</v>
      </c>
      <c r="U594" s="12">
        <f t="shared" si="54"/>
        <v>47500.4</v>
      </c>
      <c r="V594" s="12">
        <f t="shared" si="57"/>
        <v>53200.448000000004</v>
      </c>
      <c r="W594" s="23"/>
      <c r="X594" s="23">
        <v>2017</v>
      </c>
      <c r="Y594" s="25"/>
      <c r="Z594" s="121" t="s">
        <v>1565</v>
      </c>
      <c r="AA594" s="121" t="s">
        <v>728</v>
      </c>
      <c r="AB594" s="121" t="s">
        <v>4703</v>
      </c>
      <c r="AC594" s="121">
        <v>32</v>
      </c>
      <c r="AD594" s="122" t="s">
        <v>6881</v>
      </c>
      <c r="AE594" s="122" t="s">
        <v>6882</v>
      </c>
      <c r="AF594" s="121" t="s">
        <v>8281</v>
      </c>
      <c r="AG594" s="121"/>
      <c r="AH594" s="127" t="s">
        <v>8278</v>
      </c>
      <c r="AI594" s="121"/>
      <c r="AJ594" s="123">
        <v>40</v>
      </c>
      <c r="AK594" s="123">
        <v>1185</v>
      </c>
      <c r="AL594" s="123">
        <f t="shared" si="55"/>
        <v>47400</v>
      </c>
      <c r="AM594" s="123">
        <f t="shared" si="56"/>
        <v>100.40000000000146</v>
      </c>
      <c r="AN594" s="130"/>
      <c r="AO594" s="21"/>
      <c r="AP594" s="24"/>
      <c r="AQ594" s="21"/>
    </row>
    <row r="595" spans="1:43" s="22" customFormat="1" ht="76.5" outlineLevel="1" x14ac:dyDescent="0.25">
      <c r="A595" s="70"/>
      <c r="B595" s="72" t="s">
        <v>2645</v>
      </c>
      <c r="C595" s="21" t="s">
        <v>79</v>
      </c>
      <c r="D595" s="21" t="s">
        <v>3432</v>
      </c>
      <c r="E595" s="21" t="s">
        <v>1474</v>
      </c>
      <c r="F595" s="21" t="s">
        <v>3433</v>
      </c>
      <c r="G595" s="21" t="s">
        <v>4746</v>
      </c>
      <c r="H595" s="23" t="s">
        <v>3011</v>
      </c>
      <c r="I595" s="79">
        <v>0</v>
      </c>
      <c r="J595" s="25">
        <v>710000000</v>
      </c>
      <c r="K595" s="25" t="s">
        <v>82</v>
      </c>
      <c r="L595" s="23" t="s">
        <v>696</v>
      </c>
      <c r="M595" s="21" t="s">
        <v>969</v>
      </c>
      <c r="N595" s="26" t="s">
        <v>84</v>
      </c>
      <c r="O595" s="26" t="s">
        <v>4214</v>
      </c>
      <c r="P595" s="21" t="s">
        <v>91</v>
      </c>
      <c r="Q595" s="27">
        <v>5108</v>
      </c>
      <c r="R595" s="26" t="s">
        <v>1562</v>
      </c>
      <c r="S595" s="12">
        <v>33</v>
      </c>
      <c r="T595" s="12">
        <v>1270.6300000000001</v>
      </c>
      <c r="U595" s="12">
        <f t="shared" si="54"/>
        <v>41930.79</v>
      </c>
      <c r="V595" s="12">
        <f t="shared" si="57"/>
        <v>46962.484800000006</v>
      </c>
      <c r="W595" s="23"/>
      <c r="X595" s="23">
        <v>2017</v>
      </c>
      <c r="Y595" s="25"/>
      <c r="Z595" s="121" t="s">
        <v>1565</v>
      </c>
      <c r="AA595" s="121" t="s">
        <v>728</v>
      </c>
      <c r="AB595" s="121" t="s">
        <v>4703</v>
      </c>
      <c r="AC595" s="121">
        <v>33</v>
      </c>
      <c r="AD595" s="122" t="s">
        <v>6881</v>
      </c>
      <c r="AE595" s="122" t="s">
        <v>6882</v>
      </c>
      <c r="AF595" s="121" t="s">
        <v>8281</v>
      </c>
      <c r="AG595" s="121"/>
      <c r="AH595" s="127" t="s">
        <v>6884</v>
      </c>
      <c r="AI595" s="121"/>
      <c r="AJ595" s="123">
        <v>33</v>
      </c>
      <c r="AK595" s="123">
        <v>1270</v>
      </c>
      <c r="AL595" s="123">
        <f t="shared" si="55"/>
        <v>41910</v>
      </c>
      <c r="AM595" s="123">
        <f t="shared" si="56"/>
        <v>20.790000000000873</v>
      </c>
      <c r="AN595" s="130"/>
      <c r="AO595" s="21"/>
      <c r="AP595" s="24"/>
      <c r="AQ595" s="21"/>
    </row>
    <row r="596" spans="1:43" s="22" customFormat="1" ht="76.5" outlineLevel="1" x14ac:dyDescent="0.25">
      <c r="A596" s="70"/>
      <c r="B596" s="72" t="s">
        <v>2646</v>
      </c>
      <c r="C596" s="21" t="s">
        <v>79</v>
      </c>
      <c r="D596" s="21" t="s">
        <v>3434</v>
      </c>
      <c r="E596" s="21" t="s">
        <v>3435</v>
      </c>
      <c r="F596" s="21" t="s">
        <v>3436</v>
      </c>
      <c r="G596" s="21" t="s">
        <v>4747</v>
      </c>
      <c r="H596" s="23" t="s">
        <v>3011</v>
      </c>
      <c r="I596" s="79">
        <v>0</v>
      </c>
      <c r="J596" s="25">
        <v>710000000</v>
      </c>
      <c r="K596" s="25" t="s">
        <v>82</v>
      </c>
      <c r="L596" s="23" t="s">
        <v>696</v>
      </c>
      <c r="M596" s="21" t="s">
        <v>969</v>
      </c>
      <c r="N596" s="26" t="s">
        <v>84</v>
      </c>
      <c r="O596" s="26" t="s">
        <v>4214</v>
      </c>
      <c r="P596" s="21" t="s">
        <v>91</v>
      </c>
      <c r="Q596" s="27">
        <v>796</v>
      </c>
      <c r="R596" s="26" t="s">
        <v>678</v>
      </c>
      <c r="S596" s="12">
        <v>15</v>
      </c>
      <c r="T596" s="12">
        <v>477.68</v>
      </c>
      <c r="U596" s="12">
        <f t="shared" si="54"/>
        <v>7165.2</v>
      </c>
      <c r="V596" s="12">
        <f t="shared" si="57"/>
        <v>8025.0240000000003</v>
      </c>
      <c r="W596" s="23"/>
      <c r="X596" s="23">
        <v>2017</v>
      </c>
      <c r="Y596" s="25"/>
      <c r="Z596" s="121" t="s">
        <v>1565</v>
      </c>
      <c r="AA596" s="121" t="s">
        <v>728</v>
      </c>
      <c r="AB596" s="121" t="s">
        <v>4703</v>
      </c>
      <c r="AC596" s="121">
        <v>34</v>
      </c>
      <c r="AD596" s="122" t="s">
        <v>6881</v>
      </c>
      <c r="AE596" s="122" t="s">
        <v>6882</v>
      </c>
      <c r="AF596" s="121" t="s">
        <v>8281</v>
      </c>
      <c r="AG596" s="121"/>
      <c r="AH596" s="127" t="s">
        <v>8278</v>
      </c>
      <c r="AI596" s="121"/>
      <c r="AJ596" s="123">
        <v>15</v>
      </c>
      <c r="AK596" s="123">
        <v>475</v>
      </c>
      <c r="AL596" s="123">
        <f t="shared" si="55"/>
        <v>7125</v>
      </c>
      <c r="AM596" s="123">
        <f t="shared" si="56"/>
        <v>40.199999999999818</v>
      </c>
      <c r="AN596" s="130"/>
      <c r="AO596" s="21"/>
      <c r="AP596" s="24"/>
      <c r="AQ596" s="21"/>
    </row>
    <row r="597" spans="1:43" s="22" customFormat="1" ht="76.5" outlineLevel="1" x14ac:dyDescent="0.25">
      <c r="A597" s="70"/>
      <c r="B597" s="72" t="s">
        <v>2647</v>
      </c>
      <c r="C597" s="21" t="s">
        <v>79</v>
      </c>
      <c r="D597" s="21" t="s">
        <v>3437</v>
      </c>
      <c r="E597" s="21" t="s">
        <v>3438</v>
      </c>
      <c r="F597" s="21" t="s">
        <v>3439</v>
      </c>
      <c r="G597" s="21" t="s">
        <v>4748</v>
      </c>
      <c r="H597" s="23" t="s">
        <v>3011</v>
      </c>
      <c r="I597" s="79">
        <v>0</v>
      </c>
      <c r="J597" s="25">
        <v>710000000</v>
      </c>
      <c r="K597" s="25" t="s">
        <v>82</v>
      </c>
      <c r="L597" s="23" t="s">
        <v>696</v>
      </c>
      <c r="M597" s="21" t="s">
        <v>969</v>
      </c>
      <c r="N597" s="26" t="s">
        <v>84</v>
      </c>
      <c r="O597" s="26" t="s">
        <v>4214</v>
      </c>
      <c r="P597" s="21" t="s">
        <v>91</v>
      </c>
      <c r="Q597" s="27" t="s">
        <v>1559</v>
      </c>
      <c r="R597" s="26" t="s">
        <v>1560</v>
      </c>
      <c r="S597" s="12">
        <v>1500</v>
      </c>
      <c r="T597" s="12">
        <v>754.73</v>
      </c>
      <c r="U597" s="12">
        <f t="shared" si="54"/>
        <v>1132095</v>
      </c>
      <c r="V597" s="12">
        <f t="shared" si="57"/>
        <v>1267946.4000000001</v>
      </c>
      <c r="W597" s="23"/>
      <c r="X597" s="23">
        <v>2017</v>
      </c>
      <c r="Y597" s="25"/>
      <c r="Z597" s="121" t="s">
        <v>1565</v>
      </c>
      <c r="AA597" s="121" t="s">
        <v>728</v>
      </c>
      <c r="AB597" s="121" t="s">
        <v>4703</v>
      </c>
      <c r="AC597" s="121">
        <v>35</v>
      </c>
      <c r="AD597" s="122" t="s">
        <v>6881</v>
      </c>
      <c r="AE597" s="122" t="s">
        <v>6882</v>
      </c>
      <c r="AF597" s="121" t="s">
        <v>8283</v>
      </c>
      <c r="AG597" s="121"/>
      <c r="AH597" s="127" t="s">
        <v>8282</v>
      </c>
      <c r="AI597" s="121"/>
      <c r="AJ597" s="123">
        <v>1500</v>
      </c>
      <c r="AK597" s="123">
        <v>828.8</v>
      </c>
      <c r="AL597" s="123">
        <f t="shared" si="55"/>
        <v>1243200</v>
      </c>
      <c r="AM597" s="139">
        <f t="shared" si="56"/>
        <v>-111105</v>
      </c>
      <c r="AN597" s="130"/>
      <c r="AO597" s="21"/>
      <c r="AP597" s="24"/>
      <c r="AQ597" s="21"/>
    </row>
    <row r="598" spans="1:43" s="22" customFormat="1" ht="76.5" outlineLevel="1" x14ac:dyDescent="0.25">
      <c r="A598" s="70"/>
      <c r="B598" s="72" t="s">
        <v>2648</v>
      </c>
      <c r="C598" s="21" t="s">
        <v>79</v>
      </c>
      <c r="D598" s="21" t="s">
        <v>3440</v>
      </c>
      <c r="E598" s="21" t="s">
        <v>3441</v>
      </c>
      <c r="F598" s="21" t="s">
        <v>3442</v>
      </c>
      <c r="G598" s="21" t="s">
        <v>4749</v>
      </c>
      <c r="H598" s="23" t="s">
        <v>3011</v>
      </c>
      <c r="I598" s="79">
        <v>0</v>
      </c>
      <c r="J598" s="25">
        <v>710000000</v>
      </c>
      <c r="K598" s="25" t="s">
        <v>82</v>
      </c>
      <c r="L598" s="23" t="s">
        <v>696</v>
      </c>
      <c r="M598" s="21" t="s">
        <v>969</v>
      </c>
      <c r="N598" s="26" t="s">
        <v>84</v>
      </c>
      <c r="O598" s="26" t="s">
        <v>4214</v>
      </c>
      <c r="P598" s="21" t="s">
        <v>91</v>
      </c>
      <c r="Q598" s="27">
        <v>112</v>
      </c>
      <c r="R598" s="26" t="s">
        <v>85</v>
      </c>
      <c r="S598" s="12">
        <v>5</v>
      </c>
      <c r="T598" s="12">
        <v>385</v>
      </c>
      <c r="U598" s="12">
        <f t="shared" si="54"/>
        <v>1925</v>
      </c>
      <c r="V598" s="12">
        <f t="shared" si="57"/>
        <v>2156</v>
      </c>
      <c r="W598" s="23"/>
      <c r="X598" s="23">
        <v>2017</v>
      </c>
      <c r="Y598" s="25"/>
      <c r="Z598" s="121" t="s">
        <v>1565</v>
      </c>
      <c r="AA598" s="121" t="s">
        <v>728</v>
      </c>
      <c r="AB598" s="121" t="s">
        <v>4703</v>
      </c>
      <c r="AC598" s="121">
        <v>36</v>
      </c>
      <c r="AD598" s="122" t="s">
        <v>6881</v>
      </c>
      <c r="AE598" s="122" t="s">
        <v>6882</v>
      </c>
      <c r="AF598" s="121" t="s">
        <v>8281</v>
      </c>
      <c r="AG598" s="121"/>
      <c r="AH598" s="127" t="s">
        <v>8278</v>
      </c>
      <c r="AI598" s="121"/>
      <c r="AJ598" s="123">
        <v>5</v>
      </c>
      <c r="AK598" s="123">
        <v>380</v>
      </c>
      <c r="AL598" s="123">
        <f t="shared" si="55"/>
        <v>1900</v>
      </c>
      <c r="AM598" s="123">
        <f t="shared" si="56"/>
        <v>25</v>
      </c>
      <c r="AN598" s="130"/>
      <c r="AO598" s="21"/>
      <c r="AP598" s="24"/>
      <c r="AQ598" s="21"/>
    </row>
    <row r="599" spans="1:43" s="22" customFormat="1" ht="102" outlineLevel="1" x14ac:dyDescent="0.25">
      <c r="A599" s="70"/>
      <c r="B599" s="72" t="s">
        <v>2649</v>
      </c>
      <c r="C599" s="21" t="s">
        <v>79</v>
      </c>
      <c r="D599" s="21" t="s">
        <v>3443</v>
      </c>
      <c r="E599" s="21" t="s">
        <v>3444</v>
      </c>
      <c r="F599" s="21" t="s">
        <v>3445</v>
      </c>
      <c r="G599" s="21" t="s">
        <v>4750</v>
      </c>
      <c r="H599" s="23" t="s">
        <v>3011</v>
      </c>
      <c r="I599" s="79">
        <v>0</v>
      </c>
      <c r="J599" s="25">
        <v>710000000</v>
      </c>
      <c r="K599" s="25" t="s">
        <v>82</v>
      </c>
      <c r="L599" s="23" t="s">
        <v>696</v>
      </c>
      <c r="M599" s="21" t="s">
        <v>969</v>
      </c>
      <c r="N599" s="26" t="s">
        <v>84</v>
      </c>
      <c r="O599" s="26" t="s">
        <v>4214</v>
      </c>
      <c r="P599" s="21" t="s">
        <v>91</v>
      </c>
      <c r="Q599" s="27">
        <v>166</v>
      </c>
      <c r="R599" s="26" t="s">
        <v>1558</v>
      </c>
      <c r="S599" s="12">
        <v>37.299999999999997</v>
      </c>
      <c r="T599" s="12">
        <v>687.86</v>
      </c>
      <c r="U599" s="12">
        <f t="shared" si="54"/>
        <v>25657.178</v>
      </c>
      <c r="V599" s="12">
        <f t="shared" si="57"/>
        <v>28736.039360000002</v>
      </c>
      <c r="W599" s="23"/>
      <c r="X599" s="23">
        <v>2017</v>
      </c>
      <c r="Y599" s="25"/>
      <c r="Z599" s="121" t="s">
        <v>1565</v>
      </c>
      <c r="AA599" s="121" t="s">
        <v>728</v>
      </c>
      <c r="AB599" s="121" t="s">
        <v>4703</v>
      </c>
      <c r="AC599" s="121">
        <v>37</v>
      </c>
      <c r="AD599" s="122" t="s">
        <v>6881</v>
      </c>
      <c r="AE599" s="122" t="s">
        <v>6882</v>
      </c>
      <c r="AF599" s="121" t="s">
        <v>8281</v>
      </c>
      <c r="AG599" s="121"/>
      <c r="AH599" s="127" t="s">
        <v>8278</v>
      </c>
      <c r="AI599" s="121"/>
      <c r="AJ599" s="123">
        <v>37.299999999999997</v>
      </c>
      <c r="AK599" s="123">
        <v>687</v>
      </c>
      <c r="AL599" s="123">
        <f t="shared" si="55"/>
        <v>25625.1</v>
      </c>
      <c r="AM599" s="123">
        <f t="shared" si="56"/>
        <v>32.078000000001339</v>
      </c>
      <c r="AN599" s="130"/>
      <c r="AO599" s="21"/>
      <c r="AP599" s="24"/>
      <c r="AQ599" s="21"/>
    </row>
    <row r="600" spans="1:43" s="22" customFormat="1" ht="76.5" outlineLevel="1" x14ac:dyDescent="0.25">
      <c r="A600" s="70"/>
      <c r="B600" s="72" t="s">
        <v>2650</v>
      </c>
      <c r="C600" s="21" t="s">
        <v>79</v>
      </c>
      <c r="D600" s="21" t="s">
        <v>1785</v>
      </c>
      <c r="E600" s="21" t="s">
        <v>1786</v>
      </c>
      <c r="F600" s="21" t="s">
        <v>1787</v>
      </c>
      <c r="G600" s="21" t="s">
        <v>4751</v>
      </c>
      <c r="H600" s="23" t="s">
        <v>3011</v>
      </c>
      <c r="I600" s="79">
        <v>0</v>
      </c>
      <c r="J600" s="25">
        <v>710000000</v>
      </c>
      <c r="K600" s="25" t="s">
        <v>82</v>
      </c>
      <c r="L600" s="23" t="s">
        <v>696</v>
      </c>
      <c r="M600" s="21" t="s">
        <v>969</v>
      </c>
      <c r="N600" s="26" t="s">
        <v>84</v>
      </c>
      <c r="O600" s="26" t="s">
        <v>4214</v>
      </c>
      <c r="P600" s="21" t="s">
        <v>91</v>
      </c>
      <c r="Q600" s="27">
        <v>796</v>
      </c>
      <c r="R600" s="26" t="s">
        <v>678</v>
      </c>
      <c r="S600" s="12">
        <v>5</v>
      </c>
      <c r="T600" s="12">
        <v>1007.9</v>
      </c>
      <c r="U600" s="12">
        <f t="shared" si="54"/>
        <v>5039.5</v>
      </c>
      <c r="V600" s="12">
        <f t="shared" si="57"/>
        <v>5644.2400000000007</v>
      </c>
      <c r="W600" s="23"/>
      <c r="X600" s="23">
        <v>2017</v>
      </c>
      <c r="Y600" s="25"/>
      <c r="Z600" s="121" t="s">
        <v>1565</v>
      </c>
      <c r="AA600" s="121" t="s">
        <v>728</v>
      </c>
      <c r="AB600" s="121" t="s">
        <v>4703</v>
      </c>
      <c r="AC600" s="121">
        <v>38</v>
      </c>
      <c r="AD600" s="122" t="s">
        <v>6881</v>
      </c>
      <c r="AE600" s="122" t="s">
        <v>6882</v>
      </c>
      <c r="AF600" s="121" t="s">
        <v>8281</v>
      </c>
      <c r="AG600" s="121"/>
      <c r="AH600" s="127" t="s">
        <v>8278</v>
      </c>
      <c r="AI600" s="121"/>
      <c r="AJ600" s="123">
        <v>5</v>
      </c>
      <c r="AK600" s="123">
        <v>1000</v>
      </c>
      <c r="AL600" s="123">
        <f t="shared" si="55"/>
        <v>5000</v>
      </c>
      <c r="AM600" s="123">
        <f t="shared" si="56"/>
        <v>39.5</v>
      </c>
      <c r="AN600" s="130"/>
      <c r="AO600" s="21"/>
      <c r="AP600" s="24"/>
      <c r="AQ600" s="21"/>
    </row>
    <row r="601" spans="1:43" s="22" customFormat="1" ht="76.5" outlineLevel="1" x14ac:dyDescent="0.25">
      <c r="A601" s="70"/>
      <c r="B601" s="72" t="s">
        <v>2651</v>
      </c>
      <c r="C601" s="21" t="s">
        <v>79</v>
      </c>
      <c r="D601" s="21" t="s">
        <v>3446</v>
      </c>
      <c r="E601" s="21" t="s">
        <v>3447</v>
      </c>
      <c r="F601" s="21" t="s">
        <v>3448</v>
      </c>
      <c r="G601" s="21" t="s">
        <v>4752</v>
      </c>
      <c r="H601" s="23" t="s">
        <v>3011</v>
      </c>
      <c r="I601" s="79">
        <v>0</v>
      </c>
      <c r="J601" s="25">
        <v>710000000</v>
      </c>
      <c r="K601" s="25" t="s">
        <v>82</v>
      </c>
      <c r="L601" s="23" t="s">
        <v>696</v>
      </c>
      <c r="M601" s="21" t="s">
        <v>969</v>
      </c>
      <c r="N601" s="26" t="s">
        <v>84</v>
      </c>
      <c r="O601" s="26" t="s">
        <v>4214</v>
      </c>
      <c r="P601" s="21" t="s">
        <v>91</v>
      </c>
      <c r="Q601" s="27">
        <v>166</v>
      </c>
      <c r="R601" s="26" t="s">
        <v>1558</v>
      </c>
      <c r="S601" s="12">
        <v>20</v>
      </c>
      <c r="T601" s="12">
        <v>1720.6</v>
      </c>
      <c r="U601" s="12">
        <f t="shared" si="54"/>
        <v>34412</v>
      </c>
      <c r="V601" s="12">
        <f t="shared" si="57"/>
        <v>38541.440000000002</v>
      </c>
      <c r="W601" s="23"/>
      <c r="X601" s="23">
        <v>2017</v>
      </c>
      <c r="Y601" s="25"/>
      <c r="Z601" s="121" t="s">
        <v>1565</v>
      </c>
      <c r="AA601" s="121" t="s">
        <v>728</v>
      </c>
      <c r="AB601" s="121" t="s">
        <v>4703</v>
      </c>
      <c r="AC601" s="121">
        <v>39</v>
      </c>
      <c r="AD601" s="122" t="s">
        <v>6881</v>
      </c>
      <c r="AE601" s="122" t="s">
        <v>6882</v>
      </c>
      <c r="AF601" s="121" t="s">
        <v>8281</v>
      </c>
      <c r="AG601" s="121"/>
      <c r="AH601" s="127" t="s">
        <v>8278</v>
      </c>
      <c r="AI601" s="121"/>
      <c r="AJ601" s="123">
        <v>20</v>
      </c>
      <c r="AK601" s="123">
        <v>1720</v>
      </c>
      <c r="AL601" s="123">
        <f t="shared" si="55"/>
        <v>34400</v>
      </c>
      <c r="AM601" s="123">
        <f t="shared" si="56"/>
        <v>12</v>
      </c>
      <c r="AN601" s="130"/>
      <c r="AO601" s="21"/>
      <c r="AP601" s="24"/>
      <c r="AQ601" s="21"/>
    </row>
    <row r="602" spans="1:43" s="22" customFormat="1" ht="76.5" outlineLevel="1" x14ac:dyDescent="0.25">
      <c r="A602" s="70"/>
      <c r="B602" s="72" t="s">
        <v>2652</v>
      </c>
      <c r="C602" s="21" t="s">
        <v>79</v>
      </c>
      <c r="D602" s="21" t="s">
        <v>3449</v>
      </c>
      <c r="E602" s="21" t="s">
        <v>3447</v>
      </c>
      <c r="F602" s="21" t="s">
        <v>3450</v>
      </c>
      <c r="G602" s="21" t="s">
        <v>4752</v>
      </c>
      <c r="H602" s="23" t="s">
        <v>3011</v>
      </c>
      <c r="I602" s="79">
        <v>0</v>
      </c>
      <c r="J602" s="25">
        <v>710000000</v>
      </c>
      <c r="K602" s="25" t="s">
        <v>82</v>
      </c>
      <c r="L602" s="23" t="s">
        <v>696</v>
      </c>
      <c r="M602" s="21" t="s">
        <v>969</v>
      </c>
      <c r="N602" s="26" t="s">
        <v>84</v>
      </c>
      <c r="O602" s="26" t="s">
        <v>4214</v>
      </c>
      <c r="P602" s="21" t="s">
        <v>91</v>
      </c>
      <c r="Q602" s="27">
        <v>166</v>
      </c>
      <c r="R602" s="26" t="s">
        <v>1558</v>
      </c>
      <c r="S602" s="12">
        <v>7</v>
      </c>
      <c r="T602" s="12">
        <v>2867.03</v>
      </c>
      <c r="U602" s="12">
        <f t="shared" si="54"/>
        <v>20069.210000000003</v>
      </c>
      <c r="V602" s="12">
        <f t="shared" si="57"/>
        <v>22477.515200000005</v>
      </c>
      <c r="W602" s="23"/>
      <c r="X602" s="23">
        <v>2017</v>
      </c>
      <c r="Y602" s="25"/>
      <c r="Z602" s="121" t="s">
        <v>1565</v>
      </c>
      <c r="AA602" s="121" t="s">
        <v>728</v>
      </c>
      <c r="AB602" s="121" t="s">
        <v>4703</v>
      </c>
      <c r="AC602" s="121">
        <v>40</v>
      </c>
      <c r="AD602" s="122" t="s">
        <v>6881</v>
      </c>
      <c r="AE602" s="122" t="s">
        <v>6882</v>
      </c>
      <c r="AF602" s="121" t="s">
        <v>8281</v>
      </c>
      <c r="AG602" s="121"/>
      <c r="AH602" s="127" t="s">
        <v>8278</v>
      </c>
      <c r="AI602" s="121"/>
      <c r="AJ602" s="123">
        <v>7</v>
      </c>
      <c r="AK602" s="123">
        <v>2860</v>
      </c>
      <c r="AL602" s="123">
        <f t="shared" si="55"/>
        <v>20020</v>
      </c>
      <c r="AM602" s="123">
        <f t="shared" si="56"/>
        <v>49.210000000002765</v>
      </c>
      <c r="AN602" s="130"/>
      <c r="AO602" s="21"/>
      <c r="AP602" s="24"/>
      <c r="AQ602" s="21"/>
    </row>
    <row r="603" spans="1:43" s="22" customFormat="1" ht="76.5" outlineLevel="1" x14ac:dyDescent="0.25">
      <c r="A603" s="70"/>
      <c r="B603" s="72" t="s">
        <v>2653</v>
      </c>
      <c r="C603" s="21" t="s">
        <v>79</v>
      </c>
      <c r="D603" s="21" t="s">
        <v>3451</v>
      </c>
      <c r="E603" s="21" t="s">
        <v>3452</v>
      </c>
      <c r="F603" s="21" t="s">
        <v>3453</v>
      </c>
      <c r="G603" s="21" t="s">
        <v>8208</v>
      </c>
      <c r="H603" s="23" t="s">
        <v>3011</v>
      </c>
      <c r="I603" s="79">
        <v>0</v>
      </c>
      <c r="J603" s="25">
        <v>710000000</v>
      </c>
      <c r="K603" s="25" t="s">
        <v>82</v>
      </c>
      <c r="L603" s="23" t="s">
        <v>696</v>
      </c>
      <c r="M603" s="21" t="s">
        <v>969</v>
      </c>
      <c r="N603" s="26" t="s">
        <v>84</v>
      </c>
      <c r="O603" s="26" t="s">
        <v>4214</v>
      </c>
      <c r="P603" s="21" t="s">
        <v>91</v>
      </c>
      <c r="Q603" s="27" t="s">
        <v>930</v>
      </c>
      <c r="R603" s="26" t="s">
        <v>903</v>
      </c>
      <c r="S603" s="12">
        <v>75</v>
      </c>
      <c r="T603" s="12">
        <v>253.17</v>
      </c>
      <c r="U603" s="12">
        <v>0</v>
      </c>
      <c r="V603" s="12">
        <f t="shared" si="57"/>
        <v>0</v>
      </c>
      <c r="W603" s="23"/>
      <c r="X603" s="23">
        <v>2017</v>
      </c>
      <c r="Y603" s="25" t="s">
        <v>4476</v>
      </c>
      <c r="Z603" s="121" t="s">
        <v>1565</v>
      </c>
      <c r="AA603" s="121" t="s">
        <v>728</v>
      </c>
      <c r="AB603" s="121" t="s">
        <v>4703</v>
      </c>
      <c r="AC603" s="121">
        <v>41</v>
      </c>
      <c r="AD603" s="122" t="s">
        <v>6881</v>
      </c>
      <c r="AE603" s="122" t="s">
        <v>6882</v>
      </c>
      <c r="AF603" s="121" t="s">
        <v>8281</v>
      </c>
      <c r="AG603" s="121"/>
      <c r="AH603" s="127" t="s">
        <v>6884</v>
      </c>
      <c r="AI603" s="121"/>
      <c r="AJ603" s="123">
        <v>75</v>
      </c>
      <c r="AK603" s="123">
        <v>253</v>
      </c>
      <c r="AL603" s="123" t="s">
        <v>4078</v>
      </c>
      <c r="AM603" s="123"/>
      <c r="AN603" s="130"/>
      <c r="AO603" s="21"/>
      <c r="AP603" s="24"/>
      <c r="AQ603" s="21"/>
    </row>
    <row r="604" spans="1:43" s="22" customFormat="1" ht="76.5" outlineLevel="1" x14ac:dyDescent="0.25">
      <c r="A604" s="70"/>
      <c r="B604" s="72" t="s">
        <v>8445</v>
      </c>
      <c r="C604" s="21" t="s">
        <v>79</v>
      </c>
      <c r="D604" s="21" t="s">
        <v>3451</v>
      </c>
      <c r="E604" s="21" t="s">
        <v>3452</v>
      </c>
      <c r="F604" s="21" t="s">
        <v>3453</v>
      </c>
      <c r="G604" s="21" t="s">
        <v>8208</v>
      </c>
      <c r="H604" s="23" t="s">
        <v>3011</v>
      </c>
      <c r="I604" s="79">
        <v>0</v>
      </c>
      <c r="J604" s="25">
        <v>710000000</v>
      </c>
      <c r="K604" s="25" t="s">
        <v>82</v>
      </c>
      <c r="L604" s="23" t="s">
        <v>696</v>
      </c>
      <c r="M604" s="21" t="s">
        <v>969</v>
      </c>
      <c r="N604" s="26" t="s">
        <v>84</v>
      </c>
      <c r="O604" s="26" t="s">
        <v>4214</v>
      </c>
      <c r="P604" s="21" t="s">
        <v>91</v>
      </c>
      <c r="Q604" s="27" t="s">
        <v>930</v>
      </c>
      <c r="R604" s="26" t="s">
        <v>903</v>
      </c>
      <c r="S604" s="12">
        <f>75+75</f>
        <v>150</v>
      </c>
      <c r="T604" s="12">
        <v>253.17</v>
      </c>
      <c r="U604" s="12">
        <f t="shared" ref="U604" si="62">S604*T604</f>
        <v>37975.5</v>
      </c>
      <c r="V604" s="12">
        <f t="shared" ref="V604" si="63">U604*1.12</f>
        <v>42532.560000000005</v>
      </c>
      <c r="W604" s="23"/>
      <c r="X604" s="23">
        <v>2017</v>
      </c>
      <c r="Y604" s="25"/>
      <c r="Z604" s="121" t="s">
        <v>1565</v>
      </c>
      <c r="AA604" s="121" t="s">
        <v>728</v>
      </c>
      <c r="AB604" s="121" t="s">
        <v>4703</v>
      </c>
      <c r="AC604" s="121">
        <v>41</v>
      </c>
      <c r="AD604" s="122" t="s">
        <v>6881</v>
      </c>
      <c r="AE604" s="122" t="s">
        <v>6882</v>
      </c>
      <c r="AF604" s="121" t="s">
        <v>8281</v>
      </c>
      <c r="AG604" s="121"/>
      <c r="AH604" s="127" t="s">
        <v>6884</v>
      </c>
      <c r="AI604" s="121"/>
      <c r="AJ604" s="123">
        <v>75</v>
      </c>
      <c r="AK604" s="123">
        <v>253</v>
      </c>
      <c r="AL604" s="123">
        <f t="shared" ref="AL604" si="64">AJ604*AK604</f>
        <v>18975</v>
      </c>
      <c r="AM604" s="123">
        <f t="shared" ref="AM604" si="65">U604-AL604</f>
        <v>19000.5</v>
      </c>
      <c r="AN604" s="130"/>
      <c r="AO604" s="21"/>
      <c r="AP604" s="24"/>
      <c r="AQ604" s="21"/>
    </row>
    <row r="605" spans="1:43" s="22" customFormat="1" ht="76.5" outlineLevel="1" x14ac:dyDescent="0.25">
      <c r="A605" s="70"/>
      <c r="B605" s="72" t="s">
        <v>2654</v>
      </c>
      <c r="C605" s="21" t="s">
        <v>79</v>
      </c>
      <c r="D605" s="21" t="s">
        <v>3454</v>
      </c>
      <c r="E605" s="21" t="s">
        <v>1478</v>
      </c>
      <c r="F605" s="21" t="s">
        <v>3455</v>
      </c>
      <c r="G605" s="21" t="s">
        <v>4753</v>
      </c>
      <c r="H605" s="23" t="s">
        <v>3011</v>
      </c>
      <c r="I605" s="79">
        <v>0</v>
      </c>
      <c r="J605" s="25">
        <v>710000000</v>
      </c>
      <c r="K605" s="25" t="s">
        <v>82</v>
      </c>
      <c r="L605" s="23" t="s">
        <v>696</v>
      </c>
      <c r="M605" s="21" t="s">
        <v>969</v>
      </c>
      <c r="N605" s="26" t="s">
        <v>84</v>
      </c>
      <c r="O605" s="26" t="s">
        <v>4214</v>
      </c>
      <c r="P605" s="21" t="s">
        <v>91</v>
      </c>
      <c r="Q605" s="27" t="s">
        <v>1559</v>
      </c>
      <c r="R605" s="26" t="s">
        <v>1560</v>
      </c>
      <c r="S605" s="12">
        <v>5</v>
      </c>
      <c r="T605" s="12">
        <v>3630.36</v>
      </c>
      <c r="U605" s="12">
        <f t="shared" si="54"/>
        <v>18151.8</v>
      </c>
      <c r="V605" s="12">
        <f t="shared" si="57"/>
        <v>20330.016</v>
      </c>
      <c r="W605" s="23"/>
      <c r="X605" s="23">
        <v>2017</v>
      </c>
      <c r="Y605" s="25"/>
      <c r="Z605" s="121" t="s">
        <v>1565</v>
      </c>
      <c r="AA605" s="121" t="s">
        <v>728</v>
      </c>
      <c r="AB605" s="121" t="s">
        <v>4703</v>
      </c>
      <c r="AC605" s="121">
        <v>42</v>
      </c>
      <c r="AD605" s="122" t="s">
        <v>6881</v>
      </c>
      <c r="AE605" s="122" t="s">
        <v>6882</v>
      </c>
      <c r="AF605" s="121" t="s">
        <v>8281</v>
      </c>
      <c r="AG605" s="121"/>
      <c r="AH605" s="127" t="s">
        <v>8278</v>
      </c>
      <c r="AI605" s="121"/>
      <c r="AJ605" s="123">
        <v>5</v>
      </c>
      <c r="AK605" s="123">
        <v>3630</v>
      </c>
      <c r="AL605" s="123">
        <f t="shared" si="55"/>
        <v>18150</v>
      </c>
      <c r="AM605" s="123">
        <f t="shared" si="56"/>
        <v>1.7999999999992724</v>
      </c>
      <c r="AN605" s="130"/>
      <c r="AO605" s="21"/>
      <c r="AP605" s="24"/>
      <c r="AQ605" s="21"/>
    </row>
    <row r="606" spans="1:43" s="22" customFormat="1" ht="76.5" outlineLevel="1" x14ac:dyDescent="0.25">
      <c r="A606" s="70"/>
      <c r="B606" s="72" t="s">
        <v>2655</v>
      </c>
      <c r="C606" s="21" t="s">
        <v>79</v>
      </c>
      <c r="D606" s="21" t="s">
        <v>3456</v>
      </c>
      <c r="E606" s="21" t="s">
        <v>1478</v>
      </c>
      <c r="F606" s="21" t="s">
        <v>3457</v>
      </c>
      <c r="G606" s="21" t="s">
        <v>4754</v>
      </c>
      <c r="H606" s="23" t="s">
        <v>3011</v>
      </c>
      <c r="I606" s="79">
        <v>0</v>
      </c>
      <c r="J606" s="25">
        <v>710000000</v>
      </c>
      <c r="K606" s="25" t="s">
        <v>82</v>
      </c>
      <c r="L606" s="23" t="s">
        <v>696</v>
      </c>
      <c r="M606" s="21" t="s">
        <v>969</v>
      </c>
      <c r="N606" s="26" t="s">
        <v>84</v>
      </c>
      <c r="O606" s="26" t="s">
        <v>4214</v>
      </c>
      <c r="P606" s="21" t="s">
        <v>91</v>
      </c>
      <c r="Q606" s="27" t="s">
        <v>1559</v>
      </c>
      <c r="R606" s="26" t="s">
        <v>1560</v>
      </c>
      <c r="S606" s="12">
        <v>50</v>
      </c>
      <c r="T606" s="12">
        <v>2579.46</v>
      </c>
      <c r="U606" s="12">
        <f t="shared" si="54"/>
        <v>128973</v>
      </c>
      <c r="V606" s="12">
        <f t="shared" si="57"/>
        <v>144449.76</v>
      </c>
      <c r="W606" s="23"/>
      <c r="X606" s="23">
        <v>2017</v>
      </c>
      <c r="Y606" s="25"/>
      <c r="Z606" s="121" t="s">
        <v>1565</v>
      </c>
      <c r="AA606" s="121" t="s">
        <v>728</v>
      </c>
      <c r="AB606" s="121" t="s">
        <v>4703</v>
      </c>
      <c r="AC606" s="121">
        <v>43</v>
      </c>
      <c r="AD606" s="122" t="s">
        <v>6881</v>
      </c>
      <c r="AE606" s="122" t="s">
        <v>6882</v>
      </c>
      <c r="AF606" s="121" t="s">
        <v>8281</v>
      </c>
      <c r="AG606" s="121"/>
      <c r="AH606" s="127" t="s">
        <v>8278</v>
      </c>
      <c r="AI606" s="121"/>
      <c r="AJ606" s="123">
        <v>50</v>
      </c>
      <c r="AK606" s="123">
        <v>2579</v>
      </c>
      <c r="AL606" s="123">
        <f t="shared" si="55"/>
        <v>128950</v>
      </c>
      <c r="AM606" s="123">
        <f t="shared" si="56"/>
        <v>23</v>
      </c>
      <c r="AN606" s="130"/>
      <c r="AO606" s="21"/>
      <c r="AP606" s="24"/>
      <c r="AQ606" s="21"/>
    </row>
    <row r="607" spans="1:43" s="22" customFormat="1" ht="76.5" outlineLevel="1" x14ac:dyDescent="0.25">
      <c r="A607" s="70"/>
      <c r="B607" s="72" t="s">
        <v>4503</v>
      </c>
      <c r="C607" s="21" t="s">
        <v>79</v>
      </c>
      <c r="D607" s="21" t="s">
        <v>3458</v>
      </c>
      <c r="E607" s="21" t="s">
        <v>1478</v>
      </c>
      <c r="F607" s="21" t="s">
        <v>3459</v>
      </c>
      <c r="G607" s="21" t="s">
        <v>3460</v>
      </c>
      <c r="H607" s="23" t="s">
        <v>3011</v>
      </c>
      <c r="I607" s="79">
        <v>0</v>
      </c>
      <c r="J607" s="25">
        <v>710000000</v>
      </c>
      <c r="K607" s="25" t="s">
        <v>82</v>
      </c>
      <c r="L607" s="23" t="s">
        <v>696</v>
      </c>
      <c r="M607" s="21" t="s">
        <v>969</v>
      </c>
      <c r="N607" s="26" t="s">
        <v>84</v>
      </c>
      <c r="O607" s="26" t="s">
        <v>4214</v>
      </c>
      <c r="P607" s="21" t="s">
        <v>91</v>
      </c>
      <c r="Q607" s="27" t="s">
        <v>1559</v>
      </c>
      <c r="R607" s="26" t="s">
        <v>1560</v>
      </c>
      <c r="S607" s="12">
        <v>30</v>
      </c>
      <c r="T607" s="12">
        <v>2741.88</v>
      </c>
      <c r="U607" s="12">
        <f t="shared" si="54"/>
        <v>82256.400000000009</v>
      </c>
      <c r="V607" s="12">
        <f t="shared" si="57"/>
        <v>92127.16800000002</v>
      </c>
      <c r="W607" s="23"/>
      <c r="X607" s="23">
        <v>2017</v>
      </c>
      <c r="Y607" s="25"/>
      <c r="Z607" s="121" t="s">
        <v>1565</v>
      </c>
      <c r="AA607" s="121" t="s">
        <v>728</v>
      </c>
      <c r="AB607" s="121" t="s">
        <v>4703</v>
      </c>
      <c r="AC607" s="121">
        <v>44</v>
      </c>
      <c r="AD607" s="122" t="s">
        <v>6881</v>
      </c>
      <c r="AE607" s="122" t="s">
        <v>6882</v>
      </c>
      <c r="AF607" s="121" t="s">
        <v>8281</v>
      </c>
      <c r="AG607" s="121"/>
      <c r="AH607" s="127" t="s">
        <v>8278</v>
      </c>
      <c r="AI607" s="121"/>
      <c r="AJ607" s="123">
        <v>30</v>
      </c>
      <c r="AK607" s="123">
        <v>2741</v>
      </c>
      <c r="AL607" s="123">
        <f t="shared" si="55"/>
        <v>82230</v>
      </c>
      <c r="AM607" s="123">
        <f t="shared" si="56"/>
        <v>26.400000000008731</v>
      </c>
      <c r="AN607" s="130"/>
      <c r="AO607" s="21"/>
      <c r="AP607" s="24"/>
      <c r="AQ607" s="21"/>
    </row>
    <row r="608" spans="1:43" s="22" customFormat="1" ht="76.5" outlineLevel="1" x14ac:dyDescent="0.25">
      <c r="A608" s="70"/>
      <c r="B608" s="72" t="s">
        <v>2656</v>
      </c>
      <c r="C608" s="21" t="s">
        <v>79</v>
      </c>
      <c r="D608" s="21" t="s">
        <v>3461</v>
      </c>
      <c r="E608" s="21" t="s">
        <v>1478</v>
      </c>
      <c r="F608" s="21" t="s">
        <v>3462</v>
      </c>
      <c r="G608" s="21" t="s">
        <v>4755</v>
      </c>
      <c r="H608" s="23" t="s">
        <v>3011</v>
      </c>
      <c r="I608" s="79">
        <v>0</v>
      </c>
      <c r="J608" s="25">
        <v>710000000</v>
      </c>
      <c r="K608" s="25" t="s">
        <v>82</v>
      </c>
      <c r="L608" s="23" t="s">
        <v>696</v>
      </c>
      <c r="M608" s="21" t="s">
        <v>969</v>
      </c>
      <c r="N608" s="26" t="s">
        <v>84</v>
      </c>
      <c r="O608" s="26" t="s">
        <v>4214</v>
      </c>
      <c r="P608" s="21" t="s">
        <v>91</v>
      </c>
      <c r="Q608" s="27" t="s">
        <v>1559</v>
      </c>
      <c r="R608" s="26" t="s">
        <v>1560</v>
      </c>
      <c r="S608" s="12">
        <v>80</v>
      </c>
      <c r="T608" s="12">
        <v>1886.83</v>
      </c>
      <c r="U608" s="12">
        <f t="shared" si="54"/>
        <v>150946.4</v>
      </c>
      <c r="V608" s="12">
        <f t="shared" si="57"/>
        <v>169059.96800000002</v>
      </c>
      <c r="W608" s="23"/>
      <c r="X608" s="23">
        <v>2017</v>
      </c>
      <c r="Y608" s="25"/>
      <c r="Z608" s="121" t="s">
        <v>1565</v>
      </c>
      <c r="AA608" s="121" t="s">
        <v>728</v>
      </c>
      <c r="AB608" s="121" t="s">
        <v>4703</v>
      </c>
      <c r="AC608" s="121">
        <v>45</v>
      </c>
      <c r="AD608" s="122" t="s">
        <v>6881</v>
      </c>
      <c r="AE608" s="122" t="s">
        <v>6882</v>
      </c>
      <c r="AF608" s="121" t="s">
        <v>8281</v>
      </c>
      <c r="AG608" s="121"/>
      <c r="AH608" s="127" t="s">
        <v>8278</v>
      </c>
      <c r="AI608" s="121"/>
      <c r="AJ608" s="123">
        <v>80</v>
      </c>
      <c r="AK608" s="123">
        <v>1886</v>
      </c>
      <c r="AL608" s="123">
        <f t="shared" si="55"/>
        <v>150880</v>
      </c>
      <c r="AM608" s="123">
        <f t="shared" si="56"/>
        <v>66.399999999994179</v>
      </c>
      <c r="AN608" s="130"/>
      <c r="AO608" s="21"/>
      <c r="AP608" s="24"/>
      <c r="AQ608" s="21"/>
    </row>
    <row r="609" spans="1:43" s="22" customFormat="1" ht="76.5" outlineLevel="1" x14ac:dyDescent="0.25">
      <c r="A609" s="70"/>
      <c r="B609" s="72" t="s">
        <v>2657</v>
      </c>
      <c r="C609" s="21" t="s">
        <v>79</v>
      </c>
      <c r="D609" s="21" t="s">
        <v>3463</v>
      </c>
      <c r="E609" s="21" t="s">
        <v>3464</v>
      </c>
      <c r="F609" s="21" t="s">
        <v>3465</v>
      </c>
      <c r="G609" s="21" t="s">
        <v>3465</v>
      </c>
      <c r="H609" s="23" t="s">
        <v>3011</v>
      </c>
      <c r="I609" s="79">
        <v>0</v>
      </c>
      <c r="J609" s="25">
        <v>710000000</v>
      </c>
      <c r="K609" s="25" t="s">
        <v>82</v>
      </c>
      <c r="L609" s="23" t="s">
        <v>696</v>
      </c>
      <c r="M609" s="21" t="s">
        <v>969</v>
      </c>
      <c r="N609" s="26" t="s">
        <v>84</v>
      </c>
      <c r="O609" s="26" t="s">
        <v>4214</v>
      </c>
      <c r="P609" s="21" t="s">
        <v>91</v>
      </c>
      <c r="Q609" s="27" t="s">
        <v>1559</v>
      </c>
      <c r="R609" s="26" t="s">
        <v>1560</v>
      </c>
      <c r="S609" s="12">
        <v>100</v>
      </c>
      <c r="T609" s="12">
        <v>162.13999999999999</v>
      </c>
      <c r="U609" s="12">
        <f t="shared" si="54"/>
        <v>16213.999999999998</v>
      </c>
      <c r="V609" s="12">
        <f t="shared" si="57"/>
        <v>18159.68</v>
      </c>
      <c r="W609" s="23"/>
      <c r="X609" s="23">
        <v>2017</v>
      </c>
      <c r="Y609" s="25"/>
      <c r="Z609" s="121" t="s">
        <v>1565</v>
      </c>
      <c r="AA609" s="121" t="s">
        <v>728</v>
      </c>
      <c r="AB609" s="121" t="s">
        <v>4703</v>
      </c>
      <c r="AC609" s="121">
        <v>46</v>
      </c>
      <c r="AD609" s="122" t="s">
        <v>6881</v>
      </c>
      <c r="AE609" s="122" t="s">
        <v>6882</v>
      </c>
      <c r="AF609" s="121" t="s">
        <v>231</v>
      </c>
      <c r="AG609" s="121"/>
      <c r="AH609" s="127" t="s">
        <v>6884</v>
      </c>
      <c r="AI609" s="121"/>
      <c r="AJ609" s="123">
        <v>100</v>
      </c>
      <c r="AK609" s="123">
        <v>131.6</v>
      </c>
      <c r="AL609" s="123">
        <f t="shared" si="55"/>
        <v>13160</v>
      </c>
      <c r="AM609" s="123">
        <f t="shared" si="56"/>
        <v>3053.9999999999982</v>
      </c>
      <c r="AN609" s="130"/>
      <c r="AO609" s="21"/>
      <c r="AP609" s="24"/>
      <c r="AQ609" s="21"/>
    </row>
    <row r="610" spans="1:43" s="22" customFormat="1" ht="76.5" outlineLevel="1" x14ac:dyDescent="0.25">
      <c r="A610" s="70"/>
      <c r="B610" s="72" t="s">
        <v>2658</v>
      </c>
      <c r="C610" s="21" t="s">
        <v>79</v>
      </c>
      <c r="D610" s="21" t="s">
        <v>3466</v>
      </c>
      <c r="E610" s="21" t="s">
        <v>4100</v>
      </c>
      <c r="F610" s="21" t="s">
        <v>4101</v>
      </c>
      <c r="G610" s="21" t="s">
        <v>4756</v>
      </c>
      <c r="H610" s="23" t="s">
        <v>3011</v>
      </c>
      <c r="I610" s="79">
        <v>0</v>
      </c>
      <c r="J610" s="25">
        <v>710000000</v>
      </c>
      <c r="K610" s="25" t="s">
        <v>82</v>
      </c>
      <c r="L610" s="23" t="s">
        <v>696</v>
      </c>
      <c r="M610" s="21" t="s">
        <v>969</v>
      </c>
      <c r="N610" s="26" t="s">
        <v>84</v>
      </c>
      <c r="O610" s="26" t="s">
        <v>4214</v>
      </c>
      <c r="P610" s="21" t="s">
        <v>91</v>
      </c>
      <c r="Q610" s="27" t="s">
        <v>1126</v>
      </c>
      <c r="R610" s="26" t="s">
        <v>1127</v>
      </c>
      <c r="S610" s="12">
        <v>10</v>
      </c>
      <c r="T610" s="12">
        <v>1627.93</v>
      </c>
      <c r="U610" s="12">
        <f t="shared" si="54"/>
        <v>16279.300000000001</v>
      </c>
      <c r="V610" s="12">
        <f t="shared" si="57"/>
        <v>18232.816000000003</v>
      </c>
      <c r="W610" s="23"/>
      <c r="X610" s="23">
        <v>2017</v>
      </c>
      <c r="Y610" s="25"/>
      <c r="Z610" s="121" t="s">
        <v>1565</v>
      </c>
      <c r="AA610" s="121" t="s">
        <v>728</v>
      </c>
      <c r="AB610" s="121" t="s">
        <v>4703</v>
      </c>
      <c r="AC610" s="121">
        <v>47</v>
      </c>
      <c r="AD610" s="122" t="s">
        <v>6881</v>
      </c>
      <c r="AE610" s="122" t="s">
        <v>6882</v>
      </c>
      <c r="AF610" s="121" t="s">
        <v>8281</v>
      </c>
      <c r="AG610" s="121"/>
      <c r="AH610" s="127" t="s">
        <v>8278</v>
      </c>
      <c r="AI610" s="121"/>
      <c r="AJ610" s="123">
        <v>10</v>
      </c>
      <c r="AK610" s="123">
        <v>1620</v>
      </c>
      <c r="AL610" s="123">
        <f t="shared" si="55"/>
        <v>16200</v>
      </c>
      <c r="AM610" s="123">
        <f t="shared" si="56"/>
        <v>79.300000000001091</v>
      </c>
      <c r="AN610" s="130"/>
      <c r="AO610" s="21"/>
      <c r="AP610" s="24"/>
      <c r="AQ610" s="21"/>
    </row>
    <row r="611" spans="1:43" s="22" customFormat="1" ht="76.5" outlineLevel="1" x14ac:dyDescent="0.25">
      <c r="A611" s="70"/>
      <c r="B611" s="72" t="s">
        <v>2659</v>
      </c>
      <c r="C611" s="21" t="s">
        <v>79</v>
      </c>
      <c r="D611" s="21" t="s">
        <v>3467</v>
      </c>
      <c r="E611" s="21" t="s">
        <v>3468</v>
      </c>
      <c r="F611" s="21" t="s">
        <v>3469</v>
      </c>
      <c r="G611" s="21" t="s">
        <v>4091</v>
      </c>
      <c r="H611" s="23" t="s">
        <v>3011</v>
      </c>
      <c r="I611" s="79">
        <v>0</v>
      </c>
      <c r="J611" s="25">
        <v>710000000</v>
      </c>
      <c r="K611" s="25" t="s">
        <v>82</v>
      </c>
      <c r="L611" s="23" t="s">
        <v>696</v>
      </c>
      <c r="M611" s="21" t="s">
        <v>969</v>
      </c>
      <c r="N611" s="26" t="s">
        <v>84</v>
      </c>
      <c r="O611" s="26" t="s">
        <v>4214</v>
      </c>
      <c r="P611" s="21" t="s">
        <v>91</v>
      </c>
      <c r="Q611" s="27">
        <v>796</v>
      </c>
      <c r="R611" s="26" t="s">
        <v>678</v>
      </c>
      <c r="S611" s="12">
        <v>13</v>
      </c>
      <c r="T611" s="12">
        <v>372.59</v>
      </c>
      <c r="U611" s="12">
        <f t="shared" si="54"/>
        <v>4843.67</v>
      </c>
      <c r="V611" s="12">
        <f t="shared" si="57"/>
        <v>5424.9104000000007</v>
      </c>
      <c r="W611" s="23"/>
      <c r="X611" s="23">
        <v>2017</v>
      </c>
      <c r="Y611" s="25"/>
      <c r="Z611" s="121" t="s">
        <v>1565</v>
      </c>
      <c r="AA611" s="121" t="s">
        <v>728</v>
      </c>
      <c r="AB611" s="121" t="s">
        <v>4703</v>
      </c>
      <c r="AC611" s="121">
        <v>48</v>
      </c>
      <c r="AD611" s="122" t="s">
        <v>6881</v>
      </c>
      <c r="AE611" s="122" t="s">
        <v>6882</v>
      </c>
      <c r="AF611" s="121" t="s">
        <v>8281</v>
      </c>
      <c r="AG611" s="121"/>
      <c r="AH611" s="127" t="s">
        <v>8278</v>
      </c>
      <c r="AI611" s="121"/>
      <c r="AJ611" s="123">
        <v>13</v>
      </c>
      <c r="AK611" s="123">
        <v>371</v>
      </c>
      <c r="AL611" s="123">
        <f t="shared" si="55"/>
        <v>4823</v>
      </c>
      <c r="AM611" s="123">
        <f t="shared" si="56"/>
        <v>20.670000000000073</v>
      </c>
      <c r="AN611" s="130"/>
      <c r="AO611" s="21"/>
      <c r="AP611" s="24"/>
      <c r="AQ611" s="21"/>
    </row>
    <row r="612" spans="1:43" s="22" customFormat="1" ht="76.5" outlineLevel="1" x14ac:dyDescent="0.25">
      <c r="A612" s="70"/>
      <c r="B612" s="72" t="s">
        <v>2660</v>
      </c>
      <c r="C612" s="21" t="s">
        <v>79</v>
      </c>
      <c r="D612" s="21" t="s">
        <v>3467</v>
      </c>
      <c r="E612" s="21" t="s">
        <v>3468</v>
      </c>
      <c r="F612" s="21" t="s">
        <v>3469</v>
      </c>
      <c r="G612" s="21" t="s">
        <v>4092</v>
      </c>
      <c r="H612" s="23" t="s">
        <v>3011</v>
      </c>
      <c r="I612" s="79">
        <v>0</v>
      </c>
      <c r="J612" s="25">
        <v>710000000</v>
      </c>
      <c r="K612" s="25" t="s">
        <v>82</v>
      </c>
      <c r="L612" s="23" t="s">
        <v>696</v>
      </c>
      <c r="M612" s="21" t="s">
        <v>969</v>
      </c>
      <c r="N612" s="26" t="s">
        <v>84</v>
      </c>
      <c r="O612" s="26" t="s">
        <v>4214</v>
      </c>
      <c r="P612" s="21" t="s">
        <v>91</v>
      </c>
      <c r="Q612" s="27">
        <v>796</v>
      </c>
      <c r="R612" s="26" t="s">
        <v>678</v>
      </c>
      <c r="S612" s="12">
        <v>10</v>
      </c>
      <c r="T612" s="12">
        <v>611.42999999999995</v>
      </c>
      <c r="U612" s="12">
        <f t="shared" si="54"/>
        <v>6114.2999999999993</v>
      </c>
      <c r="V612" s="12">
        <f t="shared" si="57"/>
        <v>6848.0159999999996</v>
      </c>
      <c r="W612" s="23"/>
      <c r="X612" s="23">
        <v>2017</v>
      </c>
      <c r="Y612" s="25"/>
      <c r="Z612" s="121" t="s">
        <v>1565</v>
      </c>
      <c r="AA612" s="121" t="s">
        <v>728</v>
      </c>
      <c r="AB612" s="121" t="s">
        <v>4703</v>
      </c>
      <c r="AC612" s="121">
        <v>49</v>
      </c>
      <c r="AD612" s="122" t="s">
        <v>6881</v>
      </c>
      <c r="AE612" s="122" t="s">
        <v>6882</v>
      </c>
      <c r="AF612" s="121" t="s">
        <v>8281</v>
      </c>
      <c r="AG612" s="121"/>
      <c r="AH612" s="127" t="s">
        <v>8278</v>
      </c>
      <c r="AI612" s="121"/>
      <c r="AJ612" s="123">
        <v>10</v>
      </c>
      <c r="AK612" s="123">
        <v>611</v>
      </c>
      <c r="AL612" s="123">
        <f t="shared" si="55"/>
        <v>6110</v>
      </c>
      <c r="AM612" s="123">
        <f t="shared" si="56"/>
        <v>4.2999999999992724</v>
      </c>
      <c r="AN612" s="130"/>
      <c r="AO612" s="21"/>
      <c r="AP612" s="24"/>
      <c r="AQ612" s="21"/>
    </row>
    <row r="613" spans="1:43" s="22" customFormat="1" ht="76.5" outlineLevel="1" x14ac:dyDescent="0.25">
      <c r="A613" s="70"/>
      <c r="B613" s="72" t="s">
        <v>2661</v>
      </c>
      <c r="C613" s="21" t="s">
        <v>79</v>
      </c>
      <c r="D613" s="21" t="s">
        <v>3470</v>
      </c>
      <c r="E613" s="21" t="s">
        <v>3471</v>
      </c>
      <c r="F613" s="21" t="s">
        <v>3472</v>
      </c>
      <c r="G613" s="21" t="s">
        <v>4757</v>
      </c>
      <c r="H613" s="23" t="s">
        <v>3011</v>
      </c>
      <c r="I613" s="79">
        <v>0</v>
      </c>
      <c r="J613" s="25">
        <v>710000000</v>
      </c>
      <c r="K613" s="25" t="s">
        <v>82</v>
      </c>
      <c r="L613" s="23" t="s">
        <v>696</v>
      </c>
      <c r="M613" s="21" t="s">
        <v>969</v>
      </c>
      <c r="N613" s="26" t="s">
        <v>84</v>
      </c>
      <c r="O613" s="26" t="s">
        <v>4214</v>
      </c>
      <c r="P613" s="21" t="s">
        <v>91</v>
      </c>
      <c r="Q613" s="27">
        <v>166</v>
      </c>
      <c r="R613" s="26" t="s">
        <v>1558</v>
      </c>
      <c r="S613" s="12">
        <v>250</v>
      </c>
      <c r="T613" s="12">
        <v>22.55</v>
      </c>
      <c r="U613" s="12">
        <f t="shared" si="54"/>
        <v>5637.5</v>
      </c>
      <c r="V613" s="12">
        <f t="shared" si="57"/>
        <v>6314.0000000000009</v>
      </c>
      <c r="W613" s="23"/>
      <c r="X613" s="23">
        <v>2017</v>
      </c>
      <c r="Y613" s="25"/>
      <c r="Z613" s="121" t="s">
        <v>1565</v>
      </c>
      <c r="AA613" s="121" t="s">
        <v>728</v>
      </c>
      <c r="AB613" s="121" t="s">
        <v>4703</v>
      </c>
      <c r="AC613" s="121">
        <v>50</v>
      </c>
      <c r="AD613" s="122" t="s">
        <v>6881</v>
      </c>
      <c r="AE613" s="122" t="s">
        <v>6882</v>
      </c>
      <c r="AF613" s="121" t="s">
        <v>8281</v>
      </c>
      <c r="AG613" s="121"/>
      <c r="AH613" s="127" t="s">
        <v>8278</v>
      </c>
      <c r="AI613" s="121"/>
      <c r="AJ613" s="123">
        <v>250</v>
      </c>
      <c r="AK613" s="123">
        <v>22</v>
      </c>
      <c r="AL613" s="123">
        <f t="shared" si="55"/>
        <v>5500</v>
      </c>
      <c r="AM613" s="123">
        <f t="shared" si="56"/>
        <v>137.5</v>
      </c>
      <c r="AN613" s="130"/>
      <c r="AO613" s="21"/>
      <c r="AP613" s="24"/>
      <c r="AQ613" s="21"/>
    </row>
    <row r="614" spans="1:43" s="22" customFormat="1" ht="76.5" outlineLevel="1" x14ac:dyDescent="0.25">
      <c r="A614" s="70"/>
      <c r="B614" s="72" t="s">
        <v>2662</v>
      </c>
      <c r="C614" s="21" t="s">
        <v>79</v>
      </c>
      <c r="D614" s="21" t="s">
        <v>1967</v>
      </c>
      <c r="E614" s="21" t="s">
        <v>1968</v>
      </c>
      <c r="F614" s="21" t="s">
        <v>1969</v>
      </c>
      <c r="G614" s="21" t="s">
        <v>4326</v>
      </c>
      <c r="H614" s="23" t="s">
        <v>3011</v>
      </c>
      <c r="I614" s="79">
        <v>0</v>
      </c>
      <c r="J614" s="25">
        <v>710000000</v>
      </c>
      <c r="K614" s="25" t="s">
        <v>82</v>
      </c>
      <c r="L614" s="23" t="s">
        <v>696</v>
      </c>
      <c r="M614" s="21" t="s">
        <v>969</v>
      </c>
      <c r="N614" s="26" t="s">
        <v>84</v>
      </c>
      <c r="O614" s="26" t="s">
        <v>4214</v>
      </c>
      <c r="P614" s="21" t="s">
        <v>91</v>
      </c>
      <c r="Q614" s="27" t="s">
        <v>1126</v>
      </c>
      <c r="R614" s="26" t="s">
        <v>1127</v>
      </c>
      <c r="S614" s="12">
        <v>35</v>
      </c>
      <c r="T614" s="12">
        <v>267.5</v>
      </c>
      <c r="U614" s="12">
        <f t="shared" si="54"/>
        <v>9362.5</v>
      </c>
      <c r="V614" s="12">
        <f t="shared" si="57"/>
        <v>10486.000000000002</v>
      </c>
      <c r="W614" s="23"/>
      <c r="X614" s="23">
        <v>2017</v>
      </c>
      <c r="Y614" s="25"/>
      <c r="Z614" s="121" t="s">
        <v>1565</v>
      </c>
      <c r="AA614" s="121" t="s">
        <v>728</v>
      </c>
      <c r="AB614" s="121" t="s">
        <v>4703</v>
      </c>
      <c r="AC614" s="121">
        <v>51</v>
      </c>
      <c r="AD614" s="122" t="s">
        <v>6881</v>
      </c>
      <c r="AE614" s="122" t="s">
        <v>6882</v>
      </c>
      <c r="AF614" s="121" t="s">
        <v>8281</v>
      </c>
      <c r="AG614" s="121"/>
      <c r="AH614" s="127" t="s">
        <v>8278</v>
      </c>
      <c r="AI614" s="121"/>
      <c r="AJ614" s="123">
        <v>35</v>
      </c>
      <c r="AK614" s="123">
        <v>265</v>
      </c>
      <c r="AL614" s="123">
        <f t="shared" si="55"/>
        <v>9275</v>
      </c>
      <c r="AM614" s="123">
        <f t="shared" si="56"/>
        <v>87.5</v>
      </c>
      <c r="AN614" s="130"/>
      <c r="AO614" s="21"/>
      <c r="AP614" s="24"/>
      <c r="AQ614" s="21"/>
    </row>
    <row r="615" spans="1:43" s="22" customFormat="1" ht="89.25" outlineLevel="1" x14ac:dyDescent="0.25">
      <c r="A615" s="70"/>
      <c r="B615" s="72" t="s">
        <v>2663</v>
      </c>
      <c r="C615" s="21" t="s">
        <v>79</v>
      </c>
      <c r="D615" s="21" t="s">
        <v>3473</v>
      </c>
      <c r="E615" s="21" t="s">
        <v>496</v>
      </c>
      <c r="F615" s="21" t="s">
        <v>3474</v>
      </c>
      <c r="G615" s="21" t="s">
        <v>4758</v>
      </c>
      <c r="H615" s="23" t="s">
        <v>3011</v>
      </c>
      <c r="I615" s="79">
        <v>0</v>
      </c>
      <c r="J615" s="25">
        <v>710000000</v>
      </c>
      <c r="K615" s="25" t="s">
        <v>82</v>
      </c>
      <c r="L615" s="23" t="s">
        <v>696</v>
      </c>
      <c r="M615" s="21" t="s">
        <v>969</v>
      </c>
      <c r="N615" s="26" t="s">
        <v>84</v>
      </c>
      <c r="O615" s="26" t="s">
        <v>4214</v>
      </c>
      <c r="P615" s="21" t="s">
        <v>91</v>
      </c>
      <c r="Q615" s="27">
        <v>798</v>
      </c>
      <c r="R615" s="26" t="s">
        <v>4099</v>
      </c>
      <c r="S615" s="97">
        <v>0.16600000000000001</v>
      </c>
      <c r="T615" s="12">
        <v>61140</v>
      </c>
      <c r="U615" s="12">
        <f t="shared" si="54"/>
        <v>10149.24</v>
      </c>
      <c r="V615" s="12">
        <f t="shared" si="57"/>
        <v>11367.148800000001</v>
      </c>
      <c r="W615" s="23"/>
      <c r="X615" s="23">
        <v>2017</v>
      </c>
      <c r="Y615" s="25"/>
      <c r="Z615" s="121" t="s">
        <v>1565</v>
      </c>
      <c r="AA615" s="121" t="s">
        <v>728</v>
      </c>
      <c r="AB615" s="121" t="s">
        <v>4703</v>
      </c>
      <c r="AC615" s="121">
        <v>52</v>
      </c>
      <c r="AD615" s="122" t="s">
        <v>6881</v>
      </c>
      <c r="AE615" s="122" t="s">
        <v>6882</v>
      </c>
      <c r="AF615" s="121" t="s">
        <v>8281</v>
      </c>
      <c r="AG615" s="121"/>
      <c r="AH615" s="127" t="s">
        <v>8278</v>
      </c>
      <c r="AI615" s="121"/>
      <c r="AJ615" s="123">
        <v>0.16600000000000001</v>
      </c>
      <c r="AK615" s="123">
        <v>61100</v>
      </c>
      <c r="AL615" s="123">
        <f t="shared" si="55"/>
        <v>10142.6</v>
      </c>
      <c r="AM615" s="123">
        <f t="shared" si="56"/>
        <v>6.6399999999994179</v>
      </c>
      <c r="AN615" s="130"/>
      <c r="AO615" s="21"/>
      <c r="AP615" s="24"/>
      <c r="AQ615" s="21"/>
    </row>
    <row r="616" spans="1:43" s="22" customFormat="1" ht="76.5" outlineLevel="1" x14ac:dyDescent="0.25">
      <c r="A616" s="70"/>
      <c r="B616" s="72" t="s">
        <v>2664</v>
      </c>
      <c r="C616" s="21" t="s">
        <v>79</v>
      </c>
      <c r="D616" s="21" t="s">
        <v>3475</v>
      </c>
      <c r="E616" s="21" t="s">
        <v>3476</v>
      </c>
      <c r="F616" s="21" t="s">
        <v>3477</v>
      </c>
      <c r="G616" s="21" t="s">
        <v>4093</v>
      </c>
      <c r="H616" s="23" t="s">
        <v>3011</v>
      </c>
      <c r="I616" s="79">
        <v>0</v>
      </c>
      <c r="J616" s="25">
        <v>710000000</v>
      </c>
      <c r="K616" s="25" t="s">
        <v>82</v>
      </c>
      <c r="L616" s="23" t="s">
        <v>696</v>
      </c>
      <c r="M616" s="21" t="s">
        <v>969</v>
      </c>
      <c r="N616" s="26" t="s">
        <v>84</v>
      </c>
      <c r="O616" s="26" t="s">
        <v>4214</v>
      </c>
      <c r="P616" s="21" t="s">
        <v>91</v>
      </c>
      <c r="Q616" s="27" t="s">
        <v>930</v>
      </c>
      <c r="R616" s="26" t="s">
        <v>903</v>
      </c>
      <c r="S616" s="12">
        <v>90</v>
      </c>
      <c r="T616" s="12">
        <v>97.13</v>
      </c>
      <c r="U616" s="12">
        <f t="shared" si="54"/>
        <v>8741.6999999999989</v>
      </c>
      <c r="V616" s="12">
        <f t="shared" si="57"/>
        <v>9790.7039999999997</v>
      </c>
      <c r="W616" s="23"/>
      <c r="X616" s="23">
        <v>2017</v>
      </c>
      <c r="Y616" s="25"/>
      <c r="Z616" s="121" t="s">
        <v>1565</v>
      </c>
      <c r="AA616" s="121" t="s">
        <v>728</v>
      </c>
      <c r="AB616" s="121" t="s">
        <v>4703</v>
      </c>
      <c r="AC616" s="121">
        <v>53</v>
      </c>
      <c r="AD616" s="122" t="s">
        <v>6881</v>
      </c>
      <c r="AE616" s="122" t="s">
        <v>6882</v>
      </c>
      <c r="AF616" s="121" t="s">
        <v>8281</v>
      </c>
      <c r="AG616" s="121"/>
      <c r="AH616" s="127" t="s">
        <v>8278</v>
      </c>
      <c r="AI616" s="121"/>
      <c r="AJ616" s="123">
        <v>90</v>
      </c>
      <c r="AK616" s="123">
        <v>97</v>
      </c>
      <c r="AL616" s="123">
        <f t="shared" si="55"/>
        <v>8730</v>
      </c>
      <c r="AM616" s="123">
        <f t="shared" si="56"/>
        <v>11.699999999998909</v>
      </c>
      <c r="AN616" s="130"/>
      <c r="AO616" s="21"/>
      <c r="AP616" s="24"/>
      <c r="AQ616" s="21"/>
    </row>
    <row r="617" spans="1:43" s="22" customFormat="1" ht="76.5" outlineLevel="1" x14ac:dyDescent="0.25">
      <c r="A617" s="70"/>
      <c r="B617" s="72" t="s">
        <v>2665</v>
      </c>
      <c r="C617" s="21" t="s">
        <v>79</v>
      </c>
      <c r="D617" s="21" t="s">
        <v>3475</v>
      </c>
      <c r="E617" s="21" t="s">
        <v>3476</v>
      </c>
      <c r="F617" s="21" t="s">
        <v>3477</v>
      </c>
      <c r="G617" s="21" t="s">
        <v>4759</v>
      </c>
      <c r="H617" s="23" t="s">
        <v>3011</v>
      </c>
      <c r="I617" s="79">
        <v>0</v>
      </c>
      <c r="J617" s="25">
        <v>710000000</v>
      </c>
      <c r="K617" s="25" t="s">
        <v>82</v>
      </c>
      <c r="L617" s="23" t="s">
        <v>696</v>
      </c>
      <c r="M617" s="21" t="s">
        <v>969</v>
      </c>
      <c r="N617" s="26" t="s">
        <v>84</v>
      </c>
      <c r="O617" s="26" t="s">
        <v>4214</v>
      </c>
      <c r="P617" s="21" t="s">
        <v>91</v>
      </c>
      <c r="Q617" s="27" t="s">
        <v>930</v>
      </c>
      <c r="R617" s="26" t="s">
        <v>903</v>
      </c>
      <c r="S617" s="12">
        <v>90</v>
      </c>
      <c r="T617" s="12">
        <v>66.88</v>
      </c>
      <c r="U617" s="12">
        <f t="shared" si="54"/>
        <v>6019.2</v>
      </c>
      <c r="V617" s="12">
        <f t="shared" si="57"/>
        <v>6741.5040000000008</v>
      </c>
      <c r="W617" s="23"/>
      <c r="X617" s="23">
        <v>2017</v>
      </c>
      <c r="Y617" s="25"/>
      <c r="Z617" s="121" t="s">
        <v>1565</v>
      </c>
      <c r="AA617" s="121" t="s">
        <v>728</v>
      </c>
      <c r="AB617" s="121" t="s">
        <v>4703</v>
      </c>
      <c r="AC617" s="121">
        <v>54</v>
      </c>
      <c r="AD617" s="122" t="s">
        <v>6881</v>
      </c>
      <c r="AE617" s="122" t="s">
        <v>6882</v>
      </c>
      <c r="AF617" s="121" t="s">
        <v>8281</v>
      </c>
      <c r="AG617" s="121"/>
      <c r="AH617" s="127" t="s">
        <v>8278</v>
      </c>
      <c r="AI617" s="121"/>
      <c r="AJ617" s="123">
        <v>90</v>
      </c>
      <c r="AK617" s="123">
        <v>66</v>
      </c>
      <c r="AL617" s="123">
        <f t="shared" si="55"/>
        <v>5940</v>
      </c>
      <c r="AM617" s="123">
        <f t="shared" si="56"/>
        <v>79.199999999999818</v>
      </c>
      <c r="AN617" s="130"/>
      <c r="AO617" s="21"/>
      <c r="AP617" s="24"/>
      <c r="AQ617" s="21"/>
    </row>
    <row r="618" spans="1:43" s="22" customFormat="1" ht="76.5" outlineLevel="1" x14ac:dyDescent="0.25">
      <c r="A618" s="70"/>
      <c r="B618" s="72" t="s">
        <v>2666</v>
      </c>
      <c r="C618" s="21" t="s">
        <v>79</v>
      </c>
      <c r="D618" s="21" t="s">
        <v>3478</v>
      </c>
      <c r="E618" s="21" t="s">
        <v>1745</v>
      </c>
      <c r="F618" s="21" t="s">
        <v>3479</v>
      </c>
      <c r="G618" s="21" t="s">
        <v>3480</v>
      </c>
      <c r="H618" s="23" t="s">
        <v>3011</v>
      </c>
      <c r="I618" s="79">
        <v>0</v>
      </c>
      <c r="J618" s="25">
        <v>710000000</v>
      </c>
      <c r="K618" s="25" t="s">
        <v>82</v>
      </c>
      <c r="L618" s="23" t="s">
        <v>696</v>
      </c>
      <c r="M618" s="21" t="s">
        <v>969</v>
      </c>
      <c r="N618" s="26" t="s">
        <v>84</v>
      </c>
      <c r="O618" s="26" t="s">
        <v>4214</v>
      </c>
      <c r="P618" s="21" t="s">
        <v>91</v>
      </c>
      <c r="Q618" s="27">
        <v>796</v>
      </c>
      <c r="R618" s="26" t="s">
        <v>678</v>
      </c>
      <c r="S618" s="12">
        <v>4</v>
      </c>
      <c r="T618" s="12">
        <v>40602.68</v>
      </c>
      <c r="U618" s="12">
        <f t="shared" si="54"/>
        <v>162410.72</v>
      </c>
      <c r="V618" s="12">
        <f t="shared" si="57"/>
        <v>181900.00640000001</v>
      </c>
      <c r="W618" s="23"/>
      <c r="X618" s="23">
        <v>2017</v>
      </c>
      <c r="Y618" s="25"/>
      <c r="Z618" s="121" t="s">
        <v>1565</v>
      </c>
      <c r="AA618" s="121" t="s">
        <v>728</v>
      </c>
      <c r="AB618" s="121" t="s">
        <v>4703</v>
      </c>
      <c r="AC618" s="121">
        <v>55</v>
      </c>
      <c r="AD618" s="122" t="s">
        <v>6881</v>
      </c>
      <c r="AE618" s="122" t="s">
        <v>6882</v>
      </c>
      <c r="AF618" s="121" t="s">
        <v>8281</v>
      </c>
      <c r="AG618" s="121"/>
      <c r="AH618" s="127" t="s">
        <v>8278</v>
      </c>
      <c r="AI618" s="121"/>
      <c r="AJ618" s="123">
        <v>4</v>
      </c>
      <c r="AK618" s="123">
        <v>40600</v>
      </c>
      <c r="AL618" s="123">
        <f t="shared" si="55"/>
        <v>162400</v>
      </c>
      <c r="AM618" s="123">
        <f t="shared" si="56"/>
        <v>10.720000000001164</v>
      </c>
      <c r="AN618" s="130"/>
      <c r="AO618" s="21"/>
      <c r="AP618" s="24"/>
      <c r="AQ618" s="21"/>
    </row>
    <row r="619" spans="1:43" s="22" customFormat="1" ht="102" outlineLevel="1" x14ac:dyDescent="0.25">
      <c r="A619" s="70"/>
      <c r="B619" s="72" t="s">
        <v>2667</v>
      </c>
      <c r="C619" s="21" t="s">
        <v>79</v>
      </c>
      <c r="D619" s="21" t="s">
        <v>3481</v>
      </c>
      <c r="E619" s="21" t="s">
        <v>1170</v>
      </c>
      <c r="F619" s="21" t="s">
        <v>3482</v>
      </c>
      <c r="G619" s="21" t="s">
        <v>3483</v>
      </c>
      <c r="H619" s="23" t="s">
        <v>3011</v>
      </c>
      <c r="I619" s="79">
        <v>0</v>
      </c>
      <c r="J619" s="25">
        <v>710000000</v>
      </c>
      <c r="K619" s="25" t="s">
        <v>82</v>
      </c>
      <c r="L619" s="23" t="s">
        <v>696</v>
      </c>
      <c r="M619" s="21" t="s">
        <v>969</v>
      </c>
      <c r="N619" s="26" t="s">
        <v>84</v>
      </c>
      <c r="O619" s="26" t="s">
        <v>4214</v>
      </c>
      <c r="P619" s="21" t="s">
        <v>91</v>
      </c>
      <c r="Q619" s="27">
        <v>112</v>
      </c>
      <c r="R619" s="26" t="s">
        <v>85</v>
      </c>
      <c r="S619" s="12">
        <v>6</v>
      </c>
      <c r="T619" s="12">
        <v>300.94</v>
      </c>
      <c r="U619" s="12">
        <f t="shared" si="54"/>
        <v>1805.6399999999999</v>
      </c>
      <c r="V619" s="12">
        <f t="shared" si="57"/>
        <v>2022.3168000000001</v>
      </c>
      <c r="W619" s="23"/>
      <c r="X619" s="23">
        <v>2017</v>
      </c>
      <c r="Y619" s="25"/>
      <c r="Z619" s="121" t="s">
        <v>1565</v>
      </c>
      <c r="AA619" s="121" t="s">
        <v>728</v>
      </c>
      <c r="AB619" s="121" t="s">
        <v>4703</v>
      </c>
      <c r="AC619" s="121">
        <v>56</v>
      </c>
      <c r="AD619" s="122" t="s">
        <v>6881</v>
      </c>
      <c r="AE619" s="122" t="s">
        <v>6882</v>
      </c>
      <c r="AF619" s="121" t="s">
        <v>8281</v>
      </c>
      <c r="AG619" s="121"/>
      <c r="AH619" s="127" t="s">
        <v>8278</v>
      </c>
      <c r="AI619" s="121"/>
      <c r="AJ619" s="123">
        <v>6</v>
      </c>
      <c r="AK619" s="123">
        <v>300</v>
      </c>
      <c r="AL619" s="123">
        <f t="shared" si="55"/>
        <v>1800</v>
      </c>
      <c r="AM619" s="123">
        <f t="shared" si="56"/>
        <v>5.6399999999998727</v>
      </c>
      <c r="AN619" s="130"/>
      <c r="AO619" s="21"/>
      <c r="AP619" s="24"/>
      <c r="AQ619" s="21"/>
    </row>
    <row r="620" spans="1:43" s="22" customFormat="1" ht="76.5" outlineLevel="1" x14ac:dyDescent="0.25">
      <c r="A620" s="70"/>
      <c r="B620" s="72" t="s">
        <v>2668</v>
      </c>
      <c r="C620" s="21" t="s">
        <v>79</v>
      </c>
      <c r="D620" s="21" t="s">
        <v>3484</v>
      </c>
      <c r="E620" s="21" t="s">
        <v>853</v>
      </c>
      <c r="F620" s="21" t="s">
        <v>3485</v>
      </c>
      <c r="G620" s="21" t="s">
        <v>3486</v>
      </c>
      <c r="H620" s="23" t="s">
        <v>3011</v>
      </c>
      <c r="I620" s="79">
        <v>0</v>
      </c>
      <c r="J620" s="25">
        <v>710000000</v>
      </c>
      <c r="K620" s="25" t="s">
        <v>82</v>
      </c>
      <c r="L620" s="23" t="s">
        <v>696</v>
      </c>
      <c r="M620" s="21" t="s">
        <v>969</v>
      </c>
      <c r="N620" s="26" t="s">
        <v>84</v>
      </c>
      <c r="O620" s="26" t="s">
        <v>4214</v>
      </c>
      <c r="P620" s="21" t="s">
        <v>91</v>
      </c>
      <c r="Q620" s="27">
        <v>796</v>
      </c>
      <c r="R620" s="26" t="s">
        <v>678</v>
      </c>
      <c r="S620" s="12">
        <v>20</v>
      </c>
      <c r="T620" s="12">
        <v>1433.04</v>
      </c>
      <c r="U620" s="12">
        <f t="shared" si="54"/>
        <v>28660.799999999999</v>
      </c>
      <c r="V620" s="12">
        <f t="shared" si="57"/>
        <v>32100.096000000001</v>
      </c>
      <c r="W620" s="23"/>
      <c r="X620" s="23">
        <v>2017</v>
      </c>
      <c r="Y620" s="25"/>
      <c r="Z620" s="121" t="s">
        <v>1565</v>
      </c>
      <c r="AA620" s="121" t="s">
        <v>728</v>
      </c>
      <c r="AB620" s="121" t="s">
        <v>4703</v>
      </c>
      <c r="AC620" s="121">
        <v>57</v>
      </c>
      <c r="AD620" s="122" t="s">
        <v>6881</v>
      </c>
      <c r="AE620" s="122" t="s">
        <v>6882</v>
      </c>
      <c r="AF620" s="121" t="s">
        <v>8281</v>
      </c>
      <c r="AG620" s="121"/>
      <c r="AH620" s="127" t="s">
        <v>8278</v>
      </c>
      <c r="AI620" s="121"/>
      <c r="AJ620" s="123">
        <v>20</v>
      </c>
      <c r="AK620" s="123">
        <v>1430</v>
      </c>
      <c r="AL620" s="123">
        <f t="shared" si="55"/>
        <v>28600</v>
      </c>
      <c r="AM620" s="123">
        <f t="shared" si="56"/>
        <v>60.799999999999272</v>
      </c>
      <c r="AN620" s="130"/>
      <c r="AO620" s="21"/>
      <c r="AP620" s="24"/>
      <c r="AQ620" s="21"/>
    </row>
    <row r="621" spans="1:43" s="22" customFormat="1" ht="76.5" outlineLevel="1" x14ac:dyDescent="0.25">
      <c r="A621" s="70"/>
      <c r="B621" s="72" t="s">
        <v>2669</v>
      </c>
      <c r="C621" s="21" t="s">
        <v>79</v>
      </c>
      <c r="D621" s="21" t="s">
        <v>3487</v>
      </c>
      <c r="E621" s="21" t="s">
        <v>853</v>
      </c>
      <c r="F621" s="21" t="s">
        <v>3488</v>
      </c>
      <c r="G621" s="21" t="s">
        <v>5211</v>
      </c>
      <c r="H621" s="23" t="s">
        <v>3011</v>
      </c>
      <c r="I621" s="79">
        <v>0</v>
      </c>
      <c r="J621" s="25">
        <v>710000000</v>
      </c>
      <c r="K621" s="25" t="s">
        <v>82</v>
      </c>
      <c r="L621" s="23" t="s">
        <v>696</v>
      </c>
      <c r="M621" s="21" t="s">
        <v>969</v>
      </c>
      <c r="N621" s="26" t="s">
        <v>84</v>
      </c>
      <c r="O621" s="26" t="s">
        <v>4214</v>
      </c>
      <c r="P621" s="21" t="s">
        <v>91</v>
      </c>
      <c r="Q621" s="27">
        <v>796</v>
      </c>
      <c r="R621" s="26" t="s">
        <v>678</v>
      </c>
      <c r="S621" s="12">
        <v>10</v>
      </c>
      <c r="T621" s="12">
        <v>5517.19</v>
      </c>
      <c r="U621" s="12">
        <f t="shared" si="54"/>
        <v>55171.899999999994</v>
      </c>
      <c r="V621" s="12">
        <f t="shared" si="57"/>
        <v>61792.527999999998</v>
      </c>
      <c r="W621" s="23"/>
      <c r="X621" s="23">
        <v>2017</v>
      </c>
      <c r="Y621" s="25"/>
      <c r="Z621" s="121" t="s">
        <v>1565</v>
      </c>
      <c r="AA621" s="121" t="s">
        <v>728</v>
      </c>
      <c r="AB621" s="121" t="s">
        <v>4703</v>
      </c>
      <c r="AC621" s="121">
        <v>58</v>
      </c>
      <c r="AD621" s="122" t="s">
        <v>6881</v>
      </c>
      <c r="AE621" s="122" t="s">
        <v>6882</v>
      </c>
      <c r="AF621" s="121" t="s">
        <v>8281</v>
      </c>
      <c r="AG621" s="121"/>
      <c r="AH621" s="127" t="s">
        <v>8278</v>
      </c>
      <c r="AI621" s="121"/>
      <c r="AJ621" s="123">
        <v>10</v>
      </c>
      <c r="AK621" s="123">
        <v>5500</v>
      </c>
      <c r="AL621" s="123">
        <f t="shared" si="55"/>
        <v>55000</v>
      </c>
      <c r="AM621" s="123">
        <f t="shared" si="56"/>
        <v>171.89999999999418</v>
      </c>
      <c r="AN621" s="130"/>
      <c r="AO621" s="21"/>
      <c r="AP621" s="24"/>
      <c r="AQ621" s="21"/>
    </row>
    <row r="622" spans="1:43" s="22" customFormat="1" ht="76.5" outlineLevel="1" x14ac:dyDescent="0.25">
      <c r="A622" s="70"/>
      <c r="B622" s="72" t="s">
        <v>2670</v>
      </c>
      <c r="C622" s="21" t="s">
        <v>79</v>
      </c>
      <c r="D622" s="21" t="s">
        <v>1788</v>
      </c>
      <c r="E622" s="21" t="s">
        <v>1789</v>
      </c>
      <c r="F622" s="21" t="s">
        <v>1790</v>
      </c>
      <c r="G622" s="21" t="s">
        <v>4329</v>
      </c>
      <c r="H622" s="23" t="s">
        <v>3011</v>
      </c>
      <c r="I622" s="79">
        <v>0</v>
      </c>
      <c r="J622" s="25">
        <v>710000000</v>
      </c>
      <c r="K622" s="25" t="s">
        <v>82</v>
      </c>
      <c r="L622" s="23" t="s">
        <v>696</v>
      </c>
      <c r="M622" s="21" t="s">
        <v>969</v>
      </c>
      <c r="N622" s="26" t="s">
        <v>84</v>
      </c>
      <c r="O622" s="26" t="s">
        <v>4214</v>
      </c>
      <c r="P622" s="21" t="s">
        <v>91</v>
      </c>
      <c r="Q622" s="27">
        <v>796</v>
      </c>
      <c r="R622" s="26" t="s">
        <v>678</v>
      </c>
      <c r="S622" s="12">
        <v>11000</v>
      </c>
      <c r="T622" s="12">
        <v>2.64</v>
      </c>
      <c r="U622" s="12">
        <f t="shared" si="54"/>
        <v>29040</v>
      </c>
      <c r="V622" s="12">
        <f t="shared" si="57"/>
        <v>32524.800000000003</v>
      </c>
      <c r="W622" s="23"/>
      <c r="X622" s="23">
        <v>2017</v>
      </c>
      <c r="Y622" s="25"/>
      <c r="Z622" s="121" t="s">
        <v>1565</v>
      </c>
      <c r="AA622" s="121" t="s">
        <v>728</v>
      </c>
      <c r="AB622" s="121" t="s">
        <v>4703</v>
      </c>
      <c r="AC622" s="121">
        <v>59</v>
      </c>
      <c r="AD622" s="122" t="s">
        <v>6881</v>
      </c>
      <c r="AE622" s="122" t="s">
        <v>6882</v>
      </c>
      <c r="AF622" s="121" t="s">
        <v>8281</v>
      </c>
      <c r="AG622" s="121"/>
      <c r="AH622" s="127" t="s">
        <v>8278</v>
      </c>
      <c r="AI622" s="121"/>
      <c r="AJ622" s="123">
        <v>11000</v>
      </c>
      <c r="AK622" s="123">
        <v>2.5</v>
      </c>
      <c r="AL622" s="123">
        <f t="shared" si="55"/>
        <v>27500</v>
      </c>
      <c r="AM622" s="123">
        <f t="shared" si="56"/>
        <v>1540</v>
      </c>
      <c r="AN622" s="130"/>
      <c r="AO622" s="21"/>
      <c r="AP622" s="24"/>
      <c r="AQ622" s="21"/>
    </row>
    <row r="623" spans="1:43" s="22" customFormat="1" ht="76.5" outlineLevel="1" x14ac:dyDescent="0.25">
      <c r="A623" s="70"/>
      <c r="B623" s="72" t="s">
        <v>2671</v>
      </c>
      <c r="C623" s="21" t="s">
        <v>79</v>
      </c>
      <c r="D623" s="21" t="s">
        <v>1788</v>
      </c>
      <c r="E623" s="21" t="s">
        <v>1789</v>
      </c>
      <c r="F623" s="21" t="s">
        <v>1790</v>
      </c>
      <c r="G623" s="21" t="s">
        <v>4760</v>
      </c>
      <c r="H623" s="23" t="s">
        <v>3011</v>
      </c>
      <c r="I623" s="79">
        <v>0</v>
      </c>
      <c r="J623" s="25">
        <v>710000000</v>
      </c>
      <c r="K623" s="25" t="s">
        <v>82</v>
      </c>
      <c r="L623" s="23" t="s">
        <v>696</v>
      </c>
      <c r="M623" s="21" t="s">
        <v>969</v>
      </c>
      <c r="N623" s="26" t="s">
        <v>84</v>
      </c>
      <c r="O623" s="26" t="s">
        <v>4214</v>
      </c>
      <c r="P623" s="21" t="s">
        <v>91</v>
      </c>
      <c r="Q623" s="27">
        <v>796</v>
      </c>
      <c r="R623" s="26" t="s">
        <v>678</v>
      </c>
      <c r="S623" s="12">
        <v>5000</v>
      </c>
      <c r="T623" s="12">
        <v>11.46</v>
      </c>
      <c r="U623" s="12">
        <f t="shared" si="54"/>
        <v>57300.000000000007</v>
      </c>
      <c r="V623" s="12">
        <f t="shared" si="57"/>
        <v>64176.000000000015</v>
      </c>
      <c r="W623" s="23"/>
      <c r="X623" s="23">
        <v>2017</v>
      </c>
      <c r="Y623" s="25"/>
      <c r="Z623" s="121" t="s">
        <v>1565</v>
      </c>
      <c r="AA623" s="121" t="s">
        <v>728</v>
      </c>
      <c r="AB623" s="121" t="s">
        <v>4703</v>
      </c>
      <c r="AC623" s="121">
        <v>60</v>
      </c>
      <c r="AD623" s="122" t="s">
        <v>6881</v>
      </c>
      <c r="AE623" s="122" t="s">
        <v>6882</v>
      </c>
      <c r="AF623" s="121" t="s">
        <v>8281</v>
      </c>
      <c r="AG623" s="121"/>
      <c r="AH623" s="127" t="s">
        <v>8278</v>
      </c>
      <c r="AI623" s="121"/>
      <c r="AJ623" s="123">
        <v>5000</v>
      </c>
      <c r="AK623" s="123">
        <v>11</v>
      </c>
      <c r="AL623" s="123">
        <f t="shared" si="55"/>
        <v>55000</v>
      </c>
      <c r="AM623" s="123">
        <f t="shared" si="56"/>
        <v>2300.0000000000073</v>
      </c>
      <c r="AN623" s="130"/>
      <c r="AO623" s="21"/>
      <c r="AP623" s="24"/>
      <c r="AQ623" s="21"/>
    </row>
    <row r="624" spans="1:43" s="22" customFormat="1" ht="76.5" outlineLevel="1" x14ac:dyDescent="0.25">
      <c r="A624" s="70"/>
      <c r="B624" s="72" t="s">
        <v>2672</v>
      </c>
      <c r="C624" s="21" t="s">
        <v>79</v>
      </c>
      <c r="D624" s="21" t="s">
        <v>3489</v>
      </c>
      <c r="E624" s="21" t="s">
        <v>1789</v>
      </c>
      <c r="F624" s="21" t="s">
        <v>3490</v>
      </c>
      <c r="G624" s="21" t="s">
        <v>4761</v>
      </c>
      <c r="H624" s="23" t="s">
        <v>3011</v>
      </c>
      <c r="I624" s="79">
        <v>0</v>
      </c>
      <c r="J624" s="25">
        <v>710000000</v>
      </c>
      <c r="K624" s="25" t="s">
        <v>82</v>
      </c>
      <c r="L624" s="23" t="s">
        <v>696</v>
      </c>
      <c r="M624" s="21" t="s">
        <v>969</v>
      </c>
      <c r="N624" s="26" t="s">
        <v>84</v>
      </c>
      <c r="O624" s="26" t="s">
        <v>4214</v>
      </c>
      <c r="P624" s="21" t="s">
        <v>91</v>
      </c>
      <c r="Q624" s="27">
        <v>796</v>
      </c>
      <c r="R624" s="26" t="s">
        <v>678</v>
      </c>
      <c r="S624" s="73">
        <v>1600</v>
      </c>
      <c r="T624" s="73">
        <v>7.05</v>
      </c>
      <c r="U624" s="12">
        <f t="shared" si="54"/>
        <v>11280</v>
      </c>
      <c r="V624" s="12">
        <f t="shared" si="57"/>
        <v>12633.6</v>
      </c>
      <c r="W624" s="23"/>
      <c r="X624" s="23">
        <v>2017</v>
      </c>
      <c r="Y624" s="25"/>
      <c r="Z624" s="121" t="s">
        <v>1565</v>
      </c>
      <c r="AA624" s="121" t="s">
        <v>728</v>
      </c>
      <c r="AB624" s="121" t="s">
        <v>4703</v>
      </c>
      <c r="AC624" s="121">
        <v>61</v>
      </c>
      <c r="AD624" s="122" t="s">
        <v>6881</v>
      </c>
      <c r="AE624" s="122" t="s">
        <v>6882</v>
      </c>
      <c r="AF624" s="121" t="s">
        <v>8281</v>
      </c>
      <c r="AG624" s="121"/>
      <c r="AH624" s="127" t="s">
        <v>8278</v>
      </c>
      <c r="AI624" s="121"/>
      <c r="AJ624" s="123">
        <v>1600</v>
      </c>
      <c r="AK624" s="123">
        <v>7</v>
      </c>
      <c r="AL624" s="123">
        <f t="shared" si="55"/>
        <v>11200</v>
      </c>
      <c r="AM624" s="123">
        <f t="shared" si="56"/>
        <v>80</v>
      </c>
      <c r="AN624" s="130"/>
      <c r="AO624" s="21"/>
      <c r="AP624" s="24"/>
      <c r="AQ624" s="21"/>
    </row>
    <row r="625" spans="1:43" s="22" customFormat="1" ht="76.5" outlineLevel="1" x14ac:dyDescent="0.25">
      <c r="A625" s="70"/>
      <c r="B625" s="72" t="s">
        <v>2673</v>
      </c>
      <c r="C625" s="21" t="s">
        <v>79</v>
      </c>
      <c r="D625" s="21" t="s">
        <v>1788</v>
      </c>
      <c r="E625" s="21" t="s">
        <v>1789</v>
      </c>
      <c r="F625" s="21" t="s">
        <v>1790</v>
      </c>
      <c r="G625" s="21" t="s">
        <v>4762</v>
      </c>
      <c r="H625" s="23" t="s">
        <v>3011</v>
      </c>
      <c r="I625" s="79">
        <v>0</v>
      </c>
      <c r="J625" s="25">
        <v>710000000</v>
      </c>
      <c r="K625" s="25" t="s">
        <v>82</v>
      </c>
      <c r="L625" s="23" t="s">
        <v>696</v>
      </c>
      <c r="M625" s="21" t="s">
        <v>969</v>
      </c>
      <c r="N625" s="26" t="s">
        <v>84</v>
      </c>
      <c r="O625" s="26" t="s">
        <v>4214</v>
      </c>
      <c r="P625" s="21" t="s">
        <v>91</v>
      </c>
      <c r="Q625" s="27">
        <v>796</v>
      </c>
      <c r="R625" s="26" t="s">
        <v>678</v>
      </c>
      <c r="S625" s="12">
        <v>4000</v>
      </c>
      <c r="T625" s="12">
        <v>6.69</v>
      </c>
      <c r="U625" s="12">
        <f t="shared" si="54"/>
        <v>26760</v>
      </c>
      <c r="V625" s="12">
        <f t="shared" si="57"/>
        <v>29971.200000000004</v>
      </c>
      <c r="W625" s="23"/>
      <c r="X625" s="23">
        <v>2017</v>
      </c>
      <c r="Y625" s="25"/>
      <c r="Z625" s="121" t="s">
        <v>1565</v>
      </c>
      <c r="AA625" s="121" t="s">
        <v>728</v>
      </c>
      <c r="AB625" s="121" t="s">
        <v>4703</v>
      </c>
      <c r="AC625" s="121">
        <v>62</v>
      </c>
      <c r="AD625" s="122" t="s">
        <v>6881</v>
      </c>
      <c r="AE625" s="122" t="s">
        <v>6882</v>
      </c>
      <c r="AF625" s="121" t="s">
        <v>8281</v>
      </c>
      <c r="AG625" s="121"/>
      <c r="AH625" s="127" t="s">
        <v>8278</v>
      </c>
      <c r="AI625" s="121"/>
      <c r="AJ625" s="123">
        <v>4000</v>
      </c>
      <c r="AK625" s="123">
        <v>6</v>
      </c>
      <c r="AL625" s="123">
        <f t="shared" si="55"/>
        <v>24000</v>
      </c>
      <c r="AM625" s="123">
        <f t="shared" si="56"/>
        <v>2760</v>
      </c>
      <c r="AN625" s="130"/>
      <c r="AO625" s="21"/>
      <c r="AP625" s="24"/>
      <c r="AQ625" s="21"/>
    </row>
    <row r="626" spans="1:43" s="22" customFormat="1" ht="76.5" outlineLevel="1" x14ac:dyDescent="0.25">
      <c r="A626" s="70"/>
      <c r="B626" s="72" t="s">
        <v>2674</v>
      </c>
      <c r="C626" s="21" t="s">
        <v>79</v>
      </c>
      <c r="D626" s="21" t="s">
        <v>1788</v>
      </c>
      <c r="E626" s="21" t="s">
        <v>1789</v>
      </c>
      <c r="F626" s="21" t="s">
        <v>1790</v>
      </c>
      <c r="G626" s="21" t="s">
        <v>4328</v>
      </c>
      <c r="H626" s="23" t="s">
        <v>3011</v>
      </c>
      <c r="I626" s="79">
        <v>0</v>
      </c>
      <c r="J626" s="25">
        <v>710000000</v>
      </c>
      <c r="K626" s="25" t="s">
        <v>82</v>
      </c>
      <c r="L626" s="23" t="s">
        <v>696</v>
      </c>
      <c r="M626" s="21" t="s">
        <v>969</v>
      </c>
      <c r="N626" s="26" t="s">
        <v>84</v>
      </c>
      <c r="O626" s="26" t="s">
        <v>4214</v>
      </c>
      <c r="P626" s="21" t="s">
        <v>91</v>
      </c>
      <c r="Q626" s="27">
        <v>796</v>
      </c>
      <c r="R626" s="26" t="s">
        <v>678</v>
      </c>
      <c r="S626" s="12">
        <v>3000</v>
      </c>
      <c r="T626" s="12">
        <v>2.39</v>
      </c>
      <c r="U626" s="12">
        <f t="shared" si="54"/>
        <v>7170</v>
      </c>
      <c r="V626" s="12">
        <f t="shared" si="57"/>
        <v>8030.4000000000005</v>
      </c>
      <c r="W626" s="23"/>
      <c r="X626" s="23">
        <v>2017</v>
      </c>
      <c r="Y626" s="25"/>
      <c r="Z626" s="121" t="s">
        <v>1565</v>
      </c>
      <c r="AA626" s="121" t="s">
        <v>728</v>
      </c>
      <c r="AB626" s="121" t="s">
        <v>4703</v>
      </c>
      <c r="AC626" s="121">
        <v>63</v>
      </c>
      <c r="AD626" s="122" t="s">
        <v>6881</v>
      </c>
      <c r="AE626" s="122" t="s">
        <v>6882</v>
      </c>
      <c r="AF626" s="121" t="s">
        <v>8281</v>
      </c>
      <c r="AG626" s="121"/>
      <c r="AH626" s="127" t="s">
        <v>8278</v>
      </c>
      <c r="AI626" s="121"/>
      <c r="AJ626" s="123">
        <v>3000</v>
      </c>
      <c r="AK626" s="123">
        <v>2</v>
      </c>
      <c r="AL626" s="123">
        <f t="shared" si="55"/>
        <v>6000</v>
      </c>
      <c r="AM626" s="123">
        <f t="shared" si="56"/>
        <v>1170</v>
      </c>
      <c r="AN626" s="130"/>
      <c r="AO626" s="21"/>
      <c r="AP626" s="24"/>
      <c r="AQ626" s="21"/>
    </row>
    <row r="627" spans="1:43" s="22" customFormat="1" ht="76.5" outlineLevel="1" x14ac:dyDescent="0.25">
      <c r="A627" s="70"/>
      <c r="B627" s="72" t="s">
        <v>2675</v>
      </c>
      <c r="C627" s="21" t="s">
        <v>79</v>
      </c>
      <c r="D627" s="21" t="s">
        <v>3493</v>
      </c>
      <c r="E627" s="21" t="s">
        <v>3351</v>
      </c>
      <c r="F627" s="21" t="s">
        <v>3494</v>
      </c>
      <c r="G627" s="21" t="s">
        <v>4763</v>
      </c>
      <c r="H627" s="23" t="s">
        <v>3011</v>
      </c>
      <c r="I627" s="79">
        <v>0</v>
      </c>
      <c r="J627" s="25">
        <v>710000000</v>
      </c>
      <c r="K627" s="25" t="s">
        <v>82</v>
      </c>
      <c r="L627" s="23" t="s">
        <v>696</v>
      </c>
      <c r="M627" s="21" t="s">
        <v>969</v>
      </c>
      <c r="N627" s="26" t="s">
        <v>84</v>
      </c>
      <c r="O627" s="26" t="s">
        <v>4214</v>
      </c>
      <c r="P627" s="21" t="s">
        <v>91</v>
      </c>
      <c r="Q627" s="27">
        <v>166</v>
      </c>
      <c r="R627" s="26" t="s">
        <v>1558</v>
      </c>
      <c r="S627" s="12">
        <v>4</v>
      </c>
      <c r="T627" s="12">
        <v>836.9</v>
      </c>
      <c r="U627" s="12">
        <f t="shared" si="54"/>
        <v>3347.6</v>
      </c>
      <c r="V627" s="12">
        <f t="shared" si="57"/>
        <v>3749.3120000000004</v>
      </c>
      <c r="W627" s="23"/>
      <c r="X627" s="23">
        <v>2017</v>
      </c>
      <c r="Y627" s="25"/>
      <c r="Z627" s="121" t="s">
        <v>1565</v>
      </c>
      <c r="AA627" s="121" t="s">
        <v>728</v>
      </c>
      <c r="AB627" s="121" t="s">
        <v>4703</v>
      </c>
      <c r="AC627" s="121">
        <v>64</v>
      </c>
      <c r="AD627" s="122" t="s">
        <v>6881</v>
      </c>
      <c r="AE627" s="122" t="s">
        <v>6882</v>
      </c>
      <c r="AF627" s="121" t="s">
        <v>8281</v>
      </c>
      <c r="AG627" s="121"/>
      <c r="AH627" s="127" t="s">
        <v>8278</v>
      </c>
      <c r="AI627" s="121"/>
      <c r="AJ627" s="123">
        <v>4</v>
      </c>
      <c r="AK627" s="123">
        <v>830</v>
      </c>
      <c r="AL627" s="123">
        <f t="shared" si="55"/>
        <v>3320</v>
      </c>
      <c r="AM627" s="123">
        <f t="shared" si="56"/>
        <v>27.599999999999909</v>
      </c>
      <c r="AN627" s="130"/>
      <c r="AO627" s="21"/>
      <c r="AP627" s="24"/>
      <c r="AQ627" s="21"/>
    </row>
    <row r="628" spans="1:43" s="22" customFormat="1" ht="76.5" outlineLevel="1" x14ac:dyDescent="0.25">
      <c r="A628" s="70"/>
      <c r="B628" s="72" t="s">
        <v>2676</v>
      </c>
      <c r="C628" s="21" t="s">
        <v>79</v>
      </c>
      <c r="D628" s="21" t="s">
        <v>3495</v>
      </c>
      <c r="E628" s="21" t="s">
        <v>3496</v>
      </c>
      <c r="F628" s="21" t="s">
        <v>3497</v>
      </c>
      <c r="G628" s="21" t="s">
        <v>8202</v>
      </c>
      <c r="H628" s="23" t="s">
        <v>3011</v>
      </c>
      <c r="I628" s="79">
        <v>0</v>
      </c>
      <c r="J628" s="25">
        <v>710000000</v>
      </c>
      <c r="K628" s="25" t="s">
        <v>82</v>
      </c>
      <c r="L628" s="23" t="s">
        <v>696</v>
      </c>
      <c r="M628" s="21" t="s">
        <v>969</v>
      </c>
      <c r="N628" s="26" t="s">
        <v>84</v>
      </c>
      <c r="O628" s="26" t="s">
        <v>4214</v>
      </c>
      <c r="P628" s="21" t="s">
        <v>91</v>
      </c>
      <c r="Q628" s="27">
        <v>796</v>
      </c>
      <c r="R628" s="26" t="s">
        <v>678</v>
      </c>
      <c r="S628" s="12">
        <v>35</v>
      </c>
      <c r="T628" s="12">
        <v>2190.16</v>
      </c>
      <c r="U628" s="12">
        <f t="shared" si="54"/>
        <v>76655.599999999991</v>
      </c>
      <c r="V628" s="12">
        <f t="shared" si="57"/>
        <v>85854.271999999997</v>
      </c>
      <c r="W628" s="23"/>
      <c r="X628" s="23">
        <v>2017</v>
      </c>
      <c r="Y628" s="25"/>
      <c r="Z628" s="121" t="s">
        <v>1565</v>
      </c>
      <c r="AA628" s="121" t="s">
        <v>728</v>
      </c>
      <c r="AB628" s="121" t="s">
        <v>4703</v>
      </c>
      <c r="AC628" s="121">
        <v>65</v>
      </c>
      <c r="AD628" s="122" t="s">
        <v>6881</v>
      </c>
      <c r="AE628" s="122" t="s">
        <v>6882</v>
      </c>
      <c r="AF628" s="121" t="s">
        <v>8281</v>
      </c>
      <c r="AG628" s="121"/>
      <c r="AH628" s="127" t="s">
        <v>8278</v>
      </c>
      <c r="AI628" s="121"/>
      <c r="AJ628" s="123">
        <v>35</v>
      </c>
      <c r="AK628" s="123">
        <v>2150</v>
      </c>
      <c r="AL628" s="123">
        <f t="shared" si="55"/>
        <v>75250</v>
      </c>
      <c r="AM628" s="123">
        <f t="shared" si="56"/>
        <v>1405.5999999999913</v>
      </c>
      <c r="AN628" s="130"/>
      <c r="AO628" s="21"/>
      <c r="AP628" s="24"/>
      <c r="AQ628" s="21"/>
    </row>
    <row r="629" spans="1:43" s="22" customFormat="1" ht="76.5" outlineLevel="1" x14ac:dyDescent="0.25">
      <c r="A629" s="70"/>
      <c r="B629" s="72" t="s">
        <v>2677</v>
      </c>
      <c r="C629" s="21" t="s">
        <v>79</v>
      </c>
      <c r="D629" s="21" t="s">
        <v>3498</v>
      </c>
      <c r="E629" s="21" t="s">
        <v>3496</v>
      </c>
      <c r="F629" s="21" t="s">
        <v>3499</v>
      </c>
      <c r="G629" s="21" t="s">
        <v>8201</v>
      </c>
      <c r="H629" s="23" t="s">
        <v>3011</v>
      </c>
      <c r="I629" s="79">
        <v>0</v>
      </c>
      <c r="J629" s="25">
        <v>710000000</v>
      </c>
      <c r="K629" s="25" t="s">
        <v>82</v>
      </c>
      <c r="L629" s="23" t="s">
        <v>696</v>
      </c>
      <c r="M629" s="21" t="s">
        <v>969</v>
      </c>
      <c r="N629" s="26" t="s">
        <v>84</v>
      </c>
      <c r="O629" s="26" t="s">
        <v>4214</v>
      </c>
      <c r="P629" s="21" t="s">
        <v>91</v>
      </c>
      <c r="Q629" s="27">
        <v>778</v>
      </c>
      <c r="R629" s="77" t="s">
        <v>899</v>
      </c>
      <c r="S629" s="12">
        <v>18</v>
      </c>
      <c r="T629" s="12">
        <v>2190.16</v>
      </c>
      <c r="U629" s="12">
        <f t="shared" ref="U629:U692" si="66">S629*T629</f>
        <v>39422.879999999997</v>
      </c>
      <c r="V629" s="12">
        <f t="shared" si="57"/>
        <v>44153.625599999999</v>
      </c>
      <c r="W629" s="23"/>
      <c r="X629" s="23">
        <v>2017</v>
      </c>
      <c r="Y629" s="25"/>
      <c r="Z629" s="121" t="s">
        <v>1565</v>
      </c>
      <c r="AA629" s="121" t="s">
        <v>728</v>
      </c>
      <c r="AB629" s="121" t="s">
        <v>4703</v>
      </c>
      <c r="AC629" s="121">
        <v>66</v>
      </c>
      <c r="AD629" s="122" t="s">
        <v>6881</v>
      </c>
      <c r="AE629" s="122" t="s">
        <v>6882</v>
      </c>
      <c r="AF629" s="121" t="s">
        <v>8281</v>
      </c>
      <c r="AG629" s="121"/>
      <c r="AH629" s="127" t="s">
        <v>8278</v>
      </c>
      <c r="AI629" s="121"/>
      <c r="AJ629" s="123">
        <v>18</v>
      </c>
      <c r="AK629" s="123">
        <v>2150</v>
      </c>
      <c r="AL629" s="123">
        <f t="shared" ref="AL629:AL648" si="67">AJ629*AK629</f>
        <v>38700</v>
      </c>
      <c r="AM629" s="123">
        <f t="shared" ref="AM629:AM648" si="68">U629-AL629</f>
        <v>722.87999999999738</v>
      </c>
      <c r="AN629" s="130"/>
      <c r="AO629" s="21"/>
      <c r="AP629" s="24"/>
      <c r="AQ629" s="21"/>
    </row>
    <row r="630" spans="1:43" s="22" customFormat="1" ht="76.5" outlineLevel="1" x14ac:dyDescent="0.25">
      <c r="A630" s="70"/>
      <c r="B630" s="72" t="s">
        <v>2678</v>
      </c>
      <c r="C630" s="21" t="s">
        <v>79</v>
      </c>
      <c r="D630" s="21" t="s">
        <v>3500</v>
      </c>
      <c r="E630" s="21" t="s">
        <v>3501</v>
      </c>
      <c r="F630" s="21" t="s">
        <v>3502</v>
      </c>
      <c r="G630" s="21" t="s">
        <v>3221</v>
      </c>
      <c r="H630" s="23" t="s">
        <v>3011</v>
      </c>
      <c r="I630" s="79">
        <v>0</v>
      </c>
      <c r="J630" s="25">
        <v>710000000</v>
      </c>
      <c r="K630" s="25" t="s">
        <v>82</v>
      </c>
      <c r="L630" s="23" t="s">
        <v>696</v>
      </c>
      <c r="M630" s="21" t="s">
        <v>969</v>
      </c>
      <c r="N630" s="26" t="s">
        <v>84</v>
      </c>
      <c r="O630" s="26" t="s">
        <v>4214</v>
      </c>
      <c r="P630" s="21" t="s">
        <v>91</v>
      </c>
      <c r="Q630" s="27">
        <v>796</v>
      </c>
      <c r="R630" s="26" t="s">
        <v>678</v>
      </c>
      <c r="S630" s="12">
        <v>517</v>
      </c>
      <c r="T630" s="12">
        <v>48</v>
      </c>
      <c r="U630" s="12">
        <f t="shared" si="66"/>
        <v>24816</v>
      </c>
      <c r="V630" s="12">
        <f t="shared" si="57"/>
        <v>27793.920000000002</v>
      </c>
      <c r="W630" s="23"/>
      <c r="X630" s="23">
        <v>2017</v>
      </c>
      <c r="Y630" s="25"/>
      <c r="Z630" s="121" t="s">
        <v>1565</v>
      </c>
      <c r="AA630" s="121" t="s">
        <v>728</v>
      </c>
      <c r="AB630" s="121" t="s">
        <v>4703</v>
      </c>
      <c r="AC630" s="121">
        <v>67</v>
      </c>
      <c r="AD630" s="122" t="s">
        <v>6881</v>
      </c>
      <c r="AE630" s="122" t="s">
        <v>6882</v>
      </c>
      <c r="AF630" s="121" t="s">
        <v>8281</v>
      </c>
      <c r="AG630" s="121"/>
      <c r="AH630" s="127" t="s">
        <v>6884</v>
      </c>
      <c r="AI630" s="121"/>
      <c r="AJ630" s="123">
        <v>517</v>
      </c>
      <c r="AK630" s="123">
        <v>48</v>
      </c>
      <c r="AL630" s="123">
        <f t="shared" si="67"/>
        <v>24816</v>
      </c>
      <c r="AM630" s="123">
        <f t="shared" si="68"/>
        <v>0</v>
      </c>
      <c r="AN630" s="130"/>
      <c r="AO630" s="21"/>
      <c r="AP630" s="24"/>
      <c r="AQ630" s="21"/>
    </row>
    <row r="631" spans="1:43" s="22" customFormat="1" ht="76.5" outlineLevel="1" x14ac:dyDescent="0.25">
      <c r="A631" s="70"/>
      <c r="B631" s="72" t="s">
        <v>2679</v>
      </c>
      <c r="C631" s="21" t="s">
        <v>79</v>
      </c>
      <c r="D631" s="21" t="s">
        <v>3503</v>
      </c>
      <c r="E631" s="21" t="s">
        <v>2013</v>
      </c>
      <c r="F631" s="21" t="s">
        <v>3504</v>
      </c>
      <c r="G631" s="21" t="s">
        <v>3505</v>
      </c>
      <c r="H631" s="23" t="s">
        <v>3011</v>
      </c>
      <c r="I631" s="79">
        <v>0</v>
      </c>
      <c r="J631" s="25">
        <v>710000000</v>
      </c>
      <c r="K631" s="25" t="s">
        <v>82</v>
      </c>
      <c r="L631" s="23" t="s">
        <v>696</v>
      </c>
      <c r="M631" s="21" t="s">
        <v>969</v>
      </c>
      <c r="N631" s="26" t="s">
        <v>84</v>
      </c>
      <c r="O631" s="26" t="s">
        <v>4214</v>
      </c>
      <c r="P631" s="21" t="s">
        <v>91</v>
      </c>
      <c r="Q631" s="27" t="s">
        <v>930</v>
      </c>
      <c r="R631" s="26" t="s">
        <v>903</v>
      </c>
      <c r="S631" s="12">
        <v>42</v>
      </c>
      <c r="T631" s="12">
        <v>788.17</v>
      </c>
      <c r="U631" s="12">
        <f t="shared" si="66"/>
        <v>33103.14</v>
      </c>
      <c r="V631" s="12">
        <f t="shared" si="57"/>
        <v>37075.516800000005</v>
      </c>
      <c r="W631" s="23"/>
      <c r="X631" s="23">
        <v>2017</v>
      </c>
      <c r="Y631" s="25"/>
      <c r="Z631" s="121" t="s">
        <v>1565</v>
      </c>
      <c r="AA631" s="121" t="s">
        <v>728</v>
      </c>
      <c r="AB631" s="121" t="s">
        <v>4703</v>
      </c>
      <c r="AC631" s="121">
        <v>68</v>
      </c>
      <c r="AD631" s="122" t="s">
        <v>6881</v>
      </c>
      <c r="AE631" s="122" t="s">
        <v>6882</v>
      </c>
      <c r="AF631" s="121" t="s">
        <v>8281</v>
      </c>
      <c r="AG631" s="121"/>
      <c r="AH631" s="127" t="s">
        <v>8278</v>
      </c>
      <c r="AI631" s="121"/>
      <c r="AJ631" s="123">
        <v>42</v>
      </c>
      <c r="AK631" s="123">
        <v>785</v>
      </c>
      <c r="AL631" s="123">
        <f t="shared" si="67"/>
        <v>32970</v>
      </c>
      <c r="AM631" s="123">
        <f t="shared" si="68"/>
        <v>133.13999999999942</v>
      </c>
      <c r="AN631" s="130"/>
      <c r="AO631" s="21"/>
      <c r="AP631" s="24"/>
      <c r="AQ631" s="21"/>
    </row>
    <row r="632" spans="1:43" s="22" customFormat="1" ht="76.5" outlineLevel="1" x14ac:dyDescent="0.25">
      <c r="A632" s="70"/>
      <c r="B632" s="72" t="s">
        <v>2680</v>
      </c>
      <c r="C632" s="21" t="s">
        <v>79</v>
      </c>
      <c r="D632" s="21" t="s">
        <v>3506</v>
      </c>
      <c r="E632" s="21" t="s">
        <v>2013</v>
      </c>
      <c r="F632" s="21" t="s">
        <v>4107</v>
      </c>
      <c r="G632" s="21" t="s">
        <v>3507</v>
      </c>
      <c r="H632" s="23" t="s">
        <v>3011</v>
      </c>
      <c r="I632" s="79">
        <v>0</v>
      </c>
      <c r="J632" s="25">
        <v>710000000</v>
      </c>
      <c r="K632" s="25" t="s">
        <v>82</v>
      </c>
      <c r="L632" s="23" t="s">
        <v>696</v>
      </c>
      <c r="M632" s="21" t="s">
        <v>969</v>
      </c>
      <c r="N632" s="26" t="s">
        <v>84</v>
      </c>
      <c r="O632" s="26" t="s">
        <v>4214</v>
      </c>
      <c r="P632" s="21" t="s">
        <v>91</v>
      </c>
      <c r="Q632" s="27" t="s">
        <v>930</v>
      </c>
      <c r="R632" s="26" t="s">
        <v>903</v>
      </c>
      <c r="S632" s="12">
        <v>43</v>
      </c>
      <c r="T632" s="12">
        <v>1829.51</v>
      </c>
      <c r="U632" s="12">
        <f t="shared" si="66"/>
        <v>78668.929999999993</v>
      </c>
      <c r="V632" s="12">
        <f t="shared" si="57"/>
        <v>88109.2016</v>
      </c>
      <c r="W632" s="23"/>
      <c r="X632" s="23">
        <v>2017</v>
      </c>
      <c r="Y632" s="25"/>
      <c r="Z632" s="121" t="s">
        <v>1565</v>
      </c>
      <c r="AA632" s="121" t="s">
        <v>728</v>
      </c>
      <c r="AB632" s="121" t="s">
        <v>4703</v>
      </c>
      <c r="AC632" s="121">
        <v>69</v>
      </c>
      <c r="AD632" s="122" t="s">
        <v>6881</v>
      </c>
      <c r="AE632" s="122" t="s">
        <v>6882</v>
      </c>
      <c r="AF632" s="121" t="s">
        <v>8281</v>
      </c>
      <c r="AG632" s="121"/>
      <c r="AH632" s="127" t="s">
        <v>8278</v>
      </c>
      <c r="AI632" s="121"/>
      <c r="AJ632" s="123">
        <v>43</v>
      </c>
      <c r="AK632" s="123">
        <v>1825</v>
      </c>
      <c r="AL632" s="123">
        <f t="shared" si="67"/>
        <v>78475</v>
      </c>
      <c r="AM632" s="123">
        <f t="shared" si="68"/>
        <v>193.92999999999302</v>
      </c>
      <c r="AN632" s="130"/>
      <c r="AO632" s="21"/>
      <c r="AP632" s="24"/>
      <c r="AQ632" s="21"/>
    </row>
    <row r="633" spans="1:43" s="22" customFormat="1" ht="178.5" outlineLevel="1" x14ac:dyDescent="0.25">
      <c r="A633" s="70"/>
      <c r="B633" s="72" t="s">
        <v>2681</v>
      </c>
      <c r="C633" s="21" t="s">
        <v>79</v>
      </c>
      <c r="D633" s="21" t="s">
        <v>3508</v>
      </c>
      <c r="E633" s="21" t="s">
        <v>3509</v>
      </c>
      <c r="F633" s="21" t="s">
        <v>3510</v>
      </c>
      <c r="G633" s="21" t="s">
        <v>4764</v>
      </c>
      <c r="H633" s="23" t="s">
        <v>3011</v>
      </c>
      <c r="I633" s="79">
        <v>0</v>
      </c>
      <c r="J633" s="25">
        <v>710000000</v>
      </c>
      <c r="K633" s="25" t="s">
        <v>82</v>
      </c>
      <c r="L633" s="23" t="s">
        <v>696</v>
      </c>
      <c r="M633" s="21" t="s">
        <v>969</v>
      </c>
      <c r="N633" s="26" t="s">
        <v>84</v>
      </c>
      <c r="O633" s="26" t="s">
        <v>4214</v>
      </c>
      <c r="P633" s="21" t="s">
        <v>91</v>
      </c>
      <c r="Q633" s="27" t="s">
        <v>930</v>
      </c>
      <c r="R633" s="26" t="s">
        <v>903</v>
      </c>
      <c r="S633" s="12">
        <v>37</v>
      </c>
      <c r="T633" s="12">
        <v>240</v>
      </c>
      <c r="U633" s="12">
        <f t="shared" si="66"/>
        <v>8880</v>
      </c>
      <c r="V633" s="12">
        <f t="shared" si="57"/>
        <v>9945.6</v>
      </c>
      <c r="W633" s="23"/>
      <c r="X633" s="23">
        <v>2017</v>
      </c>
      <c r="Y633" s="25"/>
      <c r="Z633" s="121" t="s">
        <v>1565</v>
      </c>
      <c r="AA633" s="121" t="s">
        <v>728</v>
      </c>
      <c r="AB633" s="121" t="s">
        <v>4703</v>
      </c>
      <c r="AC633" s="121">
        <v>70</v>
      </c>
      <c r="AD633" s="122" t="s">
        <v>6881</v>
      </c>
      <c r="AE633" s="122" t="s">
        <v>6882</v>
      </c>
      <c r="AF633" s="121" t="s">
        <v>8281</v>
      </c>
      <c r="AG633" s="121"/>
      <c r="AH633" s="127" t="s">
        <v>8278</v>
      </c>
      <c r="AI633" s="121"/>
      <c r="AJ633" s="123">
        <v>37</v>
      </c>
      <c r="AK633" s="123">
        <v>240</v>
      </c>
      <c r="AL633" s="123">
        <f t="shared" si="67"/>
        <v>8880</v>
      </c>
      <c r="AM633" s="123">
        <f t="shared" si="68"/>
        <v>0</v>
      </c>
      <c r="AN633" s="130"/>
      <c r="AO633" s="21"/>
      <c r="AP633" s="24"/>
      <c r="AQ633" s="21"/>
    </row>
    <row r="634" spans="1:43" s="22" customFormat="1" ht="76.5" outlineLevel="1" x14ac:dyDescent="0.25">
      <c r="A634" s="70"/>
      <c r="B634" s="72" t="s">
        <v>2682</v>
      </c>
      <c r="C634" s="21" t="s">
        <v>79</v>
      </c>
      <c r="D634" s="21" t="s">
        <v>3511</v>
      </c>
      <c r="E634" s="21" t="s">
        <v>3512</v>
      </c>
      <c r="F634" s="21" t="s">
        <v>3513</v>
      </c>
      <c r="G634" s="21" t="s">
        <v>3221</v>
      </c>
      <c r="H634" s="23" t="s">
        <v>3011</v>
      </c>
      <c r="I634" s="79">
        <v>0</v>
      </c>
      <c r="J634" s="25">
        <v>710000000</v>
      </c>
      <c r="K634" s="25" t="s">
        <v>82</v>
      </c>
      <c r="L634" s="23" t="s">
        <v>696</v>
      </c>
      <c r="M634" s="21" t="s">
        <v>969</v>
      </c>
      <c r="N634" s="26" t="s">
        <v>84</v>
      </c>
      <c r="O634" s="26" t="s">
        <v>4214</v>
      </c>
      <c r="P634" s="21" t="s">
        <v>91</v>
      </c>
      <c r="Q634" s="27">
        <v>796</v>
      </c>
      <c r="R634" s="26" t="s">
        <v>678</v>
      </c>
      <c r="S634" s="12">
        <v>250</v>
      </c>
      <c r="T634" s="12">
        <v>48</v>
      </c>
      <c r="U634" s="12">
        <f t="shared" si="66"/>
        <v>12000</v>
      </c>
      <c r="V634" s="12">
        <f t="shared" si="57"/>
        <v>13440.000000000002</v>
      </c>
      <c r="W634" s="23"/>
      <c r="X634" s="23">
        <v>2017</v>
      </c>
      <c r="Y634" s="25"/>
      <c r="Z634" s="121" t="s">
        <v>1565</v>
      </c>
      <c r="AA634" s="121" t="s">
        <v>728</v>
      </c>
      <c r="AB634" s="121" t="s">
        <v>4703</v>
      </c>
      <c r="AC634" s="121">
        <v>71</v>
      </c>
      <c r="AD634" s="122" t="s">
        <v>6881</v>
      </c>
      <c r="AE634" s="122" t="s">
        <v>6882</v>
      </c>
      <c r="AF634" s="121" t="s">
        <v>8281</v>
      </c>
      <c r="AG634" s="121"/>
      <c r="AH634" s="127" t="s">
        <v>6884</v>
      </c>
      <c r="AI634" s="121"/>
      <c r="AJ634" s="123">
        <v>250</v>
      </c>
      <c r="AK634" s="123">
        <v>48</v>
      </c>
      <c r="AL634" s="123">
        <f t="shared" si="67"/>
        <v>12000</v>
      </c>
      <c r="AM634" s="123">
        <f t="shared" si="68"/>
        <v>0</v>
      </c>
      <c r="AN634" s="130"/>
      <c r="AO634" s="21"/>
      <c r="AP634" s="24"/>
      <c r="AQ634" s="21"/>
    </row>
    <row r="635" spans="1:43" s="22" customFormat="1" ht="76.5" outlineLevel="1" x14ac:dyDescent="0.25">
      <c r="A635" s="70"/>
      <c r="B635" s="72" t="s">
        <v>2683</v>
      </c>
      <c r="C635" s="21" t="s">
        <v>79</v>
      </c>
      <c r="D635" s="21" t="s">
        <v>3514</v>
      </c>
      <c r="E635" s="21" t="s">
        <v>3515</v>
      </c>
      <c r="F635" s="21" t="s">
        <v>3516</v>
      </c>
      <c r="G635" s="21" t="s">
        <v>3517</v>
      </c>
      <c r="H635" s="23" t="s">
        <v>3011</v>
      </c>
      <c r="I635" s="79">
        <v>0</v>
      </c>
      <c r="J635" s="25">
        <v>710000000</v>
      </c>
      <c r="K635" s="25" t="s">
        <v>82</v>
      </c>
      <c r="L635" s="23" t="s">
        <v>696</v>
      </c>
      <c r="M635" s="21" t="s">
        <v>969</v>
      </c>
      <c r="N635" s="26" t="s">
        <v>84</v>
      </c>
      <c r="O635" s="26" t="s">
        <v>4214</v>
      </c>
      <c r="P635" s="21" t="s">
        <v>91</v>
      </c>
      <c r="Q635" s="27">
        <v>796</v>
      </c>
      <c r="R635" s="26" t="s">
        <v>678</v>
      </c>
      <c r="S635" s="12">
        <v>500</v>
      </c>
      <c r="T635" s="12">
        <v>85.98</v>
      </c>
      <c r="U635" s="12">
        <f t="shared" si="66"/>
        <v>42990</v>
      </c>
      <c r="V635" s="12">
        <f t="shared" si="57"/>
        <v>48148.800000000003</v>
      </c>
      <c r="W635" s="23"/>
      <c r="X635" s="23">
        <v>2017</v>
      </c>
      <c r="Y635" s="25"/>
      <c r="Z635" s="121" t="s">
        <v>1565</v>
      </c>
      <c r="AA635" s="121" t="s">
        <v>728</v>
      </c>
      <c r="AB635" s="121" t="s">
        <v>4703</v>
      </c>
      <c r="AC635" s="121">
        <v>72</v>
      </c>
      <c r="AD635" s="122" t="s">
        <v>6881</v>
      </c>
      <c r="AE635" s="122" t="s">
        <v>6882</v>
      </c>
      <c r="AF635" s="121" t="s">
        <v>8281</v>
      </c>
      <c r="AG635" s="121"/>
      <c r="AH635" s="127" t="s">
        <v>8278</v>
      </c>
      <c r="AI635" s="121"/>
      <c r="AJ635" s="123">
        <v>500</v>
      </c>
      <c r="AK635" s="123">
        <v>85</v>
      </c>
      <c r="AL635" s="123">
        <f t="shared" si="67"/>
        <v>42500</v>
      </c>
      <c r="AM635" s="123">
        <f t="shared" si="68"/>
        <v>490</v>
      </c>
      <c r="AN635" s="130"/>
      <c r="AO635" s="21"/>
      <c r="AP635" s="24"/>
      <c r="AQ635" s="21"/>
    </row>
    <row r="636" spans="1:43" s="22" customFormat="1" ht="89.25" outlineLevel="1" x14ac:dyDescent="0.25">
      <c r="A636" s="70"/>
      <c r="B636" s="72" t="s">
        <v>2684</v>
      </c>
      <c r="C636" s="21" t="s">
        <v>79</v>
      </c>
      <c r="D636" s="21" t="s">
        <v>3518</v>
      </c>
      <c r="E636" s="21" t="s">
        <v>3515</v>
      </c>
      <c r="F636" s="21" t="s">
        <v>4108</v>
      </c>
      <c r="G636" s="21" t="s">
        <v>4765</v>
      </c>
      <c r="H636" s="23" t="s">
        <v>3011</v>
      </c>
      <c r="I636" s="79">
        <v>0</v>
      </c>
      <c r="J636" s="25">
        <v>710000000</v>
      </c>
      <c r="K636" s="25" t="s">
        <v>82</v>
      </c>
      <c r="L636" s="23" t="s">
        <v>696</v>
      </c>
      <c r="M636" s="21" t="s">
        <v>969</v>
      </c>
      <c r="N636" s="26" t="s">
        <v>84</v>
      </c>
      <c r="O636" s="26" t="s">
        <v>4214</v>
      </c>
      <c r="P636" s="21" t="s">
        <v>91</v>
      </c>
      <c r="Q636" s="27">
        <v>166</v>
      </c>
      <c r="R636" s="26" t="s">
        <v>1558</v>
      </c>
      <c r="S636" s="12">
        <v>92.100000000000009</v>
      </c>
      <c r="T636" s="12">
        <v>285.26</v>
      </c>
      <c r="U636" s="12">
        <f t="shared" si="66"/>
        <v>26272.446</v>
      </c>
      <c r="V636" s="12">
        <f t="shared" si="57"/>
        <v>29425.139520000004</v>
      </c>
      <c r="W636" s="23"/>
      <c r="X636" s="23">
        <v>2017</v>
      </c>
      <c r="Y636" s="25"/>
      <c r="Z636" s="121" t="s">
        <v>1565</v>
      </c>
      <c r="AA636" s="121" t="s">
        <v>728</v>
      </c>
      <c r="AB636" s="121" t="s">
        <v>4703</v>
      </c>
      <c r="AC636" s="121">
        <v>73</v>
      </c>
      <c r="AD636" s="122" t="s">
        <v>6881</v>
      </c>
      <c r="AE636" s="122" t="s">
        <v>6882</v>
      </c>
      <c r="AF636" s="121" t="s">
        <v>8281</v>
      </c>
      <c r="AG636" s="121"/>
      <c r="AH636" s="127" t="s">
        <v>8278</v>
      </c>
      <c r="AI636" s="121"/>
      <c r="AJ636" s="123">
        <v>92.100000000000009</v>
      </c>
      <c r="AK636" s="123">
        <v>285</v>
      </c>
      <c r="AL636" s="123">
        <f t="shared" si="67"/>
        <v>26248.500000000004</v>
      </c>
      <c r="AM636" s="123">
        <f t="shared" si="68"/>
        <v>23.945999999996275</v>
      </c>
      <c r="AN636" s="130"/>
      <c r="AO636" s="21"/>
      <c r="AP636" s="24"/>
      <c r="AQ636" s="21"/>
    </row>
    <row r="637" spans="1:43" s="22" customFormat="1" ht="76.5" outlineLevel="1" x14ac:dyDescent="0.25">
      <c r="A637" s="70"/>
      <c r="B637" s="72" t="s">
        <v>2685</v>
      </c>
      <c r="C637" s="21" t="s">
        <v>79</v>
      </c>
      <c r="D637" s="21" t="s">
        <v>2016</v>
      </c>
      <c r="E637" s="21" t="s">
        <v>2017</v>
      </c>
      <c r="F637" s="21" t="s">
        <v>2018</v>
      </c>
      <c r="G637" s="21" t="s">
        <v>4766</v>
      </c>
      <c r="H637" s="23" t="s">
        <v>3011</v>
      </c>
      <c r="I637" s="79">
        <v>0</v>
      </c>
      <c r="J637" s="25">
        <v>710000000</v>
      </c>
      <c r="K637" s="25" t="s">
        <v>82</v>
      </c>
      <c r="L637" s="23" t="s">
        <v>696</v>
      </c>
      <c r="M637" s="21" t="s">
        <v>969</v>
      </c>
      <c r="N637" s="26" t="s">
        <v>84</v>
      </c>
      <c r="O637" s="26" t="s">
        <v>4214</v>
      </c>
      <c r="P637" s="21" t="s">
        <v>91</v>
      </c>
      <c r="Q637" s="27">
        <v>778</v>
      </c>
      <c r="R637" s="26" t="s">
        <v>3203</v>
      </c>
      <c r="S637" s="12">
        <v>4</v>
      </c>
      <c r="T637" s="12">
        <v>8598</v>
      </c>
      <c r="U637" s="12">
        <f t="shared" si="66"/>
        <v>34392</v>
      </c>
      <c r="V637" s="12">
        <f t="shared" si="57"/>
        <v>38519.040000000001</v>
      </c>
      <c r="W637" s="23"/>
      <c r="X637" s="23">
        <v>2017</v>
      </c>
      <c r="Y637" s="25"/>
      <c r="Z637" s="121" t="s">
        <v>1565</v>
      </c>
      <c r="AA637" s="121" t="s">
        <v>728</v>
      </c>
      <c r="AB637" s="121" t="s">
        <v>4703</v>
      </c>
      <c r="AC637" s="121">
        <v>74</v>
      </c>
      <c r="AD637" s="122" t="s">
        <v>6881</v>
      </c>
      <c r="AE637" s="122" t="s">
        <v>6882</v>
      </c>
      <c r="AF637" s="121" t="s">
        <v>8281</v>
      </c>
      <c r="AG637" s="121"/>
      <c r="AH637" s="127" t="s">
        <v>8278</v>
      </c>
      <c r="AI637" s="121"/>
      <c r="AJ637" s="123">
        <v>4</v>
      </c>
      <c r="AK637" s="123">
        <v>8550</v>
      </c>
      <c r="AL637" s="123">
        <f t="shared" si="67"/>
        <v>34200</v>
      </c>
      <c r="AM637" s="123">
        <f t="shared" si="68"/>
        <v>192</v>
      </c>
      <c r="AN637" s="130"/>
      <c r="AO637" s="21"/>
      <c r="AP637" s="24"/>
      <c r="AQ637" s="21"/>
    </row>
    <row r="638" spans="1:43" s="22" customFormat="1" ht="76.5" outlineLevel="1" x14ac:dyDescent="0.25">
      <c r="A638" s="70"/>
      <c r="B638" s="72" t="s">
        <v>2686</v>
      </c>
      <c r="C638" s="21" t="s">
        <v>79</v>
      </c>
      <c r="D638" s="21" t="s">
        <v>3519</v>
      </c>
      <c r="E638" s="21" t="s">
        <v>3520</v>
      </c>
      <c r="F638" s="21" t="s">
        <v>3521</v>
      </c>
      <c r="G638" s="21" t="s">
        <v>3522</v>
      </c>
      <c r="H638" s="23" t="s">
        <v>3011</v>
      </c>
      <c r="I638" s="79">
        <v>0</v>
      </c>
      <c r="J638" s="25">
        <v>710000000</v>
      </c>
      <c r="K638" s="25" t="s">
        <v>82</v>
      </c>
      <c r="L638" s="23" t="s">
        <v>696</v>
      </c>
      <c r="M638" s="21" t="s">
        <v>969</v>
      </c>
      <c r="N638" s="26" t="s">
        <v>84</v>
      </c>
      <c r="O638" s="26" t="s">
        <v>4214</v>
      </c>
      <c r="P638" s="21" t="s">
        <v>91</v>
      </c>
      <c r="Q638" s="27">
        <v>796</v>
      </c>
      <c r="R638" s="26" t="s">
        <v>678</v>
      </c>
      <c r="S638" s="12">
        <v>1</v>
      </c>
      <c r="T638" s="12">
        <v>2197.3200000000002</v>
      </c>
      <c r="U638" s="12">
        <f t="shared" si="66"/>
        <v>2197.3200000000002</v>
      </c>
      <c r="V638" s="12">
        <f t="shared" si="57"/>
        <v>2460.9984000000004</v>
      </c>
      <c r="W638" s="23"/>
      <c r="X638" s="23">
        <v>2017</v>
      </c>
      <c r="Y638" s="25"/>
      <c r="Z638" s="121" t="s">
        <v>1565</v>
      </c>
      <c r="AA638" s="121" t="s">
        <v>728</v>
      </c>
      <c r="AB638" s="121" t="s">
        <v>4703</v>
      </c>
      <c r="AC638" s="121">
        <v>75</v>
      </c>
      <c r="AD638" s="122" t="s">
        <v>6881</v>
      </c>
      <c r="AE638" s="122" t="s">
        <v>6882</v>
      </c>
      <c r="AF638" s="121" t="s">
        <v>8281</v>
      </c>
      <c r="AG638" s="121"/>
      <c r="AH638" s="127" t="s">
        <v>8278</v>
      </c>
      <c r="AI638" s="121"/>
      <c r="AJ638" s="123">
        <v>1</v>
      </c>
      <c r="AK638" s="123">
        <v>2100</v>
      </c>
      <c r="AL638" s="123">
        <f t="shared" si="67"/>
        <v>2100</v>
      </c>
      <c r="AM638" s="123">
        <f t="shared" si="68"/>
        <v>97.320000000000164</v>
      </c>
      <c r="AN638" s="130"/>
      <c r="AO638" s="21"/>
      <c r="AP638" s="24"/>
      <c r="AQ638" s="21"/>
    </row>
    <row r="639" spans="1:43" s="22" customFormat="1" ht="76.5" outlineLevel="1" x14ac:dyDescent="0.25">
      <c r="A639" s="70"/>
      <c r="B639" s="72" t="s">
        <v>2687</v>
      </c>
      <c r="C639" s="21" t="s">
        <v>79</v>
      </c>
      <c r="D639" s="21" t="s">
        <v>4109</v>
      </c>
      <c r="E639" s="21" t="s">
        <v>3520</v>
      </c>
      <c r="F639" s="21" t="s">
        <v>4110</v>
      </c>
      <c r="G639" s="21" t="s">
        <v>3522</v>
      </c>
      <c r="H639" s="23" t="s">
        <v>3011</v>
      </c>
      <c r="I639" s="79">
        <v>0</v>
      </c>
      <c r="J639" s="25">
        <v>710000000</v>
      </c>
      <c r="K639" s="25" t="s">
        <v>82</v>
      </c>
      <c r="L639" s="23" t="s">
        <v>696</v>
      </c>
      <c r="M639" s="21" t="s">
        <v>969</v>
      </c>
      <c r="N639" s="26" t="s">
        <v>84</v>
      </c>
      <c r="O639" s="26" t="s">
        <v>4214</v>
      </c>
      <c r="P639" s="21" t="s">
        <v>91</v>
      </c>
      <c r="Q639" s="27">
        <v>796</v>
      </c>
      <c r="R639" s="26" t="s">
        <v>678</v>
      </c>
      <c r="S639" s="12">
        <v>1</v>
      </c>
      <c r="T639" s="12">
        <v>4681.25</v>
      </c>
      <c r="U639" s="12">
        <f t="shared" si="66"/>
        <v>4681.25</v>
      </c>
      <c r="V639" s="12">
        <f t="shared" si="57"/>
        <v>5243.0000000000009</v>
      </c>
      <c r="W639" s="23"/>
      <c r="X639" s="23">
        <v>2017</v>
      </c>
      <c r="Y639" s="25"/>
      <c r="Z639" s="121" t="s">
        <v>1565</v>
      </c>
      <c r="AA639" s="121" t="s">
        <v>728</v>
      </c>
      <c r="AB639" s="121" t="s">
        <v>4703</v>
      </c>
      <c r="AC639" s="121">
        <v>76</v>
      </c>
      <c r="AD639" s="122" t="s">
        <v>6881</v>
      </c>
      <c r="AE639" s="122" t="s">
        <v>6882</v>
      </c>
      <c r="AF639" s="121" t="s">
        <v>8281</v>
      </c>
      <c r="AG639" s="121"/>
      <c r="AH639" s="127" t="s">
        <v>8278</v>
      </c>
      <c r="AI639" s="121"/>
      <c r="AJ639" s="123">
        <v>1</v>
      </c>
      <c r="AK639" s="123">
        <v>4600</v>
      </c>
      <c r="AL639" s="123">
        <f t="shared" si="67"/>
        <v>4600</v>
      </c>
      <c r="AM639" s="123">
        <f t="shared" si="68"/>
        <v>81.25</v>
      </c>
      <c r="AN639" s="130"/>
      <c r="AO639" s="21"/>
      <c r="AP639" s="24"/>
      <c r="AQ639" s="21"/>
    </row>
    <row r="640" spans="1:43" s="22" customFormat="1" ht="76.5" outlineLevel="1" x14ac:dyDescent="0.25">
      <c r="A640" s="70"/>
      <c r="B640" s="72" t="s">
        <v>2688</v>
      </c>
      <c r="C640" s="21" t="s">
        <v>79</v>
      </c>
      <c r="D640" s="21" t="s">
        <v>3523</v>
      </c>
      <c r="E640" s="21" t="s">
        <v>3524</v>
      </c>
      <c r="F640" s="21" t="s">
        <v>3525</v>
      </c>
      <c r="G640" s="21" t="s">
        <v>3526</v>
      </c>
      <c r="H640" s="23" t="s">
        <v>3011</v>
      </c>
      <c r="I640" s="79">
        <v>0</v>
      </c>
      <c r="J640" s="25">
        <v>710000000</v>
      </c>
      <c r="K640" s="25" t="s">
        <v>82</v>
      </c>
      <c r="L640" s="23" t="s">
        <v>696</v>
      </c>
      <c r="M640" s="21" t="s">
        <v>969</v>
      </c>
      <c r="N640" s="26" t="s">
        <v>84</v>
      </c>
      <c r="O640" s="26" t="s">
        <v>4214</v>
      </c>
      <c r="P640" s="21" t="s">
        <v>91</v>
      </c>
      <c r="Q640" s="27">
        <v>796</v>
      </c>
      <c r="R640" s="26" t="s">
        <v>678</v>
      </c>
      <c r="S640" s="12">
        <v>9</v>
      </c>
      <c r="T640" s="12">
        <v>425.13</v>
      </c>
      <c r="U640" s="12">
        <f t="shared" si="66"/>
        <v>3826.17</v>
      </c>
      <c r="V640" s="12">
        <f t="shared" ref="V640:V703" si="69">U640*1.12</f>
        <v>4285.3104000000003</v>
      </c>
      <c r="W640" s="23"/>
      <c r="X640" s="23">
        <v>2017</v>
      </c>
      <c r="Y640" s="25"/>
      <c r="Z640" s="121" t="s">
        <v>1565</v>
      </c>
      <c r="AA640" s="121" t="s">
        <v>728</v>
      </c>
      <c r="AB640" s="121" t="s">
        <v>4703</v>
      </c>
      <c r="AC640" s="121">
        <v>77</v>
      </c>
      <c r="AD640" s="122" t="s">
        <v>6881</v>
      </c>
      <c r="AE640" s="122" t="s">
        <v>6882</v>
      </c>
      <c r="AF640" s="121" t="s">
        <v>8281</v>
      </c>
      <c r="AG640" s="121"/>
      <c r="AH640" s="127" t="s">
        <v>8278</v>
      </c>
      <c r="AI640" s="121"/>
      <c r="AJ640" s="123">
        <v>9</v>
      </c>
      <c r="AK640" s="123">
        <v>425</v>
      </c>
      <c r="AL640" s="123">
        <f t="shared" si="67"/>
        <v>3825</v>
      </c>
      <c r="AM640" s="123">
        <f t="shared" si="68"/>
        <v>1.1700000000000728</v>
      </c>
      <c r="AN640" s="130"/>
      <c r="AO640" s="21"/>
      <c r="AP640" s="24"/>
      <c r="AQ640" s="21"/>
    </row>
    <row r="641" spans="1:43" s="22" customFormat="1" ht="76.5" outlineLevel="1" x14ac:dyDescent="0.25">
      <c r="A641" s="70"/>
      <c r="B641" s="72" t="s">
        <v>2689</v>
      </c>
      <c r="C641" s="21" t="s">
        <v>79</v>
      </c>
      <c r="D641" s="21" t="s">
        <v>3527</v>
      </c>
      <c r="E641" s="21" t="s">
        <v>3528</v>
      </c>
      <c r="F641" s="21" t="s">
        <v>3529</v>
      </c>
      <c r="G641" s="21" t="s">
        <v>4767</v>
      </c>
      <c r="H641" s="23" t="s">
        <v>3011</v>
      </c>
      <c r="I641" s="79">
        <v>0</v>
      </c>
      <c r="J641" s="25">
        <v>710000000</v>
      </c>
      <c r="K641" s="25" t="s">
        <v>82</v>
      </c>
      <c r="L641" s="23" t="s">
        <v>696</v>
      </c>
      <c r="M641" s="21" t="s">
        <v>969</v>
      </c>
      <c r="N641" s="26" t="s">
        <v>84</v>
      </c>
      <c r="O641" s="26" t="s">
        <v>4214</v>
      </c>
      <c r="P641" s="21" t="s">
        <v>91</v>
      </c>
      <c r="Q641" s="27">
        <v>736</v>
      </c>
      <c r="R641" s="26" t="s">
        <v>1128</v>
      </c>
      <c r="S641" s="12">
        <v>5</v>
      </c>
      <c r="T641" s="12">
        <v>5720.2</v>
      </c>
      <c r="U641" s="12">
        <f t="shared" si="66"/>
        <v>28601</v>
      </c>
      <c r="V641" s="12">
        <f t="shared" si="69"/>
        <v>32033.120000000003</v>
      </c>
      <c r="W641" s="23"/>
      <c r="X641" s="23">
        <v>2017</v>
      </c>
      <c r="Y641" s="25"/>
      <c r="Z641" s="121" t="s">
        <v>1565</v>
      </c>
      <c r="AA641" s="121" t="s">
        <v>728</v>
      </c>
      <c r="AB641" s="121" t="s">
        <v>4703</v>
      </c>
      <c r="AC641" s="121">
        <v>78</v>
      </c>
      <c r="AD641" s="122" t="s">
        <v>6881</v>
      </c>
      <c r="AE641" s="122" t="s">
        <v>6882</v>
      </c>
      <c r="AF641" s="121" t="s">
        <v>8281</v>
      </c>
      <c r="AG641" s="121"/>
      <c r="AH641" s="127" t="s">
        <v>8278</v>
      </c>
      <c r="AI641" s="121"/>
      <c r="AJ641" s="123">
        <v>5</v>
      </c>
      <c r="AK641" s="123">
        <v>5710</v>
      </c>
      <c r="AL641" s="123">
        <f t="shared" si="67"/>
        <v>28550</v>
      </c>
      <c r="AM641" s="123">
        <f t="shared" si="68"/>
        <v>51</v>
      </c>
      <c r="AN641" s="130"/>
      <c r="AO641" s="21"/>
      <c r="AP641" s="24"/>
      <c r="AQ641" s="21"/>
    </row>
    <row r="642" spans="1:43" s="22" customFormat="1" ht="76.5" outlineLevel="1" x14ac:dyDescent="0.25">
      <c r="A642" s="70"/>
      <c r="B642" s="72" t="s">
        <v>2690</v>
      </c>
      <c r="C642" s="21" t="s">
        <v>79</v>
      </c>
      <c r="D642" s="21" t="s">
        <v>3527</v>
      </c>
      <c r="E642" s="21" t="s">
        <v>3528</v>
      </c>
      <c r="F642" s="21" t="s">
        <v>3529</v>
      </c>
      <c r="G642" s="21" t="s">
        <v>4767</v>
      </c>
      <c r="H642" s="23" t="s">
        <v>3011</v>
      </c>
      <c r="I642" s="79">
        <v>0</v>
      </c>
      <c r="J642" s="25">
        <v>710000000</v>
      </c>
      <c r="K642" s="25" t="s">
        <v>82</v>
      </c>
      <c r="L642" s="23" t="s">
        <v>696</v>
      </c>
      <c r="M642" s="21" t="s">
        <v>969</v>
      </c>
      <c r="N642" s="26" t="s">
        <v>84</v>
      </c>
      <c r="O642" s="26" t="s">
        <v>4214</v>
      </c>
      <c r="P642" s="21" t="s">
        <v>91</v>
      </c>
      <c r="Q642" s="27">
        <v>736</v>
      </c>
      <c r="R642" s="26" t="s">
        <v>1128</v>
      </c>
      <c r="S642" s="12">
        <v>8</v>
      </c>
      <c r="T642" s="12">
        <v>9358.2000000000007</v>
      </c>
      <c r="U642" s="12">
        <f t="shared" si="66"/>
        <v>74865.600000000006</v>
      </c>
      <c r="V642" s="12">
        <f t="shared" si="69"/>
        <v>83849.472000000009</v>
      </c>
      <c r="W642" s="23"/>
      <c r="X642" s="23">
        <v>2017</v>
      </c>
      <c r="Y642" s="25"/>
      <c r="Z642" s="121" t="s">
        <v>1565</v>
      </c>
      <c r="AA642" s="121" t="s">
        <v>728</v>
      </c>
      <c r="AB642" s="121" t="s">
        <v>4703</v>
      </c>
      <c r="AC642" s="121">
        <v>79</v>
      </c>
      <c r="AD642" s="122" t="s">
        <v>6881</v>
      </c>
      <c r="AE642" s="122" t="s">
        <v>6882</v>
      </c>
      <c r="AF642" s="121" t="s">
        <v>8281</v>
      </c>
      <c r="AG642" s="121"/>
      <c r="AH642" s="127" t="s">
        <v>8278</v>
      </c>
      <c r="AI642" s="121"/>
      <c r="AJ642" s="123">
        <v>8</v>
      </c>
      <c r="AK642" s="123">
        <v>9355</v>
      </c>
      <c r="AL642" s="123">
        <f t="shared" si="67"/>
        <v>74840</v>
      </c>
      <c r="AM642" s="123">
        <f t="shared" si="68"/>
        <v>25.600000000005821</v>
      </c>
      <c r="AN642" s="130"/>
      <c r="AO642" s="21"/>
      <c r="AP642" s="24"/>
      <c r="AQ642" s="21"/>
    </row>
    <row r="643" spans="1:43" s="22" customFormat="1" ht="76.5" outlineLevel="1" x14ac:dyDescent="0.25">
      <c r="A643" s="70"/>
      <c r="B643" s="72" t="s">
        <v>2691</v>
      </c>
      <c r="C643" s="21" t="s">
        <v>79</v>
      </c>
      <c r="D643" s="21" t="s">
        <v>3530</v>
      </c>
      <c r="E643" s="21" t="s">
        <v>3531</v>
      </c>
      <c r="F643" s="21" t="s">
        <v>3532</v>
      </c>
      <c r="G643" s="21" t="s">
        <v>3533</v>
      </c>
      <c r="H643" s="23" t="s">
        <v>3011</v>
      </c>
      <c r="I643" s="79">
        <v>0</v>
      </c>
      <c r="J643" s="25">
        <v>710000000</v>
      </c>
      <c r="K643" s="25" t="s">
        <v>82</v>
      </c>
      <c r="L643" s="23" t="s">
        <v>696</v>
      </c>
      <c r="M643" s="21" t="s">
        <v>969</v>
      </c>
      <c r="N643" s="26" t="s">
        <v>84</v>
      </c>
      <c r="O643" s="26" t="s">
        <v>4214</v>
      </c>
      <c r="P643" s="21" t="s">
        <v>91</v>
      </c>
      <c r="Q643" s="27">
        <v>796</v>
      </c>
      <c r="R643" s="26" t="s">
        <v>678</v>
      </c>
      <c r="S643" s="12">
        <v>22</v>
      </c>
      <c r="T643" s="12">
        <v>917.14</v>
      </c>
      <c r="U643" s="12">
        <f t="shared" si="66"/>
        <v>20177.079999999998</v>
      </c>
      <c r="V643" s="12">
        <f t="shared" si="69"/>
        <v>22598.329600000001</v>
      </c>
      <c r="W643" s="23"/>
      <c r="X643" s="23">
        <v>2017</v>
      </c>
      <c r="Y643" s="25"/>
      <c r="Z643" s="121" t="s">
        <v>1565</v>
      </c>
      <c r="AA643" s="121" t="s">
        <v>728</v>
      </c>
      <c r="AB643" s="121" t="s">
        <v>4703</v>
      </c>
      <c r="AC643" s="121">
        <v>80</v>
      </c>
      <c r="AD643" s="122" t="s">
        <v>6881</v>
      </c>
      <c r="AE643" s="122" t="s">
        <v>6882</v>
      </c>
      <c r="AF643" s="121" t="s">
        <v>8281</v>
      </c>
      <c r="AG643" s="121"/>
      <c r="AH643" s="127" t="s">
        <v>8278</v>
      </c>
      <c r="AI643" s="121"/>
      <c r="AJ643" s="123">
        <v>22</v>
      </c>
      <c r="AK643" s="123">
        <v>915</v>
      </c>
      <c r="AL643" s="123">
        <f t="shared" si="67"/>
        <v>20130</v>
      </c>
      <c r="AM643" s="123">
        <f t="shared" si="68"/>
        <v>47.079999999998108</v>
      </c>
      <c r="AN643" s="130"/>
      <c r="AO643" s="21"/>
      <c r="AP643" s="24"/>
      <c r="AQ643" s="21"/>
    </row>
    <row r="644" spans="1:43" s="22" customFormat="1" ht="114.75" outlineLevel="1" x14ac:dyDescent="0.25">
      <c r="A644" s="70"/>
      <c r="B644" s="72" t="s">
        <v>2692</v>
      </c>
      <c r="C644" s="21" t="s">
        <v>79</v>
      </c>
      <c r="D644" s="21" t="s">
        <v>2046</v>
      </c>
      <c r="E644" s="21" t="s">
        <v>2047</v>
      </c>
      <c r="F644" s="21" t="s">
        <v>2048</v>
      </c>
      <c r="G644" s="21" t="s">
        <v>4768</v>
      </c>
      <c r="H644" s="23" t="s">
        <v>3011</v>
      </c>
      <c r="I644" s="79">
        <v>0</v>
      </c>
      <c r="J644" s="25">
        <v>710000000</v>
      </c>
      <c r="K644" s="25" t="s">
        <v>82</v>
      </c>
      <c r="L644" s="23" t="s">
        <v>696</v>
      </c>
      <c r="M644" s="21" t="s">
        <v>969</v>
      </c>
      <c r="N644" s="26" t="s">
        <v>84</v>
      </c>
      <c r="O644" s="26" t="s">
        <v>4214</v>
      </c>
      <c r="P644" s="21" t="s">
        <v>91</v>
      </c>
      <c r="Q644" s="27">
        <v>166</v>
      </c>
      <c r="R644" s="26" t="s">
        <v>1558</v>
      </c>
      <c r="S644" s="12">
        <v>4</v>
      </c>
      <c r="T644" s="12">
        <v>2102</v>
      </c>
      <c r="U644" s="12">
        <f t="shared" si="66"/>
        <v>8408</v>
      </c>
      <c r="V644" s="12">
        <f t="shared" si="69"/>
        <v>9416.9600000000009</v>
      </c>
      <c r="W644" s="23"/>
      <c r="X644" s="23">
        <v>2017</v>
      </c>
      <c r="Y644" s="25"/>
      <c r="Z644" s="121" t="s">
        <v>1565</v>
      </c>
      <c r="AA644" s="121" t="s">
        <v>728</v>
      </c>
      <c r="AB644" s="121" t="s">
        <v>4703</v>
      </c>
      <c r="AC644" s="121">
        <v>81</v>
      </c>
      <c r="AD644" s="122" t="s">
        <v>6881</v>
      </c>
      <c r="AE644" s="122" t="s">
        <v>6882</v>
      </c>
      <c r="AF644" s="121" t="s">
        <v>8281</v>
      </c>
      <c r="AG644" s="121"/>
      <c r="AH644" s="127" t="s">
        <v>8278</v>
      </c>
      <c r="AI644" s="121"/>
      <c r="AJ644" s="123">
        <v>4</v>
      </c>
      <c r="AK644" s="123">
        <v>2100</v>
      </c>
      <c r="AL644" s="123">
        <f t="shared" si="67"/>
        <v>8400</v>
      </c>
      <c r="AM644" s="123">
        <f t="shared" si="68"/>
        <v>8</v>
      </c>
      <c r="AN644" s="130"/>
      <c r="AO644" s="21"/>
      <c r="AP644" s="24"/>
      <c r="AQ644" s="21"/>
    </row>
    <row r="645" spans="1:43" s="22" customFormat="1" ht="76.5" outlineLevel="1" x14ac:dyDescent="0.25">
      <c r="A645" s="70"/>
      <c r="B645" s="72" t="s">
        <v>2693</v>
      </c>
      <c r="C645" s="21" t="s">
        <v>79</v>
      </c>
      <c r="D645" s="21" t="s">
        <v>3534</v>
      </c>
      <c r="E645" s="21" t="s">
        <v>3535</v>
      </c>
      <c r="F645" s="21" t="s">
        <v>3536</v>
      </c>
      <c r="G645" s="21" t="s">
        <v>3537</v>
      </c>
      <c r="H645" s="23" t="s">
        <v>3011</v>
      </c>
      <c r="I645" s="79">
        <v>0</v>
      </c>
      <c r="J645" s="25">
        <v>710000000</v>
      </c>
      <c r="K645" s="25" t="s">
        <v>82</v>
      </c>
      <c r="L645" s="23" t="s">
        <v>696</v>
      </c>
      <c r="M645" s="21" t="s">
        <v>969</v>
      </c>
      <c r="N645" s="26" t="s">
        <v>84</v>
      </c>
      <c r="O645" s="26" t="s">
        <v>4214</v>
      </c>
      <c r="P645" s="21" t="s">
        <v>91</v>
      </c>
      <c r="Q645" s="27">
        <v>796</v>
      </c>
      <c r="R645" s="26" t="s">
        <v>678</v>
      </c>
      <c r="S645" s="12">
        <v>22</v>
      </c>
      <c r="T645" s="12">
        <v>673.53</v>
      </c>
      <c r="U645" s="12">
        <f t="shared" si="66"/>
        <v>14817.66</v>
      </c>
      <c r="V645" s="12">
        <f t="shared" si="69"/>
        <v>16595.779200000001</v>
      </c>
      <c r="W645" s="23"/>
      <c r="X645" s="23">
        <v>2017</v>
      </c>
      <c r="Y645" s="25"/>
      <c r="Z645" s="121" t="s">
        <v>1565</v>
      </c>
      <c r="AA645" s="121" t="s">
        <v>728</v>
      </c>
      <c r="AB645" s="121" t="s">
        <v>4703</v>
      </c>
      <c r="AC645" s="121">
        <v>82</v>
      </c>
      <c r="AD645" s="122" t="s">
        <v>6881</v>
      </c>
      <c r="AE645" s="122" t="s">
        <v>6882</v>
      </c>
      <c r="AF645" s="121" t="s">
        <v>8281</v>
      </c>
      <c r="AG645" s="121"/>
      <c r="AH645" s="127" t="s">
        <v>8278</v>
      </c>
      <c r="AI645" s="121"/>
      <c r="AJ645" s="123">
        <v>22</v>
      </c>
      <c r="AK645" s="123">
        <v>670</v>
      </c>
      <c r="AL645" s="123">
        <f t="shared" si="67"/>
        <v>14740</v>
      </c>
      <c r="AM645" s="123">
        <f t="shared" si="68"/>
        <v>77.659999999999854</v>
      </c>
      <c r="AN645" s="130"/>
      <c r="AO645" s="21"/>
      <c r="AP645" s="24"/>
      <c r="AQ645" s="21"/>
    </row>
    <row r="646" spans="1:43" s="22" customFormat="1" ht="76.5" outlineLevel="1" x14ac:dyDescent="0.25">
      <c r="A646" s="70"/>
      <c r="B646" s="72" t="s">
        <v>2694</v>
      </c>
      <c r="C646" s="21" t="s">
        <v>79</v>
      </c>
      <c r="D646" s="21" t="s">
        <v>1795</v>
      </c>
      <c r="E646" s="21" t="s">
        <v>1465</v>
      </c>
      <c r="F646" s="21" t="s">
        <v>1796</v>
      </c>
      <c r="G646" s="21" t="s">
        <v>4769</v>
      </c>
      <c r="H646" s="23" t="s">
        <v>3011</v>
      </c>
      <c r="I646" s="79">
        <v>0</v>
      </c>
      <c r="J646" s="25">
        <v>710000000</v>
      </c>
      <c r="K646" s="25" t="s">
        <v>82</v>
      </c>
      <c r="L646" s="23" t="s">
        <v>696</v>
      </c>
      <c r="M646" s="21" t="s">
        <v>969</v>
      </c>
      <c r="N646" s="26" t="s">
        <v>84</v>
      </c>
      <c r="O646" s="26" t="s">
        <v>4214</v>
      </c>
      <c r="P646" s="21" t="s">
        <v>91</v>
      </c>
      <c r="Q646" s="27">
        <v>881</v>
      </c>
      <c r="R646" s="26" t="s">
        <v>3542</v>
      </c>
      <c r="S646" s="12">
        <v>73</v>
      </c>
      <c r="T646" s="12">
        <v>2388.39</v>
      </c>
      <c r="U646" s="12">
        <f t="shared" si="66"/>
        <v>174352.47</v>
      </c>
      <c r="V646" s="12">
        <f t="shared" si="69"/>
        <v>195274.76640000002</v>
      </c>
      <c r="W646" s="23"/>
      <c r="X646" s="23">
        <v>2017</v>
      </c>
      <c r="Y646" s="25"/>
      <c r="Z646" s="121" t="s">
        <v>1565</v>
      </c>
      <c r="AA646" s="121" t="s">
        <v>728</v>
      </c>
      <c r="AB646" s="121" t="s">
        <v>4703</v>
      </c>
      <c r="AC646" s="121">
        <v>83</v>
      </c>
      <c r="AD646" s="122" t="s">
        <v>6881</v>
      </c>
      <c r="AE646" s="122" t="s">
        <v>6882</v>
      </c>
      <c r="AF646" s="121" t="s">
        <v>8281</v>
      </c>
      <c r="AG646" s="121"/>
      <c r="AH646" s="127" t="s">
        <v>8278</v>
      </c>
      <c r="AI646" s="121"/>
      <c r="AJ646" s="123">
        <v>73</v>
      </c>
      <c r="AK646" s="123">
        <v>2380</v>
      </c>
      <c r="AL646" s="123">
        <f t="shared" si="67"/>
        <v>173740</v>
      </c>
      <c r="AM646" s="123">
        <f t="shared" si="68"/>
        <v>612.47000000000116</v>
      </c>
      <c r="AN646" s="130"/>
      <c r="AO646" s="21"/>
      <c r="AP646" s="24"/>
      <c r="AQ646" s="21"/>
    </row>
    <row r="647" spans="1:43" s="22" customFormat="1" ht="76.5" outlineLevel="1" x14ac:dyDescent="0.25">
      <c r="A647" s="70"/>
      <c r="B647" s="72" t="s">
        <v>2695</v>
      </c>
      <c r="C647" s="21" t="s">
        <v>79</v>
      </c>
      <c r="D647" s="21" t="s">
        <v>1464</v>
      </c>
      <c r="E647" s="21" t="s">
        <v>1465</v>
      </c>
      <c r="F647" s="21" t="s">
        <v>1466</v>
      </c>
      <c r="G647" s="21" t="s">
        <v>4770</v>
      </c>
      <c r="H647" s="23" t="s">
        <v>3011</v>
      </c>
      <c r="I647" s="79">
        <v>0</v>
      </c>
      <c r="J647" s="25">
        <v>710000000</v>
      </c>
      <c r="K647" s="25" t="s">
        <v>82</v>
      </c>
      <c r="L647" s="23" t="s">
        <v>696</v>
      </c>
      <c r="M647" s="21" t="s">
        <v>969</v>
      </c>
      <c r="N647" s="26" t="s">
        <v>84</v>
      </c>
      <c r="O647" s="26" t="s">
        <v>4214</v>
      </c>
      <c r="P647" s="21" t="s">
        <v>91</v>
      </c>
      <c r="Q647" s="27">
        <v>881</v>
      </c>
      <c r="R647" s="26" t="s">
        <v>3542</v>
      </c>
      <c r="S647" s="12">
        <v>70</v>
      </c>
      <c r="T647" s="12">
        <v>1456.92</v>
      </c>
      <c r="U647" s="12">
        <f t="shared" si="66"/>
        <v>101984.40000000001</v>
      </c>
      <c r="V647" s="12">
        <f t="shared" si="69"/>
        <v>114222.52800000002</v>
      </c>
      <c r="W647" s="23"/>
      <c r="X647" s="23">
        <v>2017</v>
      </c>
      <c r="Y647" s="25"/>
      <c r="Z647" s="121" t="s">
        <v>1565</v>
      </c>
      <c r="AA647" s="121" t="s">
        <v>728</v>
      </c>
      <c r="AB647" s="121" t="s">
        <v>4703</v>
      </c>
      <c r="AC647" s="121">
        <v>84</v>
      </c>
      <c r="AD647" s="122" t="s">
        <v>6881</v>
      </c>
      <c r="AE647" s="122" t="s">
        <v>6882</v>
      </c>
      <c r="AF647" s="121" t="s">
        <v>8281</v>
      </c>
      <c r="AG647" s="121"/>
      <c r="AH647" s="127" t="s">
        <v>8278</v>
      </c>
      <c r="AI647" s="121"/>
      <c r="AJ647" s="123">
        <v>70</v>
      </c>
      <c r="AK647" s="123">
        <v>1456</v>
      </c>
      <c r="AL647" s="123">
        <f t="shared" si="67"/>
        <v>101920</v>
      </c>
      <c r="AM647" s="123">
        <f t="shared" si="68"/>
        <v>64.400000000008731</v>
      </c>
      <c r="AN647" s="130"/>
      <c r="AO647" s="21"/>
      <c r="AP647" s="24"/>
      <c r="AQ647" s="21"/>
    </row>
    <row r="648" spans="1:43" s="22" customFormat="1" ht="76.5" outlineLevel="1" x14ac:dyDescent="0.25">
      <c r="A648" s="70"/>
      <c r="B648" s="72" t="s">
        <v>2696</v>
      </c>
      <c r="C648" s="21" t="s">
        <v>79</v>
      </c>
      <c r="D648" s="21" t="s">
        <v>3538</v>
      </c>
      <c r="E648" s="21" t="s">
        <v>1465</v>
      </c>
      <c r="F648" s="21" t="s">
        <v>3539</v>
      </c>
      <c r="G648" s="21" t="s">
        <v>4771</v>
      </c>
      <c r="H648" s="23" t="s">
        <v>3011</v>
      </c>
      <c r="I648" s="79">
        <v>0</v>
      </c>
      <c r="J648" s="25">
        <v>710000000</v>
      </c>
      <c r="K648" s="25" t="s">
        <v>82</v>
      </c>
      <c r="L648" s="23" t="s">
        <v>696</v>
      </c>
      <c r="M648" s="21" t="s">
        <v>969</v>
      </c>
      <c r="N648" s="26" t="s">
        <v>84</v>
      </c>
      <c r="O648" s="26" t="s">
        <v>4214</v>
      </c>
      <c r="P648" s="21" t="s">
        <v>91</v>
      </c>
      <c r="Q648" s="27">
        <v>881</v>
      </c>
      <c r="R648" s="26" t="s">
        <v>3542</v>
      </c>
      <c r="S648" s="12">
        <v>20</v>
      </c>
      <c r="T648" s="12">
        <v>1456.92</v>
      </c>
      <c r="U648" s="12">
        <f t="shared" si="66"/>
        <v>29138.400000000001</v>
      </c>
      <c r="V648" s="12">
        <f t="shared" si="69"/>
        <v>32635.008000000005</v>
      </c>
      <c r="W648" s="23"/>
      <c r="X648" s="23">
        <v>2017</v>
      </c>
      <c r="Y648" s="25"/>
      <c r="Z648" s="121" t="s">
        <v>1565</v>
      </c>
      <c r="AA648" s="121" t="s">
        <v>728</v>
      </c>
      <c r="AB648" s="121" t="s">
        <v>4703</v>
      </c>
      <c r="AC648" s="121">
        <v>85</v>
      </c>
      <c r="AD648" s="122" t="s">
        <v>6881</v>
      </c>
      <c r="AE648" s="122" t="s">
        <v>6882</v>
      </c>
      <c r="AF648" s="121" t="s">
        <v>8281</v>
      </c>
      <c r="AG648" s="121"/>
      <c r="AH648" s="127" t="s">
        <v>8278</v>
      </c>
      <c r="AI648" s="121"/>
      <c r="AJ648" s="123">
        <v>20</v>
      </c>
      <c r="AK648" s="123">
        <v>1456</v>
      </c>
      <c r="AL648" s="123">
        <f t="shared" si="67"/>
        <v>29120</v>
      </c>
      <c r="AM648" s="123">
        <f t="shared" si="68"/>
        <v>18.400000000001455</v>
      </c>
      <c r="AN648" s="130"/>
      <c r="AO648" s="21"/>
      <c r="AP648" s="24"/>
      <c r="AQ648" s="21"/>
    </row>
    <row r="649" spans="1:43" s="22" customFormat="1" ht="76.5" outlineLevel="1" x14ac:dyDescent="0.25">
      <c r="A649" s="70"/>
      <c r="B649" s="72" t="s">
        <v>2697</v>
      </c>
      <c r="C649" s="21" t="s">
        <v>79</v>
      </c>
      <c r="D649" s="21" t="s">
        <v>3467</v>
      </c>
      <c r="E649" s="21" t="s">
        <v>3468</v>
      </c>
      <c r="F649" s="21" t="s">
        <v>3469</v>
      </c>
      <c r="G649" s="21" t="s">
        <v>4091</v>
      </c>
      <c r="H649" s="23" t="s">
        <v>3011</v>
      </c>
      <c r="I649" s="79">
        <v>0</v>
      </c>
      <c r="J649" s="25">
        <v>710000000</v>
      </c>
      <c r="K649" s="25" t="s">
        <v>82</v>
      </c>
      <c r="L649" s="23" t="s">
        <v>696</v>
      </c>
      <c r="M649" s="74" t="s">
        <v>706</v>
      </c>
      <c r="N649" s="26" t="s">
        <v>84</v>
      </c>
      <c r="O649" s="26" t="s">
        <v>4214</v>
      </c>
      <c r="P649" s="21" t="s">
        <v>91</v>
      </c>
      <c r="Q649" s="27">
        <v>796</v>
      </c>
      <c r="R649" s="26" t="s">
        <v>678</v>
      </c>
      <c r="S649" s="12">
        <v>20</v>
      </c>
      <c r="T649" s="12">
        <v>372.59</v>
      </c>
      <c r="U649" s="12">
        <v>0</v>
      </c>
      <c r="V649" s="12">
        <f t="shared" si="69"/>
        <v>0</v>
      </c>
      <c r="W649" s="23"/>
      <c r="X649" s="23">
        <v>2017</v>
      </c>
      <c r="Y649" s="25" t="s">
        <v>929</v>
      </c>
      <c r="Z649" s="121" t="s">
        <v>1565</v>
      </c>
      <c r="AA649" s="121" t="s">
        <v>904</v>
      </c>
      <c r="AB649" s="121" t="s">
        <v>4703</v>
      </c>
      <c r="AC649" s="121">
        <v>86</v>
      </c>
      <c r="AD649" s="122" t="s">
        <v>6881</v>
      </c>
      <c r="AE649" s="122" t="s">
        <v>6882</v>
      </c>
      <c r="AF649" s="121" t="s">
        <v>8281</v>
      </c>
      <c r="AG649" s="121"/>
      <c r="AH649" s="127" t="s">
        <v>8278</v>
      </c>
      <c r="AI649" s="121"/>
      <c r="AJ649" s="123">
        <v>20</v>
      </c>
      <c r="AK649" s="123">
        <v>372</v>
      </c>
      <c r="AL649" s="123" t="s">
        <v>929</v>
      </c>
      <c r="AM649" s="123"/>
      <c r="AN649" s="130"/>
      <c r="AO649" s="21"/>
      <c r="AP649" s="24"/>
      <c r="AQ649" s="21"/>
    </row>
    <row r="650" spans="1:43" s="22" customFormat="1" ht="76.5" outlineLevel="1" x14ac:dyDescent="0.25">
      <c r="A650" s="70"/>
      <c r="B650" s="72" t="s">
        <v>2698</v>
      </c>
      <c r="C650" s="21" t="s">
        <v>79</v>
      </c>
      <c r="D650" s="21" t="s">
        <v>3467</v>
      </c>
      <c r="E650" s="21" t="s">
        <v>3468</v>
      </c>
      <c r="F650" s="21" t="s">
        <v>3469</v>
      </c>
      <c r="G650" s="21" t="s">
        <v>4092</v>
      </c>
      <c r="H650" s="23" t="s">
        <v>3011</v>
      </c>
      <c r="I650" s="79">
        <v>0</v>
      </c>
      <c r="J650" s="25">
        <v>710000000</v>
      </c>
      <c r="K650" s="25" t="s">
        <v>82</v>
      </c>
      <c r="L650" s="23" t="s">
        <v>696</v>
      </c>
      <c r="M650" s="74" t="s">
        <v>706</v>
      </c>
      <c r="N650" s="26" t="s">
        <v>84</v>
      </c>
      <c r="O650" s="26" t="s">
        <v>4214</v>
      </c>
      <c r="P650" s="21" t="s">
        <v>91</v>
      </c>
      <c r="Q650" s="27">
        <v>796</v>
      </c>
      <c r="R650" s="26" t="s">
        <v>678</v>
      </c>
      <c r="S650" s="12">
        <v>10</v>
      </c>
      <c r="T650" s="12">
        <v>611.42999999999995</v>
      </c>
      <c r="U650" s="12">
        <v>0</v>
      </c>
      <c r="V650" s="12">
        <f t="shared" si="69"/>
        <v>0</v>
      </c>
      <c r="W650" s="23"/>
      <c r="X650" s="23">
        <v>2017</v>
      </c>
      <c r="Y650" s="25" t="s">
        <v>929</v>
      </c>
      <c r="Z650" s="121" t="s">
        <v>1565</v>
      </c>
      <c r="AA650" s="121" t="s">
        <v>904</v>
      </c>
      <c r="AB650" s="121" t="s">
        <v>4703</v>
      </c>
      <c r="AC650" s="121">
        <v>87</v>
      </c>
      <c r="AD650" s="122" t="s">
        <v>6881</v>
      </c>
      <c r="AE650" s="122" t="s">
        <v>6882</v>
      </c>
      <c r="AF650" s="121" t="s">
        <v>8281</v>
      </c>
      <c r="AG650" s="121"/>
      <c r="AH650" s="127" t="s">
        <v>8278</v>
      </c>
      <c r="AI650" s="121"/>
      <c r="AJ650" s="123">
        <v>10</v>
      </c>
      <c r="AK650" s="123">
        <v>611</v>
      </c>
      <c r="AL650" s="123" t="s">
        <v>929</v>
      </c>
      <c r="AM650" s="123"/>
      <c r="AN650" s="130"/>
      <c r="AO650" s="21"/>
      <c r="AP650" s="24"/>
      <c r="AQ650" s="21"/>
    </row>
    <row r="651" spans="1:43" s="22" customFormat="1" ht="76.5" outlineLevel="1" x14ac:dyDescent="0.25">
      <c r="A651" s="70"/>
      <c r="B651" s="72" t="s">
        <v>2699</v>
      </c>
      <c r="C651" s="21" t="s">
        <v>79</v>
      </c>
      <c r="D651" s="21" t="s">
        <v>3407</v>
      </c>
      <c r="E651" s="21" t="s">
        <v>848</v>
      </c>
      <c r="F651" s="21" t="s">
        <v>3408</v>
      </c>
      <c r="G651" s="21" t="s">
        <v>4772</v>
      </c>
      <c r="H651" s="23" t="s">
        <v>3011</v>
      </c>
      <c r="I651" s="79">
        <v>0</v>
      </c>
      <c r="J651" s="25">
        <v>710000000</v>
      </c>
      <c r="K651" s="25" t="s">
        <v>82</v>
      </c>
      <c r="L651" s="23" t="s">
        <v>696</v>
      </c>
      <c r="M651" s="74" t="s">
        <v>706</v>
      </c>
      <c r="N651" s="26" t="s">
        <v>84</v>
      </c>
      <c r="O651" s="26" t="s">
        <v>4214</v>
      </c>
      <c r="P651" s="21" t="s">
        <v>91</v>
      </c>
      <c r="Q651" s="27">
        <v>778</v>
      </c>
      <c r="R651" s="26" t="s">
        <v>3203</v>
      </c>
      <c r="S651" s="12">
        <v>50</v>
      </c>
      <c r="T651" s="12">
        <v>1237.19</v>
      </c>
      <c r="U651" s="12">
        <v>0</v>
      </c>
      <c r="V651" s="12">
        <f t="shared" si="69"/>
        <v>0</v>
      </c>
      <c r="W651" s="23"/>
      <c r="X651" s="23">
        <v>2017</v>
      </c>
      <c r="Y651" s="25" t="s">
        <v>929</v>
      </c>
      <c r="Z651" s="121" t="s">
        <v>1565</v>
      </c>
      <c r="AA651" s="121" t="s">
        <v>904</v>
      </c>
      <c r="AB651" s="121" t="s">
        <v>4703</v>
      </c>
      <c r="AC651" s="121">
        <v>88</v>
      </c>
      <c r="AD651" s="122" t="s">
        <v>6881</v>
      </c>
      <c r="AE651" s="122" t="s">
        <v>6882</v>
      </c>
      <c r="AF651" s="121" t="s">
        <v>8281</v>
      </c>
      <c r="AG651" s="121"/>
      <c r="AH651" s="127" t="s">
        <v>8282</v>
      </c>
      <c r="AI651" s="121"/>
      <c r="AJ651" s="123">
        <v>50</v>
      </c>
      <c r="AK651" s="123">
        <v>1272</v>
      </c>
      <c r="AL651" s="123" t="s">
        <v>929</v>
      </c>
      <c r="AM651" s="123"/>
      <c r="AN651" s="130"/>
      <c r="AO651" s="21"/>
      <c r="AP651" s="24"/>
      <c r="AQ651" s="21"/>
    </row>
    <row r="652" spans="1:43" s="22" customFormat="1" ht="76.5" outlineLevel="1" x14ac:dyDescent="0.25">
      <c r="A652" s="70"/>
      <c r="B652" s="72" t="s">
        <v>2700</v>
      </c>
      <c r="C652" s="21" t="s">
        <v>79</v>
      </c>
      <c r="D652" s="21" t="s">
        <v>1778</v>
      </c>
      <c r="E652" s="21" t="s">
        <v>1462</v>
      </c>
      <c r="F652" s="21" t="s">
        <v>1463</v>
      </c>
      <c r="G652" s="21" t="s">
        <v>4773</v>
      </c>
      <c r="H652" s="23" t="s">
        <v>3011</v>
      </c>
      <c r="I652" s="79">
        <v>0</v>
      </c>
      <c r="J652" s="25">
        <v>710000000</v>
      </c>
      <c r="K652" s="25" t="s">
        <v>82</v>
      </c>
      <c r="L652" s="23" t="s">
        <v>696</v>
      </c>
      <c r="M652" s="21" t="s">
        <v>1428</v>
      </c>
      <c r="N652" s="26" t="s">
        <v>84</v>
      </c>
      <c r="O652" s="26" t="s">
        <v>4214</v>
      </c>
      <c r="P652" s="21" t="s">
        <v>91</v>
      </c>
      <c r="Q652" s="27" t="s">
        <v>1557</v>
      </c>
      <c r="R652" s="26" t="s">
        <v>1558</v>
      </c>
      <c r="S652" s="73">
        <v>25</v>
      </c>
      <c r="T652" s="12">
        <v>633.59</v>
      </c>
      <c r="U652" s="12">
        <f t="shared" si="66"/>
        <v>15839.75</v>
      </c>
      <c r="V652" s="12">
        <f t="shared" si="69"/>
        <v>17740.52</v>
      </c>
      <c r="W652" s="23"/>
      <c r="X652" s="23">
        <v>2017</v>
      </c>
      <c r="Y652" s="25"/>
      <c r="Z652" s="121" t="s">
        <v>1565</v>
      </c>
      <c r="AA652" s="121" t="s">
        <v>1427</v>
      </c>
      <c r="AB652" s="121" t="s">
        <v>4703</v>
      </c>
      <c r="AC652" s="121">
        <v>1</v>
      </c>
      <c r="AD652" s="122" t="s">
        <v>6885</v>
      </c>
      <c r="AE652" s="122" t="s">
        <v>6882</v>
      </c>
      <c r="AF652" s="121" t="s">
        <v>8277</v>
      </c>
      <c r="AG652" s="121"/>
      <c r="AH652" s="127" t="s">
        <v>8278</v>
      </c>
      <c r="AI652" s="121"/>
      <c r="AJ652" s="123">
        <v>25</v>
      </c>
      <c r="AK652" s="123">
        <v>630</v>
      </c>
      <c r="AL652" s="123">
        <f>AJ652*AK652</f>
        <v>15750</v>
      </c>
      <c r="AM652" s="123">
        <f>U652-AL652</f>
        <v>89.75</v>
      </c>
      <c r="AN652" s="130"/>
      <c r="AO652" s="21"/>
      <c r="AP652" s="24"/>
      <c r="AQ652" s="21"/>
    </row>
    <row r="653" spans="1:43" s="22" customFormat="1" ht="76.5" outlineLevel="1" x14ac:dyDescent="0.25">
      <c r="A653" s="70"/>
      <c r="B653" s="72" t="s">
        <v>2701</v>
      </c>
      <c r="C653" s="21" t="s">
        <v>79</v>
      </c>
      <c r="D653" s="21" t="s">
        <v>1464</v>
      </c>
      <c r="E653" s="21" t="s">
        <v>1465</v>
      </c>
      <c r="F653" s="21" t="s">
        <v>1466</v>
      </c>
      <c r="G653" s="21" t="s">
        <v>4774</v>
      </c>
      <c r="H653" s="23" t="s">
        <v>3011</v>
      </c>
      <c r="I653" s="79">
        <v>0</v>
      </c>
      <c r="J653" s="25">
        <v>710000000</v>
      </c>
      <c r="K653" s="25" t="s">
        <v>82</v>
      </c>
      <c r="L653" s="23" t="s">
        <v>696</v>
      </c>
      <c r="M653" s="21" t="s">
        <v>1428</v>
      </c>
      <c r="N653" s="26" t="s">
        <v>84</v>
      </c>
      <c r="O653" s="26" t="s">
        <v>4214</v>
      </c>
      <c r="P653" s="21" t="s">
        <v>91</v>
      </c>
      <c r="Q653" s="27" t="s">
        <v>1124</v>
      </c>
      <c r="R653" s="26" t="s">
        <v>1125</v>
      </c>
      <c r="S653" s="12">
        <v>1</v>
      </c>
      <c r="T653" s="12">
        <v>1457</v>
      </c>
      <c r="U653" s="12">
        <f t="shared" si="66"/>
        <v>1457</v>
      </c>
      <c r="V653" s="12">
        <f t="shared" si="69"/>
        <v>1631.8400000000001</v>
      </c>
      <c r="W653" s="23"/>
      <c r="X653" s="23">
        <v>2017</v>
      </c>
      <c r="Y653" s="25"/>
      <c r="Z653" s="121" t="s">
        <v>1565</v>
      </c>
      <c r="AA653" s="121" t="s">
        <v>1427</v>
      </c>
      <c r="AB653" s="121" t="s">
        <v>4703</v>
      </c>
      <c r="AC653" s="121">
        <v>2</v>
      </c>
      <c r="AD653" s="122" t="s">
        <v>6885</v>
      </c>
      <c r="AE653" s="122" t="s">
        <v>6882</v>
      </c>
      <c r="AF653" s="121" t="s">
        <v>8277</v>
      </c>
      <c r="AG653" s="121"/>
      <c r="AH653" s="127" t="s">
        <v>8278</v>
      </c>
      <c r="AI653" s="121"/>
      <c r="AJ653" s="123">
        <v>1</v>
      </c>
      <c r="AK653" s="123">
        <v>1400</v>
      </c>
      <c r="AL653" s="123">
        <f t="shared" ref="AL653:AL685" si="70">AJ653*AK653</f>
        <v>1400</v>
      </c>
      <c r="AM653" s="123">
        <f t="shared" ref="AM653:AM684" si="71">U653-AL653</f>
        <v>57</v>
      </c>
      <c r="AN653" s="130"/>
      <c r="AO653" s="21"/>
      <c r="AP653" s="24"/>
      <c r="AQ653" s="21"/>
    </row>
    <row r="654" spans="1:43" s="22" customFormat="1" ht="76.5" outlineLevel="1" x14ac:dyDescent="0.25">
      <c r="A654" s="70"/>
      <c r="B654" s="72" t="s">
        <v>2702</v>
      </c>
      <c r="C654" s="21" t="s">
        <v>79</v>
      </c>
      <c r="D654" s="21" t="s">
        <v>1467</v>
      </c>
      <c r="E654" s="21" t="s">
        <v>1468</v>
      </c>
      <c r="F654" s="21" t="s">
        <v>1469</v>
      </c>
      <c r="G654" s="21" t="s">
        <v>3221</v>
      </c>
      <c r="H654" s="23" t="s">
        <v>3011</v>
      </c>
      <c r="I654" s="79">
        <v>0</v>
      </c>
      <c r="J654" s="25">
        <v>710000000</v>
      </c>
      <c r="K654" s="25" t="s">
        <v>82</v>
      </c>
      <c r="L654" s="23" t="s">
        <v>696</v>
      </c>
      <c r="M654" s="21" t="s">
        <v>1428</v>
      </c>
      <c r="N654" s="26" t="s">
        <v>84</v>
      </c>
      <c r="O654" s="26" t="s">
        <v>4214</v>
      </c>
      <c r="P654" s="21" t="s">
        <v>91</v>
      </c>
      <c r="Q654" s="27" t="s">
        <v>1559</v>
      </c>
      <c r="R654" s="26" t="s">
        <v>1560</v>
      </c>
      <c r="S654" s="12">
        <v>15</v>
      </c>
      <c r="T654" s="12">
        <v>1743.53</v>
      </c>
      <c r="U654" s="12">
        <f t="shared" si="66"/>
        <v>26152.95</v>
      </c>
      <c r="V654" s="12">
        <f t="shared" si="69"/>
        <v>29291.304000000004</v>
      </c>
      <c r="W654" s="23"/>
      <c r="X654" s="23">
        <v>2017</v>
      </c>
      <c r="Y654" s="25"/>
      <c r="Z654" s="121" t="s">
        <v>1565</v>
      </c>
      <c r="AA654" s="121" t="s">
        <v>1427</v>
      </c>
      <c r="AB654" s="121" t="s">
        <v>4703</v>
      </c>
      <c r="AC654" s="121">
        <v>3</v>
      </c>
      <c r="AD654" s="122" t="s">
        <v>6885</v>
      </c>
      <c r="AE654" s="122" t="s">
        <v>6882</v>
      </c>
      <c r="AF654" s="121" t="s">
        <v>8284</v>
      </c>
      <c r="AG654" s="121"/>
      <c r="AH654" s="127" t="s">
        <v>6884</v>
      </c>
      <c r="AI654" s="121"/>
      <c r="AJ654" s="123">
        <v>15</v>
      </c>
      <c r="AK654" s="123">
        <v>1743</v>
      </c>
      <c r="AL654" s="123">
        <f t="shared" si="70"/>
        <v>26145</v>
      </c>
      <c r="AM654" s="123">
        <f t="shared" si="71"/>
        <v>7.9500000000007276</v>
      </c>
      <c r="AN654" s="130"/>
      <c r="AO654" s="21"/>
      <c r="AP654" s="24"/>
      <c r="AQ654" s="21"/>
    </row>
    <row r="655" spans="1:43" s="22" customFormat="1" ht="76.5" outlineLevel="1" x14ac:dyDescent="0.25">
      <c r="A655" s="70"/>
      <c r="B655" s="72" t="s">
        <v>2703</v>
      </c>
      <c r="C655" s="21" t="s">
        <v>79</v>
      </c>
      <c r="D655" s="21" t="s">
        <v>1461</v>
      </c>
      <c r="E655" s="21" t="s">
        <v>1462</v>
      </c>
      <c r="F655" s="21" t="s">
        <v>1470</v>
      </c>
      <c r="G655" s="21" t="s">
        <v>2139</v>
      </c>
      <c r="H655" s="23" t="s">
        <v>3011</v>
      </c>
      <c r="I655" s="79">
        <v>0</v>
      </c>
      <c r="J655" s="25">
        <v>710000000</v>
      </c>
      <c r="K655" s="25" t="s">
        <v>82</v>
      </c>
      <c r="L655" s="23" t="s">
        <v>696</v>
      </c>
      <c r="M655" s="21" t="s">
        <v>1428</v>
      </c>
      <c r="N655" s="26" t="s">
        <v>84</v>
      </c>
      <c r="O655" s="26" t="s">
        <v>4214</v>
      </c>
      <c r="P655" s="21" t="s">
        <v>91</v>
      </c>
      <c r="Q655" s="27" t="s">
        <v>1557</v>
      </c>
      <c r="R655" s="26" t="s">
        <v>1558</v>
      </c>
      <c r="S655" s="12">
        <v>60</v>
      </c>
      <c r="T655" s="12">
        <v>1370.94</v>
      </c>
      <c r="U655" s="12">
        <f t="shared" si="66"/>
        <v>82256.400000000009</v>
      </c>
      <c r="V655" s="12">
        <f t="shared" si="69"/>
        <v>92127.16800000002</v>
      </c>
      <c r="W655" s="23"/>
      <c r="X655" s="23">
        <v>2017</v>
      </c>
      <c r="Y655" s="25"/>
      <c r="Z655" s="121" t="s">
        <v>1565</v>
      </c>
      <c r="AA655" s="121" t="s">
        <v>1427</v>
      </c>
      <c r="AB655" s="121" t="s">
        <v>4703</v>
      </c>
      <c r="AC655" s="121">
        <v>4</v>
      </c>
      <c r="AD655" s="122" t="s">
        <v>6885</v>
      </c>
      <c r="AE655" s="122" t="s">
        <v>6882</v>
      </c>
      <c r="AF655" s="121" t="s">
        <v>8277</v>
      </c>
      <c r="AG655" s="121"/>
      <c r="AH655" s="127" t="s">
        <v>8278</v>
      </c>
      <c r="AI655" s="121"/>
      <c r="AJ655" s="123">
        <v>60</v>
      </c>
      <c r="AK655" s="123">
        <v>1360</v>
      </c>
      <c r="AL655" s="123">
        <f t="shared" si="70"/>
        <v>81600</v>
      </c>
      <c r="AM655" s="123">
        <f t="shared" si="71"/>
        <v>656.40000000000873</v>
      </c>
      <c r="AN655" s="130"/>
      <c r="AO655" s="21"/>
      <c r="AP655" s="24"/>
      <c r="AQ655" s="21"/>
    </row>
    <row r="656" spans="1:43" s="22" customFormat="1" ht="76.5" outlineLevel="1" x14ac:dyDescent="0.25">
      <c r="A656" s="70"/>
      <c r="B656" s="72" t="s">
        <v>2704</v>
      </c>
      <c r="C656" s="21" t="s">
        <v>79</v>
      </c>
      <c r="D656" s="21" t="s">
        <v>1461</v>
      </c>
      <c r="E656" s="21" t="s">
        <v>1462</v>
      </c>
      <c r="F656" s="21" t="s">
        <v>1470</v>
      </c>
      <c r="G656" s="21" t="s">
        <v>2140</v>
      </c>
      <c r="H656" s="23" t="s">
        <v>3011</v>
      </c>
      <c r="I656" s="79">
        <v>0</v>
      </c>
      <c r="J656" s="25">
        <v>710000000</v>
      </c>
      <c r="K656" s="25" t="s">
        <v>82</v>
      </c>
      <c r="L656" s="23" t="s">
        <v>696</v>
      </c>
      <c r="M656" s="21" t="s">
        <v>1428</v>
      </c>
      <c r="N656" s="26" t="s">
        <v>84</v>
      </c>
      <c r="O656" s="26" t="s">
        <v>4214</v>
      </c>
      <c r="P656" s="21" t="s">
        <v>91</v>
      </c>
      <c r="Q656" s="27" t="s">
        <v>1557</v>
      </c>
      <c r="R656" s="26" t="s">
        <v>1558</v>
      </c>
      <c r="S656" s="12">
        <v>20</v>
      </c>
      <c r="T656" s="12">
        <v>1370.94</v>
      </c>
      <c r="U656" s="12">
        <f t="shared" si="66"/>
        <v>27418.800000000003</v>
      </c>
      <c r="V656" s="12">
        <f t="shared" si="69"/>
        <v>30709.056000000008</v>
      </c>
      <c r="W656" s="23"/>
      <c r="X656" s="23">
        <v>2017</v>
      </c>
      <c r="Y656" s="25"/>
      <c r="Z656" s="121" t="s">
        <v>1565</v>
      </c>
      <c r="AA656" s="121" t="s">
        <v>1427</v>
      </c>
      <c r="AB656" s="121" t="s">
        <v>4703</v>
      </c>
      <c r="AC656" s="121">
        <v>5</v>
      </c>
      <c r="AD656" s="122" t="s">
        <v>6885</v>
      </c>
      <c r="AE656" s="122" t="s">
        <v>6882</v>
      </c>
      <c r="AF656" s="121" t="s">
        <v>8277</v>
      </c>
      <c r="AG656" s="121"/>
      <c r="AH656" s="127" t="s">
        <v>8278</v>
      </c>
      <c r="AI656" s="121"/>
      <c r="AJ656" s="123">
        <v>20</v>
      </c>
      <c r="AK656" s="123">
        <v>1360</v>
      </c>
      <c r="AL656" s="123">
        <f t="shared" si="70"/>
        <v>27200</v>
      </c>
      <c r="AM656" s="123">
        <f t="shared" si="71"/>
        <v>218.80000000000291</v>
      </c>
      <c r="AN656" s="130"/>
      <c r="AO656" s="21"/>
      <c r="AP656" s="24"/>
      <c r="AQ656" s="21"/>
    </row>
    <row r="657" spans="1:43" s="22" customFormat="1" ht="76.5" outlineLevel="1" x14ac:dyDescent="0.25">
      <c r="A657" s="70"/>
      <c r="B657" s="72" t="s">
        <v>2705</v>
      </c>
      <c r="C657" s="21" t="s">
        <v>79</v>
      </c>
      <c r="D657" s="21" t="s">
        <v>1461</v>
      </c>
      <c r="E657" s="21" t="s">
        <v>1462</v>
      </c>
      <c r="F657" s="21" t="s">
        <v>1470</v>
      </c>
      <c r="G657" s="21" t="s">
        <v>2141</v>
      </c>
      <c r="H657" s="23" t="s">
        <v>3011</v>
      </c>
      <c r="I657" s="79">
        <v>0</v>
      </c>
      <c r="J657" s="25">
        <v>710000000</v>
      </c>
      <c r="K657" s="25" t="s">
        <v>82</v>
      </c>
      <c r="L657" s="23" t="s">
        <v>696</v>
      </c>
      <c r="M657" s="21" t="s">
        <v>1428</v>
      </c>
      <c r="N657" s="26" t="s">
        <v>84</v>
      </c>
      <c r="O657" s="26" t="s">
        <v>4214</v>
      </c>
      <c r="P657" s="21" t="s">
        <v>91</v>
      </c>
      <c r="Q657" s="27" t="s">
        <v>1557</v>
      </c>
      <c r="R657" s="26" t="s">
        <v>1558</v>
      </c>
      <c r="S657" s="12">
        <v>40</v>
      </c>
      <c r="T657" s="12">
        <v>1370.94</v>
      </c>
      <c r="U657" s="12">
        <f t="shared" si="66"/>
        <v>54837.600000000006</v>
      </c>
      <c r="V657" s="12">
        <f t="shared" si="69"/>
        <v>61418.112000000016</v>
      </c>
      <c r="W657" s="23"/>
      <c r="X657" s="23">
        <v>2017</v>
      </c>
      <c r="Y657" s="25"/>
      <c r="Z657" s="121" t="s">
        <v>1565</v>
      </c>
      <c r="AA657" s="121" t="s">
        <v>1427</v>
      </c>
      <c r="AB657" s="121" t="s">
        <v>4703</v>
      </c>
      <c r="AC657" s="121">
        <v>6</v>
      </c>
      <c r="AD657" s="122" t="s">
        <v>6885</v>
      </c>
      <c r="AE657" s="122" t="s">
        <v>6882</v>
      </c>
      <c r="AF657" s="121" t="s">
        <v>8277</v>
      </c>
      <c r="AG657" s="121"/>
      <c r="AH657" s="127" t="s">
        <v>8278</v>
      </c>
      <c r="AI657" s="121"/>
      <c r="AJ657" s="123">
        <v>40</v>
      </c>
      <c r="AK657" s="123">
        <v>1360</v>
      </c>
      <c r="AL657" s="123">
        <f t="shared" si="70"/>
        <v>54400</v>
      </c>
      <c r="AM657" s="123">
        <f t="shared" si="71"/>
        <v>437.60000000000582</v>
      </c>
      <c r="AN657" s="130"/>
      <c r="AO657" s="21"/>
      <c r="AP657" s="24"/>
      <c r="AQ657" s="21"/>
    </row>
    <row r="658" spans="1:43" s="22" customFormat="1" ht="76.5" outlineLevel="1" x14ac:dyDescent="0.25">
      <c r="A658" s="70"/>
      <c r="B658" s="72" t="s">
        <v>2706</v>
      </c>
      <c r="C658" s="21" t="s">
        <v>79</v>
      </c>
      <c r="D658" s="21" t="s">
        <v>1473</v>
      </c>
      <c r="E658" s="21" t="s">
        <v>1474</v>
      </c>
      <c r="F658" s="21" t="s">
        <v>1475</v>
      </c>
      <c r="G658" s="21" t="s">
        <v>4746</v>
      </c>
      <c r="H658" s="23" t="s">
        <v>3011</v>
      </c>
      <c r="I658" s="79">
        <v>0</v>
      </c>
      <c r="J658" s="25">
        <v>710000000</v>
      </c>
      <c r="K658" s="25" t="s">
        <v>82</v>
      </c>
      <c r="L658" s="23" t="s">
        <v>696</v>
      </c>
      <c r="M658" s="21" t="s">
        <v>1428</v>
      </c>
      <c r="N658" s="26" t="s">
        <v>84</v>
      </c>
      <c r="O658" s="26" t="s">
        <v>4214</v>
      </c>
      <c r="P658" s="21" t="s">
        <v>91</v>
      </c>
      <c r="Q658" s="27" t="s">
        <v>1561</v>
      </c>
      <c r="R658" s="26" t="s">
        <v>1562</v>
      </c>
      <c r="S658" s="12">
        <v>2</v>
      </c>
      <c r="T658" s="12">
        <v>1270.6300000000001</v>
      </c>
      <c r="U658" s="12">
        <f t="shared" si="66"/>
        <v>2541.2600000000002</v>
      </c>
      <c r="V658" s="12">
        <f t="shared" si="69"/>
        <v>2846.2112000000006</v>
      </c>
      <c r="W658" s="23"/>
      <c r="X658" s="23">
        <v>2017</v>
      </c>
      <c r="Y658" s="25"/>
      <c r="Z658" s="121" t="s">
        <v>1565</v>
      </c>
      <c r="AA658" s="121" t="s">
        <v>1427</v>
      </c>
      <c r="AB658" s="121" t="s">
        <v>4703</v>
      </c>
      <c r="AC658" s="121">
        <v>7</v>
      </c>
      <c r="AD658" s="122" t="s">
        <v>6885</v>
      </c>
      <c r="AE658" s="122" t="s">
        <v>6882</v>
      </c>
      <c r="AF658" s="121" t="s">
        <v>8277</v>
      </c>
      <c r="AG658" s="121"/>
      <c r="AH658" s="127" t="s">
        <v>8278</v>
      </c>
      <c r="AI658" s="121"/>
      <c r="AJ658" s="123">
        <v>2</v>
      </c>
      <c r="AK658" s="123">
        <v>1200</v>
      </c>
      <c r="AL658" s="123">
        <f t="shared" si="70"/>
        <v>2400</v>
      </c>
      <c r="AM658" s="123">
        <f t="shared" si="71"/>
        <v>141.26000000000022</v>
      </c>
      <c r="AN658" s="130"/>
      <c r="AO658" s="21"/>
      <c r="AP658" s="24"/>
      <c r="AQ658" s="21"/>
    </row>
    <row r="659" spans="1:43" s="22" customFormat="1" ht="76.5" outlineLevel="1" x14ac:dyDescent="0.25">
      <c r="A659" s="70"/>
      <c r="B659" s="72" t="s">
        <v>2707</v>
      </c>
      <c r="C659" s="21" t="s">
        <v>79</v>
      </c>
      <c r="D659" s="21" t="s">
        <v>3406</v>
      </c>
      <c r="E659" s="21" t="s">
        <v>848</v>
      </c>
      <c r="F659" s="21" t="s">
        <v>1476</v>
      </c>
      <c r="G659" s="21" t="s">
        <v>4775</v>
      </c>
      <c r="H659" s="23" t="s">
        <v>3011</v>
      </c>
      <c r="I659" s="79">
        <v>0</v>
      </c>
      <c r="J659" s="25">
        <v>710000000</v>
      </c>
      <c r="K659" s="25" t="s">
        <v>82</v>
      </c>
      <c r="L659" s="23" t="s">
        <v>696</v>
      </c>
      <c r="M659" s="21" t="s">
        <v>1428</v>
      </c>
      <c r="N659" s="26" t="s">
        <v>84</v>
      </c>
      <c r="O659" s="26" t="s">
        <v>4214</v>
      </c>
      <c r="P659" s="21" t="s">
        <v>91</v>
      </c>
      <c r="Q659" s="27">
        <v>778</v>
      </c>
      <c r="R659" s="26" t="s">
        <v>899</v>
      </c>
      <c r="S659" s="12">
        <v>10</v>
      </c>
      <c r="T659" s="12">
        <v>1241.96</v>
      </c>
      <c r="U659" s="12">
        <f t="shared" si="66"/>
        <v>12419.6</v>
      </c>
      <c r="V659" s="12">
        <f t="shared" si="69"/>
        <v>13909.952000000001</v>
      </c>
      <c r="W659" s="23"/>
      <c r="X659" s="23">
        <v>2017</v>
      </c>
      <c r="Y659" s="25"/>
      <c r="Z659" s="121" t="s">
        <v>1565</v>
      </c>
      <c r="AA659" s="121" t="s">
        <v>1427</v>
      </c>
      <c r="AB659" s="121" t="s">
        <v>4703</v>
      </c>
      <c r="AC659" s="121">
        <v>8</v>
      </c>
      <c r="AD659" s="122" t="s">
        <v>6885</v>
      </c>
      <c r="AE659" s="122" t="s">
        <v>6882</v>
      </c>
      <c r="AF659" s="121" t="s">
        <v>8277</v>
      </c>
      <c r="AG659" s="121"/>
      <c r="AH659" s="127" t="s">
        <v>8278</v>
      </c>
      <c r="AI659" s="121"/>
      <c r="AJ659" s="123">
        <v>10</v>
      </c>
      <c r="AK659" s="123">
        <v>1240</v>
      </c>
      <c r="AL659" s="123">
        <f t="shared" si="70"/>
        <v>12400</v>
      </c>
      <c r="AM659" s="123">
        <f t="shared" si="71"/>
        <v>19.600000000000364</v>
      </c>
      <c r="AN659" s="130"/>
      <c r="AO659" s="21"/>
      <c r="AP659" s="24"/>
      <c r="AQ659" s="21"/>
    </row>
    <row r="660" spans="1:43" s="22" customFormat="1" ht="76.5" outlineLevel="1" x14ac:dyDescent="0.25">
      <c r="A660" s="70"/>
      <c r="B660" s="72" t="s">
        <v>2708</v>
      </c>
      <c r="C660" s="21" t="s">
        <v>79</v>
      </c>
      <c r="D660" s="21" t="s">
        <v>1477</v>
      </c>
      <c r="E660" s="21" t="s">
        <v>1478</v>
      </c>
      <c r="F660" s="21" t="s">
        <v>1479</v>
      </c>
      <c r="G660" s="21" t="s">
        <v>4776</v>
      </c>
      <c r="H660" s="23" t="s">
        <v>3011</v>
      </c>
      <c r="I660" s="79">
        <v>0</v>
      </c>
      <c r="J660" s="25">
        <v>710000000</v>
      </c>
      <c r="K660" s="25" t="s">
        <v>82</v>
      </c>
      <c r="L660" s="23" t="s">
        <v>696</v>
      </c>
      <c r="M660" s="21" t="s">
        <v>1428</v>
      </c>
      <c r="N660" s="26" t="s">
        <v>84</v>
      </c>
      <c r="O660" s="26" t="s">
        <v>4214</v>
      </c>
      <c r="P660" s="21" t="s">
        <v>91</v>
      </c>
      <c r="Q660" s="27" t="s">
        <v>1559</v>
      </c>
      <c r="R660" s="26" t="s">
        <v>1560</v>
      </c>
      <c r="S660" s="12">
        <v>17</v>
      </c>
      <c r="T660" s="12">
        <v>2579.46</v>
      </c>
      <c r="U660" s="12">
        <f t="shared" si="66"/>
        <v>43850.82</v>
      </c>
      <c r="V660" s="12">
        <f t="shared" si="69"/>
        <v>49112.918400000002</v>
      </c>
      <c r="W660" s="23"/>
      <c r="X660" s="23">
        <v>2017</v>
      </c>
      <c r="Y660" s="25"/>
      <c r="Z660" s="121" t="s">
        <v>1565</v>
      </c>
      <c r="AA660" s="121" t="s">
        <v>1427</v>
      </c>
      <c r="AB660" s="121" t="s">
        <v>4703</v>
      </c>
      <c r="AC660" s="121">
        <v>9</v>
      </c>
      <c r="AD660" s="122" t="s">
        <v>6885</v>
      </c>
      <c r="AE660" s="122" t="s">
        <v>6882</v>
      </c>
      <c r="AF660" s="121" t="s">
        <v>8277</v>
      </c>
      <c r="AG660" s="121"/>
      <c r="AH660" s="127" t="s">
        <v>8278</v>
      </c>
      <c r="AI660" s="121"/>
      <c r="AJ660" s="123">
        <v>17</v>
      </c>
      <c r="AK660" s="123">
        <v>2550</v>
      </c>
      <c r="AL660" s="123">
        <f t="shared" si="70"/>
        <v>43350</v>
      </c>
      <c r="AM660" s="123">
        <f t="shared" si="71"/>
        <v>500.81999999999971</v>
      </c>
      <c r="AN660" s="130"/>
      <c r="AO660" s="21"/>
      <c r="AP660" s="24"/>
      <c r="AQ660" s="21"/>
    </row>
    <row r="661" spans="1:43" s="22" customFormat="1" ht="76.5" outlineLevel="1" x14ac:dyDescent="0.25">
      <c r="A661" s="70"/>
      <c r="B661" s="72" t="s">
        <v>2709</v>
      </c>
      <c r="C661" s="21" t="s">
        <v>79</v>
      </c>
      <c r="D661" s="21" t="s">
        <v>1480</v>
      </c>
      <c r="E661" s="21" t="s">
        <v>1481</v>
      </c>
      <c r="F661" s="21" t="s">
        <v>1482</v>
      </c>
      <c r="G661" s="21" t="s">
        <v>4777</v>
      </c>
      <c r="H661" s="23" t="s">
        <v>3011</v>
      </c>
      <c r="I661" s="79">
        <v>0</v>
      </c>
      <c r="J661" s="25">
        <v>710000000</v>
      </c>
      <c r="K661" s="25" t="s">
        <v>82</v>
      </c>
      <c r="L661" s="23" t="s">
        <v>696</v>
      </c>
      <c r="M661" s="21" t="s">
        <v>1428</v>
      </c>
      <c r="N661" s="26" t="s">
        <v>84</v>
      </c>
      <c r="O661" s="26" t="s">
        <v>4214</v>
      </c>
      <c r="P661" s="21" t="s">
        <v>91</v>
      </c>
      <c r="Q661" s="27" t="s">
        <v>1559</v>
      </c>
      <c r="R661" s="26" t="s">
        <v>1560</v>
      </c>
      <c r="S661" s="12">
        <v>5</v>
      </c>
      <c r="T661" s="12">
        <v>267.5</v>
      </c>
      <c r="U661" s="12">
        <f t="shared" si="66"/>
        <v>1337.5</v>
      </c>
      <c r="V661" s="12">
        <f t="shared" si="69"/>
        <v>1498.0000000000002</v>
      </c>
      <c r="W661" s="23"/>
      <c r="X661" s="23">
        <v>2017</v>
      </c>
      <c r="Y661" s="25"/>
      <c r="Z661" s="121" t="s">
        <v>1565</v>
      </c>
      <c r="AA661" s="121" t="s">
        <v>1427</v>
      </c>
      <c r="AB661" s="121" t="s">
        <v>4703</v>
      </c>
      <c r="AC661" s="121">
        <v>10</v>
      </c>
      <c r="AD661" s="122" t="s">
        <v>6885</v>
      </c>
      <c r="AE661" s="122" t="s">
        <v>6882</v>
      </c>
      <c r="AF661" s="121" t="s">
        <v>8277</v>
      </c>
      <c r="AG661" s="121"/>
      <c r="AH661" s="127" t="s">
        <v>8278</v>
      </c>
      <c r="AI661" s="121"/>
      <c r="AJ661" s="123">
        <v>5</v>
      </c>
      <c r="AK661" s="123">
        <v>260</v>
      </c>
      <c r="AL661" s="123">
        <f t="shared" si="70"/>
        <v>1300</v>
      </c>
      <c r="AM661" s="123">
        <f t="shared" si="71"/>
        <v>37.5</v>
      </c>
      <c r="AN661" s="130"/>
      <c r="AO661" s="21"/>
      <c r="AP661" s="24"/>
      <c r="AQ661" s="21"/>
    </row>
    <row r="662" spans="1:43" s="22" customFormat="1" ht="76.5" outlineLevel="1" x14ac:dyDescent="0.25">
      <c r="A662" s="70"/>
      <c r="B662" s="72" t="s">
        <v>2710</v>
      </c>
      <c r="C662" s="21" t="s">
        <v>79</v>
      </c>
      <c r="D662" s="21" t="s">
        <v>1486</v>
      </c>
      <c r="E662" s="21" t="s">
        <v>1487</v>
      </c>
      <c r="F662" s="21" t="s">
        <v>1488</v>
      </c>
      <c r="G662" s="21" t="s">
        <v>1489</v>
      </c>
      <c r="H662" s="23" t="s">
        <v>3011</v>
      </c>
      <c r="I662" s="79">
        <v>0</v>
      </c>
      <c r="J662" s="25">
        <v>710000000</v>
      </c>
      <c r="K662" s="25" t="s">
        <v>82</v>
      </c>
      <c r="L662" s="23" t="s">
        <v>696</v>
      </c>
      <c r="M662" s="21" t="s">
        <v>1428</v>
      </c>
      <c r="N662" s="26" t="s">
        <v>84</v>
      </c>
      <c r="O662" s="26" t="s">
        <v>4214</v>
      </c>
      <c r="P662" s="21" t="s">
        <v>91</v>
      </c>
      <c r="Q662" s="27" t="s">
        <v>902</v>
      </c>
      <c r="R662" s="26" t="s">
        <v>678</v>
      </c>
      <c r="S662" s="12">
        <v>2</v>
      </c>
      <c r="T662" s="12">
        <v>620.98</v>
      </c>
      <c r="U662" s="12">
        <f t="shared" si="66"/>
        <v>1241.96</v>
      </c>
      <c r="V662" s="12">
        <f t="shared" si="69"/>
        <v>1390.9952000000001</v>
      </c>
      <c r="W662" s="23"/>
      <c r="X662" s="23">
        <v>2017</v>
      </c>
      <c r="Y662" s="25"/>
      <c r="Z662" s="121" t="s">
        <v>1565</v>
      </c>
      <c r="AA662" s="121" t="s">
        <v>1427</v>
      </c>
      <c r="AB662" s="121" t="s">
        <v>4703</v>
      </c>
      <c r="AC662" s="121">
        <v>11</v>
      </c>
      <c r="AD662" s="122" t="s">
        <v>6885</v>
      </c>
      <c r="AE662" s="122" t="s">
        <v>6882</v>
      </c>
      <c r="AF662" s="121" t="s">
        <v>8277</v>
      </c>
      <c r="AG662" s="121"/>
      <c r="AH662" s="127" t="s">
        <v>8278</v>
      </c>
      <c r="AI662" s="121"/>
      <c r="AJ662" s="123">
        <v>2</v>
      </c>
      <c r="AK662" s="123">
        <v>620</v>
      </c>
      <c r="AL662" s="123">
        <f t="shared" si="70"/>
        <v>1240</v>
      </c>
      <c r="AM662" s="123">
        <f t="shared" si="71"/>
        <v>1.9600000000000364</v>
      </c>
      <c r="AN662" s="130"/>
      <c r="AO662" s="21"/>
      <c r="AP662" s="24"/>
      <c r="AQ662" s="21"/>
    </row>
    <row r="663" spans="1:43" s="22" customFormat="1" ht="76.5" outlineLevel="1" x14ac:dyDescent="0.25">
      <c r="A663" s="70"/>
      <c r="B663" s="72" t="s">
        <v>2711</v>
      </c>
      <c r="C663" s="21" t="s">
        <v>79</v>
      </c>
      <c r="D663" s="21" t="s">
        <v>1490</v>
      </c>
      <c r="E663" s="21" t="s">
        <v>1487</v>
      </c>
      <c r="F663" s="21" t="s">
        <v>1491</v>
      </c>
      <c r="G663" s="21" t="s">
        <v>4778</v>
      </c>
      <c r="H663" s="23" t="s">
        <v>3011</v>
      </c>
      <c r="I663" s="79">
        <v>0</v>
      </c>
      <c r="J663" s="25">
        <v>710000000</v>
      </c>
      <c r="K663" s="25" t="s">
        <v>82</v>
      </c>
      <c r="L663" s="23" t="s">
        <v>696</v>
      </c>
      <c r="M663" s="21" t="s">
        <v>1428</v>
      </c>
      <c r="N663" s="26" t="s">
        <v>84</v>
      </c>
      <c r="O663" s="26" t="s">
        <v>4214</v>
      </c>
      <c r="P663" s="21" t="s">
        <v>91</v>
      </c>
      <c r="Q663" s="27">
        <v>796</v>
      </c>
      <c r="R663" s="26" t="s">
        <v>678</v>
      </c>
      <c r="S663" s="12">
        <v>10</v>
      </c>
      <c r="T663" s="12">
        <v>95.54</v>
      </c>
      <c r="U663" s="12">
        <f t="shared" si="66"/>
        <v>955.40000000000009</v>
      </c>
      <c r="V663" s="12">
        <f t="shared" si="69"/>
        <v>1070.0480000000002</v>
      </c>
      <c r="W663" s="23"/>
      <c r="X663" s="23">
        <v>2017</v>
      </c>
      <c r="Y663" s="25"/>
      <c r="Z663" s="121" t="s">
        <v>1565</v>
      </c>
      <c r="AA663" s="121" t="s">
        <v>1427</v>
      </c>
      <c r="AB663" s="121" t="s">
        <v>4703</v>
      </c>
      <c r="AC663" s="121">
        <v>12</v>
      </c>
      <c r="AD663" s="122" t="s">
        <v>6885</v>
      </c>
      <c r="AE663" s="122" t="s">
        <v>6882</v>
      </c>
      <c r="AF663" s="121" t="s">
        <v>8277</v>
      </c>
      <c r="AG663" s="121"/>
      <c r="AH663" s="127" t="s">
        <v>8278</v>
      </c>
      <c r="AI663" s="121"/>
      <c r="AJ663" s="123">
        <v>10</v>
      </c>
      <c r="AK663" s="123">
        <v>95</v>
      </c>
      <c r="AL663" s="123">
        <f t="shared" si="70"/>
        <v>950</v>
      </c>
      <c r="AM663" s="123">
        <f t="shared" si="71"/>
        <v>5.4000000000000909</v>
      </c>
      <c r="AN663" s="130"/>
      <c r="AO663" s="21"/>
      <c r="AP663" s="24"/>
      <c r="AQ663" s="21"/>
    </row>
    <row r="664" spans="1:43" s="22" customFormat="1" ht="76.5" outlineLevel="1" x14ac:dyDescent="0.25">
      <c r="A664" s="70"/>
      <c r="B664" s="72" t="s">
        <v>2712</v>
      </c>
      <c r="C664" s="21" t="s">
        <v>79</v>
      </c>
      <c r="D664" s="21" t="s">
        <v>1494</v>
      </c>
      <c r="E664" s="21" t="s">
        <v>1495</v>
      </c>
      <c r="F664" s="21" t="s">
        <v>1496</v>
      </c>
      <c r="G664" s="21" t="s">
        <v>1497</v>
      </c>
      <c r="H664" s="23" t="s">
        <v>3011</v>
      </c>
      <c r="I664" s="79">
        <v>0</v>
      </c>
      <c r="J664" s="25">
        <v>710000000</v>
      </c>
      <c r="K664" s="25" t="s">
        <v>82</v>
      </c>
      <c r="L664" s="23" t="s">
        <v>696</v>
      </c>
      <c r="M664" s="21" t="s">
        <v>1428</v>
      </c>
      <c r="N664" s="26" t="s">
        <v>84</v>
      </c>
      <c r="O664" s="26" t="s">
        <v>4214</v>
      </c>
      <c r="P664" s="21" t="s">
        <v>91</v>
      </c>
      <c r="Q664" s="27" t="s">
        <v>902</v>
      </c>
      <c r="R664" s="26" t="s">
        <v>678</v>
      </c>
      <c r="S664" s="12">
        <v>5</v>
      </c>
      <c r="T664" s="12">
        <v>143.30000000000001</v>
      </c>
      <c r="U664" s="12">
        <f t="shared" si="66"/>
        <v>716.5</v>
      </c>
      <c r="V664" s="12">
        <f t="shared" si="69"/>
        <v>802.48000000000013</v>
      </c>
      <c r="W664" s="23"/>
      <c r="X664" s="23">
        <v>2017</v>
      </c>
      <c r="Y664" s="25"/>
      <c r="Z664" s="121" t="s">
        <v>1565</v>
      </c>
      <c r="AA664" s="121" t="s">
        <v>1427</v>
      </c>
      <c r="AB664" s="121" t="s">
        <v>4703</v>
      </c>
      <c r="AC664" s="121">
        <v>13</v>
      </c>
      <c r="AD664" s="122" t="s">
        <v>6885</v>
      </c>
      <c r="AE664" s="122" t="s">
        <v>6882</v>
      </c>
      <c r="AF664" s="121" t="s">
        <v>8277</v>
      </c>
      <c r="AG664" s="121"/>
      <c r="AH664" s="127" t="s">
        <v>8278</v>
      </c>
      <c r="AI664" s="121"/>
      <c r="AJ664" s="123">
        <v>5</v>
      </c>
      <c r="AK664" s="123">
        <v>143</v>
      </c>
      <c r="AL664" s="123">
        <f t="shared" si="70"/>
        <v>715</v>
      </c>
      <c r="AM664" s="123">
        <f t="shared" si="71"/>
        <v>1.5</v>
      </c>
      <c r="AN664" s="130"/>
      <c r="AO664" s="21"/>
      <c r="AP664" s="24"/>
      <c r="AQ664" s="21"/>
    </row>
    <row r="665" spans="1:43" s="22" customFormat="1" ht="76.5" outlineLevel="1" x14ac:dyDescent="0.25">
      <c r="A665" s="70"/>
      <c r="B665" s="72" t="s">
        <v>2713</v>
      </c>
      <c r="C665" s="21" t="s">
        <v>79</v>
      </c>
      <c r="D665" s="21" t="s">
        <v>1490</v>
      </c>
      <c r="E665" s="21" t="s">
        <v>1487</v>
      </c>
      <c r="F665" s="21" t="s">
        <v>1491</v>
      </c>
      <c r="G665" s="21" t="s">
        <v>4779</v>
      </c>
      <c r="H665" s="23" t="s">
        <v>3011</v>
      </c>
      <c r="I665" s="79">
        <v>0</v>
      </c>
      <c r="J665" s="25">
        <v>710000000</v>
      </c>
      <c r="K665" s="25" t="s">
        <v>82</v>
      </c>
      <c r="L665" s="23" t="s">
        <v>696</v>
      </c>
      <c r="M665" s="30" t="s">
        <v>1728</v>
      </c>
      <c r="N665" s="26" t="s">
        <v>84</v>
      </c>
      <c r="O665" s="26" t="s">
        <v>4214</v>
      </c>
      <c r="P665" s="21" t="s">
        <v>91</v>
      </c>
      <c r="Q665" s="27">
        <v>796</v>
      </c>
      <c r="R665" s="26" t="s">
        <v>678</v>
      </c>
      <c r="S665" s="12">
        <v>10</v>
      </c>
      <c r="T665" s="12">
        <v>630.98</v>
      </c>
      <c r="U665" s="12">
        <f t="shared" si="66"/>
        <v>6309.8</v>
      </c>
      <c r="V665" s="12">
        <f t="shared" si="69"/>
        <v>7066.9760000000006</v>
      </c>
      <c r="W665" s="23"/>
      <c r="X665" s="23">
        <v>2017</v>
      </c>
      <c r="Y665" s="25"/>
      <c r="Z665" s="121" t="s">
        <v>1565</v>
      </c>
      <c r="AA665" s="121" t="s">
        <v>1427</v>
      </c>
      <c r="AB665" s="121" t="s">
        <v>4703</v>
      </c>
      <c r="AC665" s="121">
        <v>14</v>
      </c>
      <c r="AD665" s="122" t="s">
        <v>6885</v>
      </c>
      <c r="AE665" s="122" t="s">
        <v>6882</v>
      </c>
      <c r="AF665" s="121" t="s">
        <v>8277</v>
      </c>
      <c r="AG665" s="121"/>
      <c r="AH665" s="127" t="s">
        <v>8278</v>
      </c>
      <c r="AI665" s="121"/>
      <c r="AJ665" s="123">
        <v>10</v>
      </c>
      <c r="AK665" s="123">
        <v>630</v>
      </c>
      <c r="AL665" s="123">
        <f t="shared" si="70"/>
        <v>6300</v>
      </c>
      <c r="AM665" s="123">
        <f t="shared" si="71"/>
        <v>9.8000000000001819</v>
      </c>
      <c r="AN665" s="130"/>
      <c r="AO665" s="21"/>
      <c r="AP665" s="24"/>
      <c r="AQ665" s="21"/>
    </row>
    <row r="666" spans="1:43" s="22" customFormat="1" ht="76.5" outlineLevel="1" x14ac:dyDescent="0.25">
      <c r="A666" s="70"/>
      <c r="B666" s="72" t="s">
        <v>2714</v>
      </c>
      <c r="C666" s="21" t="s">
        <v>79</v>
      </c>
      <c r="D666" s="21" t="s">
        <v>1486</v>
      </c>
      <c r="E666" s="21" t="s">
        <v>1487</v>
      </c>
      <c r="F666" s="21" t="s">
        <v>1488</v>
      </c>
      <c r="G666" s="21" t="s">
        <v>1489</v>
      </c>
      <c r="H666" s="23" t="s">
        <v>3011</v>
      </c>
      <c r="I666" s="79">
        <v>0</v>
      </c>
      <c r="J666" s="25">
        <v>710000000</v>
      </c>
      <c r="K666" s="25" t="s">
        <v>82</v>
      </c>
      <c r="L666" s="23" t="s">
        <v>696</v>
      </c>
      <c r="M666" s="30" t="s">
        <v>1728</v>
      </c>
      <c r="N666" s="26" t="s">
        <v>84</v>
      </c>
      <c r="O666" s="26" t="s">
        <v>4214</v>
      </c>
      <c r="P666" s="21" t="s">
        <v>91</v>
      </c>
      <c r="Q666" s="27" t="s">
        <v>902</v>
      </c>
      <c r="R666" s="26" t="s">
        <v>678</v>
      </c>
      <c r="S666" s="12">
        <v>20</v>
      </c>
      <c r="T666" s="12">
        <v>95.54</v>
      </c>
      <c r="U666" s="12">
        <f t="shared" si="66"/>
        <v>1910.8000000000002</v>
      </c>
      <c r="V666" s="12">
        <f t="shared" si="69"/>
        <v>2140.0960000000005</v>
      </c>
      <c r="W666" s="23"/>
      <c r="X666" s="23">
        <v>2017</v>
      </c>
      <c r="Y666" s="25"/>
      <c r="Z666" s="121" t="s">
        <v>1565</v>
      </c>
      <c r="AA666" s="121" t="s">
        <v>1427</v>
      </c>
      <c r="AB666" s="121" t="s">
        <v>4703</v>
      </c>
      <c r="AC666" s="121">
        <v>15</v>
      </c>
      <c r="AD666" s="122" t="s">
        <v>6885</v>
      </c>
      <c r="AE666" s="122" t="s">
        <v>6882</v>
      </c>
      <c r="AF666" s="121" t="s">
        <v>8277</v>
      </c>
      <c r="AG666" s="121"/>
      <c r="AH666" s="127" t="s">
        <v>8278</v>
      </c>
      <c r="AI666" s="121"/>
      <c r="AJ666" s="123">
        <v>20</v>
      </c>
      <c r="AK666" s="123">
        <v>95</v>
      </c>
      <c r="AL666" s="123">
        <f t="shared" si="70"/>
        <v>1900</v>
      </c>
      <c r="AM666" s="123">
        <f t="shared" si="71"/>
        <v>10.800000000000182</v>
      </c>
      <c r="AN666" s="130"/>
      <c r="AO666" s="21"/>
      <c r="AP666" s="24"/>
      <c r="AQ666" s="21"/>
    </row>
    <row r="667" spans="1:43" s="22" customFormat="1" ht="76.5" outlineLevel="1" x14ac:dyDescent="0.25">
      <c r="A667" s="70"/>
      <c r="B667" s="72" t="s">
        <v>2715</v>
      </c>
      <c r="C667" s="21" t="s">
        <v>79</v>
      </c>
      <c r="D667" s="21" t="s">
        <v>1767</v>
      </c>
      <c r="E667" s="21" t="s">
        <v>1768</v>
      </c>
      <c r="F667" s="21" t="s">
        <v>1769</v>
      </c>
      <c r="G667" s="21" t="s">
        <v>1770</v>
      </c>
      <c r="H667" s="23" t="s">
        <v>3011</v>
      </c>
      <c r="I667" s="79">
        <v>0</v>
      </c>
      <c r="J667" s="25">
        <v>710000000</v>
      </c>
      <c r="K667" s="25" t="s">
        <v>82</v>
      </c>
      <c r="L667" s="23" t="s">
        <v>696</v>
      </c>
      <c r="M667" s="30" t="s">
        <v>1728</v>
      </c>
      <c r="N667" s="26" t="s">
        <v>84</v>
      </c>
      <c r="O667" s="26" t="s">
        <v>4214</v>
      </c>
      <c r="P667" s="21" t="s">
        <v>91</v>
      </c>
      <c r="Q667" s="27" t="s">
        <v>902</v>
      </c>
      <c r="R667" s="26" t="s">
        <v>678</v>
      </c>
      <c r="S667" s="12">
        <v>20</v>
      </c>
      <c r="T667" s="12">
        <v>568.44000000000005</v>
      </c>
      <c r="U667" s="12">
        <f t="shared" si="66"/>
        <v>11368.800000000001</v>
      </c>
      <c r="V667" s="12">
        <f t="shared" si="69"/>
        <v>12733.056000000002</v>
      </c>
      <c r="W667" s="23"/>
      <c r="X667" s="23">
        <v>2017</v>
      </c>
      <c r="Y667" s="25"/>
      <c r="Z667" s="121" t="s">
        <v>1565</v>
      </c>
      <c r="AA667" s="121" t="s">
        <v>1427</v>
      </c>
      <c r="AB667" s="121" t="s">
        <v>4703</v>
      </c>
      <c r="AC667" s="121">
        <v>16</v>
      </c>
      <c r="AD667" s="122" t="s">
        <v>6885</v>
      </c>
      <c r="AE667" s="122" t="s">
        <v>6882</v>
      </c>
      <c r="AF667" s="121" t="s">
        <v>8277</v>
      </c>
      <c r="AG667" s="121"/>
      <c r="AH667" s="127" t="s">
        <v>8278</v>
      </c>
      <c r="AI667" s="121"/>
      <c r="AJ667" s="123">
        <v>20</v>
      </c>
      <c r="AK667" s="123">
        <v>565</v>
      </c>
      <c r="AL667" s="123">
        <f t="shared" si="70"/>
        <v>11300</v>
      </c>
      <c r="AM667" s="123">
        <f t="shared" si="71"/>
        <v>68.800000000001091</v>
      </c>
      <c r="AN667" s="130"/>
      <c r="AO667" s="21"/>
      <c r="AP667" s="24"/>
      <c r="AQ667" s="21"/>
    </row>
    <row r="668" spans="1:43" s="22" customFormat="1" ht="76.5" outlineLevel="1" x14ac:dyDescent="0.25">
      <c r="A668" s="70"/>
      <c r="B668" s="72" t="s">
        <v>2716</v>
      </c>
      <c r="C668" s="21" t="s">
        <v>79</v>
      </c>
      <c r="D668" s="21" t="s">
        <v>1494</v>
      </c>
      <c r="E668" s="21" t="s">
        <v>1495</v>
      </c>
      <c r="F668" s="21" t="s">
        <v>1496</v>
      </c>
      <c r="G668" s="21" t="s">
        <v>4731</v>
      </c>
      <c r="H668" s="23" t="s">
        <v>3011</v>
      </c>
      <c r="I668" s="79">
        <v>0</v>
      </c>
      <c r="J668" s="25">
        <v>710000000</v>
      </c>
      <c r="K668" s="25" t="s">
        <v>82</v>
      </c>
      <c r="L668" s="23" t="s">
        <v>696</v>
      </c>
      <c r="M668" s="30" t="s">
        <v>1728</v>
      </c>
      <c r="N668" s="26" t="s">
        <v>84</v>
      </c>
      <c r="O668" s="26" t="s">
        <v>4214</v>
      </c>
      <c r="P668" s="21" t="s">
        <v>91</v>
      </c>
      <c r="Q668" s="27">
        <v>796</v>
      </c>
      <c r="R668" s="26" t="s">
        <v>678</v>
      </c>
      <c r="S668" s="12">
        <v>15</v>
      </c>
      <c r="T668" s="12">
        <v>143.30000000000001</v>
      </c>
      <c r="U668" s="12">
        <f t="shared" si="66"/>
        <v>2149.5</v>
      </c>
      <c r="V668" s="12">
        <f t="shared" si="69"/>
        <v>2407.44</v>
      </c>
      <c r="W668" s="23"/>
      <c r="X668" s="23">
        <v>2017</v>
      </c>
      <c r="Y668" s="25"/>
      <c r="Z668" s="121" t="s">
        <v>1565</v>
      </c>
      <c r="AA668" s="121" t="s">
        <v>1427</v>
      </c>
      <c r="AB668" s="121" t="s">
        <v>4703</v>
      </c>
      <c r="AC668" s="121">
        <v>17</v>
      </c>
      <c r="AD668" s="122" t="s">
        <v>6885</v>
      </c>
      <c r="AE668" s="122" t="s">
        <v>6882</v>
      </c>
      <c r="AF668" s="121" t="s">
        <v>8277</v>
      </c>
      <c r="AG668" s="121"/>
      <c r="AH668" s="127" t="s">
        <v>8278</v>
      </c>
      <c r="AI668" s="121"/>
      <c r="AJ668" s="123">
        <v>15</v>
      </c>
      <c r="AK668" s="123">
        <v>143</v>
      </c>
      <c r="AL668" s="123">
        <f t="shared" si="70"/>
        <v>2145</v>
      </c>
      <c r="AM668" s="123">
        <f t="shared" si="71"/>
        <v>4.5</v>
      </c>
      <c r="AN668" s="130"/>
      <c r="AO668" s="21"/>
      <c r="AP668" s="24"/>
      <c r="AQ668" s="21"/>
    </row>
    <row r="669" spans="1:43" s="22" customFormat="1" ht="76.5" outlineLevel="1" x14ac:dyDescent="0.25">
      <c r="A669" s="70"/>
      <c r="B669" s="72" t="s">
        <v>2717</v>
      </c>
      <c r="C669" s="21" t="s">
        <v>79</v>
      </c>
      <c r="D669" s="21" t="s">
        <v>1494</v>
      </c>
      <c r="E669" s="21" t="s">
        <v>1495</v>
      </c>
      <c r="F669" s="21" t="s">
        <v>1496</v>
      </c>
      <c r="G669" s="21" t="s">
        <v>4733</v>
      </c>
      <c r="H669" s="23" t="s">
        <v>3011</v>
      </c>
      <c r="I669" s="79">
        <v>0</v>
      </c>
      <c r="J669" s="25">
        <v>710000000</v>
      </c>
      <c r="K669" s="25" t="s">
        <v>82</v>
      </c>
      <c r="L669" s="23" t="s">
        <v>696</v>
      </c>
      <c r="M669" s="30" t="s">
        <v>1728</v>
      </c>
      <c r="N669" s="26" t="s">
        <v>84</v>
      </c>
      <c r="O669" s="26" t="s">
        <v>4214</v>
      </c>
      <c r="P669" s="21" t="s">
        <v>91</v>
      </c>
      <c r="Q669" s="27">
        <v>796</v>
      </c>
      <c r="R669" s="26" t="s">
        <v>678</v>
      </c>
      <c r="S669" s="12">
        <v>10</v>
      </c>
      <c r="T669" s="12">
        <v>238.84</v>
      </c>
      <c r="U669" s="12">
        <f t="shared" si="66"/>
        <v>2388.4</v>
      </c>
      <c r="V669" s="12">
        <f t="shared" si="69"/>
        <v>2675.0080000000003</v>
      </c>
      <c r="W669" s="23"/>
      <c r="X669" s="23">
        <v>2017</v>
      </c>
      <c r="Y669" s="25"/>
      <c r="Z669" s="121" t="s">
        <v>1565</v>
      </c>
      <c r="AA669" s="121" t="s">
        <v>1427</v>
      </c>
      <c r="AB669" s="121" t="s">
        <v>4703</v>
      </c>
      <c r="AC669" s="121">
        <v>18</v>
      </c>
      <c r="AD669" s="122" t="s">
        <v>6885</v>
      </c>
      <c r="AE669" s="122" t="s">
        <v>6882</v>
      </c>
      <c r="AF669" s="121" t="s">
        <v>8277</v>
      </c>
      <c r="AG669" s="121"/>
      <c r="AH669" s="127" t="s">
        <v>8278</v>
      </c>
      <c r="AI669" s="121"/>
      <c r="AJ669" s="123">
        <v>10</v>
      </c>
      <c r="AK669" s="123">
        <v>238</v>
      </c>
      <c r="AL669" s="123">
        <f t="shared" si="70"/>
        <v>2380</v>
      </c>
      <c r="AM669" s="123">
        <f t="shared" si="71"/>
        <v>8.4000000000000909</v>
      </c>
      <c r="AN669" s="130"/>
      <c r="AO669" s="21"/>
      <c r="AP669" s="24"/>
      <c r="AQ669" s="21"/>
    </row>
    <row r="670" spans="1:43" s="22" customFormat="1" ht="76.5" outlineLevel="1" x14ac:dyDescent="0.25">
      <c r="A670" s="70"/>
      <c r="B670" s="72" t="s">
        <v>2718</v>
      </c>
      <c r="C670" s="21" t="s">
        <v>79</v>
      </c>
      <c r="D670" s="21" t="s">
        <v>3406</v>
      </c>
      <c r="E670" s="21" t="s">
        <v>848</v>
      </c>
      <c r="F670" s="21" t="s">
        <v>1476</v>
      </c>
      <c r="G670" s="21" t="s">
        <v>4775</v>
      </c>
      <c r="H670" s="23" t="s">
        <v>3011</v>
      </c>
      <c r="I670" s="79">
        <v>0</v>
      </c>
      <c r="J670" s="25">
        <v>710000000</v>
      </c>
      <c r="K670" s="25" t="s">
        <v>82</v>
      </c>
      <c r="L670" s="23" t="s">
        <v>696</v>
      </c>
      <c r="M670" s="30" t="s">
        <v>1728</v>
      </c>
      <c r="N670" s="26" t="s">
        <v>84</v>
      </c>
      <c r="O670" s="26" t="s">
        <v>4214</v>
      </c>
      <c r="P670" s="21" t="s">
        <v>91</v>
      </c>
      <c r="Q670" s="27">
        <v>778</v>
      </c>
      <c r="R670" s="26" t="s">
        <v>899</v>
      </c>
      <c r="S670" s="12">
        <v>10</v>
      </c>
      <c r="T670" s="12">
        <v>1241.96</v>
      </c>
      <c r="U670" s="12">
        <f t="shared" si="66"/>
        <v>12419.6</v>
      </c>
      <c r="V670" s="12">
        <f t="shared" si="69"/>
        <v>13909.952000000001</v>
      </c>
      <c r="W670" s="23"/>
      <c r="X670" s="23">
        <v>2017</v>
      </c>
      <c r="Y670" s="25"/>
      <c r="Z670" s="121" t="s">
        <v>1565</v>
      </c>
      <c r="AA670" s="121" t="s">
        <v>1427</v>
      </c>
      <c r="AB670" s="121" t="s">
        <v>4703</v>
      </c>
      <c r="AC670" s="121">
        <v>19</v>
      </c>
      <c r="AD670" s="122" t="s">
        <v>6885</v>
      </c>
      <c r="AE670" s="122" t="s">
        <v>6882</v>
      </c>
      <c r="AF670" s="121" t="s">
        <v>8277</v>
      </c>
      <c r="AG670" s="121"/>
      <c r="AH670" s="127" t="s">
        <v>8278</v>
      </c>
      <c r="AI670" s="121"/>
      <c r="AJ670" s="123">
        <v>10</v>
      </c>
      <c r="AK670" s="123">
        <v>1240</v>
      </c>
      <c r="AL670" s="123">
        <f t="shared" si="70"/>
        <v>12400</v>
      </c>
      <c r="AM670" s="123">
        <f t="shared" si="71"/>
        <v>19.600000000000364</v>
      </c>
      <c r="AN670" s="130"/>
      <c r="AO670" s="21"/>
      <c r="AP670" s="24"/>
      <c r="AQ670" s="21"/>
    </row>
    <row r="671" spans="1:43" s="22" customFormat="1" ht="76.5" outlineLevel="1" x14ac:dyDescent="0.25">
      <c r="A671" s="70"/>
      <c r="B671" s="72" t="s">
        <v>2719</v>
      </c>
      <c r="C671" s="21" t="s">
        <v>79</v>
      </c>
      <c r="D671" s="21" t="s">
        <v>1771</v>
      </c>
      <c r="E671" s="21" t="s">
        <v>848</v>
      </c>
      <c r="F671" s="21" t="s">
        <v>1772</v>
      </c>
      <c r="G671" s="21" t="s">
        <v>4780</v>
      </c>
      <c r="H671" s="23" t="s">
        <v>3011</v>
      </c>
      <c r="I671" s="79">
        <v>0</v>
      </c>
      <c r="J671" s="25">
        <v>710000000</v>
      </c>
      <c r="K671" s="25" t="s">
        <v>82</v>
      </c>
      <c r="L671" s="23" t="s">
        <v>696</v>
      </c>
      <c r="M671" s="30" t="s">
        <v>1728</v>
      </c>
      <c r="N671" s="26" t="s">
        <v>84</v>
      </c>
      <c r="O671" s="26" t="s">
        <v>4214</v>
      </c>
      <c r="P671" s="21" t="s">
        <v>91</v>
      </c>
      <c r="Q671" s="27" t="s">
        <v>902</v>
      </c>
      <c r="R671" s="26" t="s">
        <v>678</v>
      </c>
      <c r="S671" s="12">
        <v>10</v>
      </c>
      <c r="T671" s="12">
        <v>773.84</v>
      </c>
      <c r="U671" s="12">
        <f t="shared" si="66"/>
        <v>7738.4000000000005</v>
      </c>
      <c r="V671" s="12">
        <f t="shared" si="69"/>
        <v>8667.0080000000016</v>
      </c>
      <c r="W671" s="23"/>
      <c r="X671" s="23">
        <v>2017</v>
      </c>
      <c r="Y671" s="25"/>
      <c r="Z671" s="121" t="s">
        <v>1565</v>
      </c>
      <c r="AA671" s="121" t="s">
        <v>1427</v>
      </c>
      <c r="AB671" s="121" t="s">
        <v>4703</v>
      </c>
      <c r="AC671" s="121">
        <v>20</v>
      </c>
      <c r="AD671" s="122" t="s">
        <v>6885</v>
      </c>
      <c r="AE671" s="122" t="s">
        <v>6882</v>
      </c>
      <c r="AF671" s="121" t="s">
        <v>8277</v>
      </c>
      <c r="AG671" s="121"/>
      <c r="AH671" s="127" t="s">
        <v>8278</v>
      </c>
      <c r="AI671" s="121"/>
      <c r="AJ671" s="123">
        <v>10</v>
      </c>
      <c r="AK671" s="123">
        <v>770</v>
      </c>
      <c r="AL671" s="123">
        <f t="shared" si="70"/>
        <v>7700</v>
      </c>
      <c r="AM671" s="123">
        <f t="shared" si="71"/>
        <v>38.400000000000546</v>
      </c>
      <c r="AN671" s="130"/>
      <c r="AO671" s="21"/>
      <c r="AP671" s="24"/>
      <c r="AQ671" s="21"/>
    </row>
    <row r="672" spans="1:43" s="22" customFormat="1" ht="76.5" outlineLevel="1" x14ac:dyDescent="0.25">
      <c r="A672" s="70"/>
      <c r="B672" s="72" t="s">
        <v>2720</v>
      </c>
      <c r="C672" s="21" t="s">
        <v>79</v>
      </c>
      <c r="D672" s="21" t="s">
        <v>1773</v>
      </c>
      <c r="E672" s="21" t="s">
        <v>848</v>
      </c>
      <c r="F672" s="21" t="s">
        <v>1774</v>
      </c>
      <c r="G672" s="21" t="s">
        <v>4781</v>
      </c>
      <c r="H672" s="23" t="s">
        <v>3011</v>
      </c>
      <c r="I672" s="79">
        <v>0</v>
      </c>
      <c r="J672" s="25">
        <v>710000000</v>
      </c>
      <c r="K672" s="25" t="s">
        <v>82</v>
      </c>
      <c r="L672" s="23" t="s">
        <v>696</v>
      </c>
      <c r="M672" s="30" t="s">
        <v>1728</v>
      </c>
      <c r="N672" s="26" t="s">
        <v>84</v>
      </c>
      <c r="O672" s="26" t="s">
        <v>4214</v>
      </c>
      <c r="P672" s="21" t="s">
        <v>91</v>
      </c>
      <c r="Q672" s="27">
        <v>796</v>
      </c>
      <c r="R672" s="26" t="s">
        <v>678</v>
      </c>
      <c r="S672" s="12">
        <v>15</v>
      </c>
      <c r="T672" s="12">
        <v>613.82000000000005</v>
      </c>
      <c r="U672" s="12">
        <f t="shared" si="66"/>
        <v>9207.3000000000011</v>
      </c>
      <c r="V672" s="12">
        <f t="shared" si="69"/>
        <v>10312.176000000001</v>
      </c>
      <c r="W672" s="23"/>
      <c r="X672" s="23">
        <v>2017</v>
      </c>
      <c r="Y672" s="25"/>
      <c r="Z672" s="121" t="s">
        <v>1565</v>
      </c>
      <c r="AA672" s="121" t="s">
        <v>1427</v>
      </c>
      <c r="AB672" s="121" t="s">
        <v>4703</v>
      </c>
      <c r="AC672" s="121">
        <v>21</v>
      </c>
      <c r="AD672" s="122" t="s">
        <v>6885</v>
      </c>
      <c r="AE672" s="122" t="s">
        <v>6882</v>
      </c>
      <c r="AF672" s="121" t="s">
        <v>8277</v>
      </c>
      <c r="AG672" s="121"/>
      <c r="AH672" s="127" t="s">
        <v>8278</v>
      </c>
      <c r="AI672" s="121"/>
      <c r="AJ672" s="123">
        <v>15</v>
      </c>
      <c r="AK672" s="123">
        <v>610</v>
      </c>
      <c r="AL672" s="123">
        <f t="shared" si="70"/>
        <v>9150</v>
      </c>
      <c r="AM672" s="123">
        <f t="shared" si="71"/>
        <v>57.300000000001091</v>
      </c>
      <c r="AN672" s="130"/>
      <c r="AO672" s="21"/>
      <c r="AP672" s="24"/>
      <c r="AQ672" s="21"/>
    </row>
    <row r="673" spans="1:43" s="22" customFormat="1" ht="76.5" outlineLevel="1" x14ac:dyDescent="0.25">
      <c r="A673" s="70"/>
      <c r="B673" s="72" t="s">
        <v>2721</v>
      </c>
      <c r="C673" s="21" t="s">
        <v>79</v>
      </c>
      <c r="D673" s="21" t="s">
        <v>1771</v>
      </c>
      <c r="E673" s="21" t="s">
        <v>848</v>
      </c>
      <c r="F673" s="21" t="s">
        <v>1772</v>
      </c>
      <c r="G673" s="21" t="s">
        <v>4782</v>
      </c>
      <c r="H673" s="23" t="s">
        <v>3011</v>
      </c>
      <c r="I673" s="79">
        <v>0</v>
      </c>
      <c r="J673" s="25">
        <v>710000000</v>
      </c>
      <c r="K673" s="25" t="s">
        <v>82</v>
      </c>
      <c r="L673" s="23" t="s">
        <v>696</v>
      </c>
      <c r="M673" s="30" t="s">
        <v>1728</v>
      </c>
      <c r="N673" s="26" t="s">
        <v>84</v>
      </c>
      <c r="O673" s="26" t="s">
        <v>4214</v>
      </c>
      <c r="P673" s="21" t="s">
        <v>91</v>
      </c>
      <c r="Q673" s="27">
        <v>796</v>
      </c>
      <c r="R673" s="26" t="s">
        <v>678</v>
      </c>
      <c r="S673" s="12">
        <v>15</v>
      </c>
      <c r="T673" s="12">
        <v>687.86</v>
      </c>
      <c r="U673" s="12">
        <f t="shared" si="66"/>
        <v>10317.9</v>
      </c>
      <c r="V673" s="12">
        <f t="shared" si="69"/>
        <v>11556.048000000001</v>
      </c>
      <c r="W673" s="23"/>
      <c r="X673" s="23">
        <v>2017</v>
      </c>
      <c r="Y673" s="25"/>
      <c r="Z673" s="121" t="s">
        <v>1565</v>
      </c>
      <c r="AA673" s="121" t="s">
        <v>1427</v>
      </c>
      <c r="AB673" s="121" t="s">
        <v>4703</v>
      </c>
      <c r="AC673" s="121">
        <v>22</v>
      </c>
      <c r="AD673" s="122" t="s">
        <v>6885</v>
      </c>
      <c r="AE673" s="122" t="s">
        <v>6882</v>
      </c>
      <c r="AF673" s="121" t="s">
        <v>8277</v>
      </c>
      <c r="AG673" s="121"/>
      <c r="AH673" s="127" t="s">
        <v>8278</v>
      </c>
      <c r="AI673" s="121"/>
      <c r="AJ673" s="123">
        <v>15</v>
      </c>
      <c r="AK673" s="123">
        <v>685</v>
      </c>
      <c r="AL673" s="123">
        <f t="shared" si="70"/>
        <v>10275</v>
      </c>
      <c r="AM673" s="123">
        <f t="shared" si="71"/>
        <v>42.899999999999636</v>
      </c>
      <c r="AN673" s="130"/>
      <c r="AO673" s="21"/>
      <c r="AP673" s="24"/>
      <c r="AQ673" s="21"/>
    </row>
    <row r="674" spans="1:43" s="22" customFormat="1" ht="76.5" outlineLevel="1" x14ac:dyDescent="0.25">
      <c r="A674" s="70"/>
      <c r="B674" s="72" t="s">
        <v>2722</v>
      </c>
      <c r="C674" s="21" t="s">
        <v>79</v>
      </c>
      <c r="D674" s="21" t="s">
        <v>1775</v>
      </c>
      <c r="E674" s="21" t="s">
        <v>1776</v>
      </c>
      <c r="F674" s="21" t="s">
        <v>1777</v>
      </c>
      <c r="G674" s="21" t="s">
        <v>4783</v>
      </c>
      <c r="H674" s="23" t="s">
        <v>3011</v>
      </c>
      <c r="I674" s="79">
        <v>0</v>
      </c>
      <c r="J674" s="25">
        <v>710000000</v>
      </c>
      <c r="K674" s="25" t="s">
        <v>82</v>
      </c>
      <c r="L674" s="23" t="s">
        <v>696</v>
      </c>
      <c r="M674" s="30" t="s">
        <v>1728</v>
      </c>
      <c r="N674" s="26" t="s">
        <v>84</v>
      </c>
      <c r="O674" s="26" t="s">
        <v>4214</v>
      </c>
      <c r="P674" s="21" t="s">
        <v>91</v>
      </c>
      <c r="Q674" s="27" t="s">
        <v>1563</v>
      </c>
      <c r="R674" s="26" t="s">
        <v>1564</v>
      </c>
      <c r="S674" s="12">
        <v>30</v>
      </c>
      <c r="T674" s="12">
        <v>515.89</v>
      </c>
      <c r="U674" s="12">
        <f t="shared" si="66"/>
        <v>15476.699999999999</v>
      </c>
      <c r="V674" s="12">
        <f t="shared" si="69"/>
        <v>17333.903999999999</v>
      </c>
      <c r="W674" s="23"/>
      <c r="X674" s="23">
        <v>2017</v>
      </c>
      <c r="Y674" s="25"/>
      <c r="Z674" s="121" t="s">
        <v>1565</v>
      </c>
      <c r="AA674" s="121" t="s">
        <v>1427</v>
      </c>
      <c r="AB674" s="121" t="s">
        <v>4703</v>
      </c>
      <c r="AC674" s="121">
        <v>23</v>
      </c>
      <c r="AD674" s="122" t="s">
        <v>6885</v>
      </c>
      <c r="AE674" s="122" t="s">
        <v>6882</v>
      </c>
      <c r="AF674" s="121" t="s">
        <v>8277</v>
      </c>
      <c r="AG674" s="121"/>
      <c r="AH674" s="127" t="s">
        <v>8278</v>
      </c>
      <c r="AI674" s="121"/>
      <c r="AJ674" s="123">
        <v>30</v>
      </c>
      <c r="AK674" s="123">
        <v>515</v>
      </c>
      <c r="AL674" s="123">
        <f t="shared" si="70"/>
        <v>15450</v>
      </c>
      <c r="AM674" s="123">
        <f t="shared" si="71"/>
        <v>26.699999999998909</v>
      </c>
      <c r="AN674" s="130"/>
      <c r="AO674" s="21"/>
      <c r="AP674" s="24"/>
      <c r="AQ674" s="21"/>
    </row>
    <row r="675" spans="1:43" s="22" customFormat="1" ht="76.5" outlineLevel="1" x14ac:dyDescent="0.25">
      <c r="A675" s="70"/>
      <c r="B675" s="72" t="s">
        <v>2723</v>
      </c>
      <c r="C675" s="21" t="s">
        <v>79</v>
      </c>
      <c r="D675" s="21" t="s">
        <v>1779</v>
      </c>
      <c r="E675" s="21" t="s">
        <v>1462</v>
      </c>
      <c r="F675" s="21" t="s">
        <v>1780</v>
      </c>
      <c r="G675" s="21" t="s">
        <v>4784</v>
      </c>
      <c r="H675" s="23" t="s">
        <v>3011</v>
      </c>
      <c r="I675" s="79">
        <v>0</v>
      </c>
      <c r="J675" s="25">
        <v>710000000</v>
      </c>
      <c r="K675" s="25" t="s">
        <v>82</v>
      </c>
      <c r="L675" s="23" t="s">
        <v>696</v>
      </c>
      <c r="M675" s="30" t="s">
        <v>1728</v>
      </c>
      <c r="N675" s="26" t="s">
        <v>84</v>
      </c>
      <c r="O675" s="26" t="s">
        <v>4214</v>
      </c>
      <c r="P675" s="21" t="s">
        <v>91</v>
      </c>
      <c r="Q675" s="27" t="s">
        <v>902</v>
      </c>
      <c r="R675" s="26" t="s">
        <v>678</v>
      </c>
      <c r="S675" s="12">
        <v>10</v>
      </c>
      <c r="T675" s="12">
        <v>315.27</v>
      </c>
      <c r="U675" s="12">
        <f t="shared" si="66"/>
        <v>3152.7</v>
      </c>
      <c r="V675" s="12">
        <f t="shared" si="69"/>
        <v>3531.0240000000003</v>
      </c>
      <c r="W675" s="23"/>
      <c r="X675" s="23">
        <v>2017</v>
      </c>
      <c r="Y675" s="25"/>
      <c r="Z675" s="121" t="s">
        <v>1565</v>
      </c>
      <c r="AA675" s="121" t="s">
        <v>1427</v>
      </c>
      <c r="AB675" s="121" t="s">
        <v>4703</v>
      </c>
      <c r="AC675" s="121">
        <v>24</v>
      </c>
      <c r="AD675" s="122" t="s">
        <v>6885</v>
      </c>
      <c r="AE675" s="122" t="s">
        <v>6882</v>
      </c>
      <c r="AF675" s="121" t="s">
        <v>8277</v>
      </c>
      <c r="AG675" s="121"/>
      <c r="AH675" s="127" t="s">
        <v>8278</v>
      </c>
      <c r="AI675" s="121"/>
      <c r="AJ675" s="123">
        <v>10</v>
      </c>
      <c r="AK675" s="123">
        <v>315</v>
      </c>
      <c r="AL675" s="123">
        <f t="shared" si="70"/>
        <v>3150</v>
      </c>
      <c r="AM675" s="123">
        <f t="shared" si="71"/>
        <v>2.6999999999998181</v>
      </c>
      <c r="AN675" s="130"/>
      <c r="AO675" s="21"/>
      <c r="AP675" s="24"/>
      <c r="AQ675" s="21"/>
    </row>
    <row r="676" spans="1:43" s="22" customFormat="1" ht="76.5" outlineLevel="1" x14ac:dyDescent="0.25">
      <c r="A676" s="70"/>
      <c r="B676" s="72" t="s">
        <v>2724</v>
      </c>
      <c r="C676" s="21" t="s">
        <v>79</v>
      </c>
      <c r="D676" s="21" t="s">
        <v>1461</v>
      </c>
      <c r="E676" s="21" t="s">
        <v>1462</v>
      </c>
      <c r="F676" s="21" t="s">
        <v>1470</v>
      </c>
      <c r="G676" s="21" t="s">
        <v>1781</v>
      </c>
      <c r="H676" s="23" t="s">
        <v>3011</v>
      </c>
      <c r="I676" s="79">
        <v>0</v>
      </c>
      <c r="J676" s="25">
        <v>710000000</v>
      </c>
      <c r="K676" s="25" t="s">
        <v>82</v>
      </c>
      <c r="L676" s="23" t="s">
        <v>696</v>
      </c>
      <c r="M676" s="30" t="s">
        <v>1728</v>
      </c>
      <c r="N676" s="26" t="s">
        <v>84</v>
      </c>
      <c r="O676" s="26" t="s">
        <v>4214</v>
      </c>
      <c r="P676" s="21" t="s">
        <v>91</v>
      </c>
      <c r="Q676" s="27" t="s">
        <v>1557</v>
      </c>
      <c r="R676" s="26" t="s">
        <v>1558</v>
      </c>
      <c r="S676" s="12">
        <v>100</v>
      </c>
      <c r="T676" s="12">
        <v>1370.94</v>
      </c>
      <c r="U676" s="12">
        <f t="shared" si="66"/>
        <v>137094</v>
      </c>
      <c r="V676" s="12">
        <f t="shared" si="69"/>
        <v>153545.28000000003</v>
      </c>
      <c r="W676" s="23"/>
      <c r="X676" s="23">
        <v>2017</v>
      </c>
      <c r="Y676" s="25"/>
      <c r="Z676" s="121" t="s">
        <v>1565</v>
      </c>
      <c r="AA676" s="121" t="s">
        <v>1427</v>
      </c>
      <c r="AB676" s="121" t="s">
        <v>4703</v>
      </c>
      <c r="AC676" s="121">
        <v>25</v>
      </c>
      <c r="AD676" s="122" t="s">
        <v>6885</v>
      </c>
      <c r="AE676" s="122" t="s">
        <v>6882</v>
      </c>
      <c r="AF676" s="121" t="s">
        <v>8277</v>
      </c>
      <c r="AG676" s="121"/>
      <c r="AH676" s="127" t="s">
        <v>8278</v>
      </c>
      <c r="AI676" s="121"/>
      <c r="AJ676" s="123">
        <v>100</v>
      </c>
      <c r="AK676" s="123">
        <v>1370</v>
      </c>
      <c r="AL676" s="123">
        <f t="shared" si="70"/>
        <v>137000</v>
      </c>
      <c r="AM676" s="123">
        <f t="shared" si="71"/>
        <v>94</v>
      </c>
      <c r="AN676" s="130"/>
      <c r="AO676" s="21"/>
      <c r="AP676" s="24"/>
      <c r="AQ676" s="21"/>
    </row>
    <row r="677" spans="1:43" s="22" customFormat="1" ht="76.5" outlineLevel="1" x14ac:dyDescent="0.25">
      <c r="A677" s="70"/>
      <c r="B677" s="72" t="s">
        <v>2725</v>
      </c>
      <c r="C677" s="21" t="s">
        <v>79</v>
      </c>
      <c r="D677" s="21" t="s">
        <v>1782</v>
      </c>
      <c r="E677" s="21" t="s">
        <v>1783</v>
      </c>
      <c r="F677" s="21" t="s">
        <v>1784</v>
      </c>
      <c r="G677" s="21" t="s">
        <v>4785</v>
      </c>
      <c r="H677" s="23" t="s">
        <v>3011</v>
      </c>
      <c r="I677" s="79">
        <v>0</v>
      </c>
      <c r="J677" s="25">
        <v>710000000</v>
      </c>
      <c r="K677" s="25" t="s">
        <v>82</v>
      </c>
      <c r="L677" s="23" t="s">
        <v>696</v>
      </c>
      <c r="M677" s="30" t="s">
        <v>1728</v>
      </c>
      <c r="N677" s="26" t="s">
        <v>84</v>
      </c>
      <c r="O677" s="26" t="s">
        <v>4214</v>
      </c>
      <c r="P677" s="21" t="s">
        <v>91</v>
      </c>
      <c r="Q677" s="27" t="s">
        <v>1557</v>
      </c>
      <c r="R677" s="26" t="s">
        <v>1558</v>
      </c>
      <c r="S677" s="12">
        <v>4.8</v>
      </c>
      <c r="T677" s="12">
        <v>1862.95</v>
      </c>
      <c r="U677" s="12">
        <f t="shared" si="66"/>
        <v>8942.16</v>
      </c>
      <c r="V677" s="12">
        <f t="shared" si="69"/>
        <v>10015.219200000001</v>
      </c>
      <c r="W677" s="23"/>
      <c r="X677" s="23">
        <v>2017</v>
      </c>
      <c r="Y677" s="25"/>
      <c r="Z677" s="121" t="s">
        <v>1565</v>
      </c>
      <c r="AA677" s="121" t="s">
        <v>1427</v>
      </c>
      <c r="AB677" s="121" t="s">
        <v>4703</v>
      </c>
      <c r="AC677" s="121">
        <v>26</v>
      </c>
      <c r="AD677" s="122" t="s">
        <v>6885</v>
      </c>
      <c r="AE677" s="122" t="s">
        <v>6882</v>
      </c>
      <c r="AF677" s="121" t="s">
        <v>8277</v>
      </c>
      <c r="AG677" s="121"/>
      <c r="AH677" s="127" t="s">
        <v>8278</v>
      </c>
      <c r="AI677" s="121"/>
      <c r="AJ677" s="123">
        <v>4.8</v>
      </c>
      <c r="AK677" s="123">
        <v>1860</v>
      </c>
      <c r="AL677" s="123">
        <f t="shared" si="70"/>
        <v>8928</v>
      </c>
      <c r="AM677" s="123">
        <f t="shared" si="71"/>
        <v>14.159999999999854</v>
      </c>
      <c r="AN677" s="130"/>
      <c r="AO677" s="21"/>
      <c r="AP677" s="24"/>
      <c r="AQ677" s="21"/>
    </row>
    <row r="678" spans="1:43" s="22" customFormat="1" ht="76.5" outlineLevel="1" x14ac:dyDescent="0.25">
      <c r="A678" s="70"/>
      <c r="B678" s="72" t="s">
        <v>2726</v>
      </c>
      <c r="C678" s="21" t="s">
        <v>79</v>
      </c>
      <c r="D678" s="21" t="s">
        <v>1467</v>
      </c>
      <c r="E678" s="21" t="s">
        <v>1468</v>
      </c>
      <c r="F678" s="21" t="s">
        <v>1469</v>
      </c>
      <c r="G678" s="21" t="s">
        <v>3221</v>
      </c>
      <c r="H678" s="23" t="s">
        <v>3011</v>
      </c>
      <c r="I678" s="79">
        <v>0</v>
      </c>
      <c r="J678" s="25">
        <v>710000000</v>
      </c>
      <c r="K678" s="25" t="s">
        <v>82</v>
      </c>
      <c r="L678" s="23" t="s">
        <v>696</v>
      </c>
      <c r="M678" s="30" t="s">
        <v>1728</v>
      </c>
      <c r="N678" s="26" t="s">
        <v>84</v>
      </c>
      <c r="O678" s="26" t="s">
        <v>4214</v>
      </c>
      <c r="P678" s="21" t="s">
        <v>91</v>
      </c>
      <c r="Q678" s="27" t="s">
        <v>1559</v>
      </c>
      <c r="R678" s="26" t="s">
        <v>1560</v>
      </c>
      <c r="S678" s="12">
        <v>19</v>
      </c>
      <c r="T678" s="12">
        <v>1743.53</v>
      </c>
      <c r="U678" s="12">
        <f t="shared" si="66"/>
        <v>33127.07</v>
      </c>
      <c r="V678" s="12">
        <f t="shared" si="69"/>
        <v>37102.318400000004</v>
      </c>
      <c r="W678" s="23"/>
      <c r="X678" s="23">
        <v>2017</v>
      </c>
      <c r="Y678" s="25"/>
      <c r="Z678" s="121" t="s">
        <v>1565</v>
      </c>
      <c r="AA678" s="121" t="s">
        <v>1427</v>
      </c>
      <c r="AB678" s="121" t="s">
        <v>4703</v>
      </c>
      <c r="AC678" s="121">
        <v>27</v>
      </c>
      <c r="AD678" s="122" t="s">
        <v>6885</v>
      </c>
      <c r="AE678" s="122" t="s">
        <v>6882</v>
      </c>
      <c r="AF678" s="121" t="s">
        <v>8284</v>
      </c>
      <c r="AG678" s="121"/>
      <c r="AH678" s="127" t="s">
        <v>6884</v>
      </c>
      <c r="AI678" s="121"/>
      <c r="AJ678" s="123">
        <v>19</v>
      </c>
      <c r="AK678" s="123">
        <v>1743</v>
      </c>
      <c r="AL678" s="123">
        <f t="shared" si="70"/>
        <v>33117</v>
      </c>
      <c r="AM678" s="123">
        <f t="shared" si="71"/>
        <v>10.069999999999709</v>
      </c>
      <c r="AN678" s="130"/>
      <c r="AO678" s="21"/>
      <c r="AP678" s="24"/>
      <c r="AQ678" s="21"/>
    </row>
    <row r="679" spans="1:43" s="22" customFormat="1" ht="76.5" outlineLevel="1" x14ac:dyDescent="0.25">
      <c r="A679" s="70"/>
      <c r="B679" s="72" t="s">
        <v>2727</v>
      </c>
      <c r="C679" s="21" t="s">
        <v>79</v>
      </c>
      <c r="D679" s="21" t="s">
        <v>1473</v>
      </c>
      <c r="E679" s="21" t="s">
        <v>1474</v>
      </c>
      <c r="F679" s="21" t="s">
        <v>1475</v>
      </c>
      <c r="G679" s="21" t="s">
        <v>4746</v>
      </c>
      <c r="H679" s="23" t="s">
        <v>3011</v>
      </c>
      <c r="I679" s="79">
        <v>0</v>
      </c>
      <c r="J679" s="25">
        <v>710000000</v>
      </c>
      <c r="K679" s="25" t="s">
        <v>82</v>
      </c>
      <c r="L679" s="23" t="s">
        <v>696</v>
      </c>
      <c r="M679" s="30" t="s">
        <v>1728</v>
      </c>
      <c r="N679" s="26" t="s">
        <v>84</v>
      </c>
      <c r="O679" s="26" t="s">
        <v>4214</v>
      </c>
      <c r="P679" s="21" t="s">
        <v>91</v>
      </c>
      <c r="Q679" s="27" t="s">
        <v>1561</v>
      </c>
      <c r="R679" s="26" t="s">
        <v>1562</v>
      </c>
      <c r="S679" s="12">
        <v>20</v>
      </c>
      <c r="T679" s="12">
        <v>1270.6300000000001</v>
      </c>
      <c r="U679" s="12">
        <f t="shared" si="66"/>
        <v>25412.600000000002</v>
      </c>
      <c r="V679" s="12">
        <f t="shared" si="69"/>
        <v>28462.112000000005</v>
      </c>
      <c r="W679" s="23"/>
      <c r="X679" s="23">
        <v>2017</v>
      </c>
      <c r="Y679" s="25"/>
      <c r="Z679" s="121" t="s">
        <v>1565</v>
      </c>
      <c r="AA679" s="121" t="s">
        <v>1427</v>
      </c>
      <c r="AB679" s="121" t="s">
        <v>4703</v>
      </c>
      <c r="AC679" s="121">
        <v>28</v>
      </c>
      <c r="AD679" s="122" t="s">
        <v>6885</v>
      </c>
      <c r="AE679" s="122" t="s">
        <v>6882</v>
      </c>
      <c r="AF679" s="121" t="s">
        <v>8284</v>
      </c>
      <c r="AG679" s="121"/>
      <c r="AH679" s="127" t="s">
        <v>6884</v>
      </c>
      <c r="AI679" s="121"/>
      <c r="AJ679" s="123">
        <v>20</v>
      </c>
      <c r="AK679" s="123">
        <v>1270.6099999999999</v>
      </c>
      <c r="AL679" s="123">
        <f t="shared" si="70"/>
        <v>25412.199999999997</v>
      </c>
      <c r="AM679" s="123">
        <f t="shared" si="71"/>
        <v>0.40000000000509317</v>
      </c>
      <c r="AN679" s="130"/>
      <c r="AO679" s="21"/>
      <c r="AP679" s="24"/>
      <c r="AQ679" s="21"/>
    </row>
    <row r="680" spans="1:43" s="22" customFormat="1" ht="76.5" outlineLevel="1" x14ac:dyDescent="0.25">
      <c r="A680" s="70"/>
      <c r="B680" s="72" t="s">
        <v>2728</v>
      </c>
      <c r="C680" s="21" t="s">
        <v>79</v>
      </c>
      <c r="D680" s="21" t="s">
        <v>1785</v>
      </c>
      <c r="E680" s="21" t="s">
        <v>1786</v>
      </c>
      <c r="F680" s="21" t="s">
        <v>1787</v>
      </c>
      <c r="G680" s="21" t="s">
        <v>1787</v>
      </c>
      <c r="H680" s="23" t="s">
        <v>3011</v>
      </c>
      <c r="I680" s="79">
        <v>0</v>
      </c>
      <c r="J680" s="25">
        <v>710000000</v>
      </c>
      <c r="K680" s="25" t="s">
        <v>82</v>
      </c>
      <c r="L680" s="23" t="s">
        <v>696</v>
      </c>
      <c r="M680" s="30" t="s">
        <v>1728</v>
      </c>
      <c r="N680" s="26" t="s">
        <v>84</v>
      </c>
      <c r="O680" s="26" t="s">
        <v>4214</v>
      </c>
      <c r="P680" s="21" t="s">
        <v>91</v>
      </c>
      <c r="Q680" s="27">
        <v>796</v>
      </c>
      <c r="R680" s="26" t="s">
        <v>678</v>
      </c>
      <c r="S680" s="12">
        <v>5</v>
      </c>
      <c r="T680" s="12">
        <v>662.07</v>
      </c>
      <c r="U680" s="12">
        <f t="shared" si="66"/>
        <v>3310.3500000000004</v>
      </c>
      <c r="V680" s="12">
        <f t="shared" si="69"/>
        <v>3707.5920000000006</v>
      </c>
      <c r="W680" s="23"/>
      <c r="X680" s="23">
        <v>2017</v>
      </c>
      <c r="Y680" s="25"/>
      <c r="Z680" s="121" t="s">
        <v>1565</v>
      </c>
      <c r="AA680" s="121" t="s">
        <v>1427</v>
      </c>
      <c r="AB680" s="121" t="s">
        <v>4703</v>
      </c>
      <c r="AC680" s="121">
        <v>29</v>
      </c>
      <c r="AD680" s="122" t="s">
        <v>6885</v>
      </c>
      <c r="AE680" s="122" t="s">
        <v>6882</v>
      </c>
      <c r="AF680" s="121" t="s">
        <v>8277</v>
      </c>
      <c r="AG680" s="121"/>
      <c r="AH680" s="127" t="s">
        <v>8278</v>
      </c>
      <c r="AI680" s="121"/>
      <c r="AJ680" s="123">
        <v>5</v>
      </c>
      <c r="AK680" s="123">
        <v>660</v>
      </c>
      <c r="AL680" s="123">
        <f t="shared" si="70"/>
        <v>3300</v>
      </c>
      <c r="AM680" s="123">
        <f t="shared" si="71"/>
        <v>10.350000000000364</v>
      </c>
      <c r="AN680" s="130"/>
      <c r="AO680" s="21"/>
      <c r="AP680" s="24"/>
      <c r="AQ680" s="21"/>
    </row>
    <row r="681" spans="1:43" s="22" customFormat="1" ht="76.5" outlineLevel="1" x14ac:dyDescent="0.25">
      <c r="A681" s="70"/>
      <c r="B681" s="72" t="s">
        <v>2729</v>
      </c>
      <c r="C681" s="21" t="s">
        <v>79</v>
      </c>
      <c r="D681" s="21" t="s">
        <v>1788</v>
      </c>
      <c r="E681" s="21" t="s">
        <v>1789</v>
      </c>
      <c r="F681" s="21" t="s">
        <v>1790</v>
      </c>
      <c r="G681" s="21" t="s">
        <v>1791</v>
      </c>
      <c r="H681" s="23" t="s">
        <v>3011</v>
      </c>
      <c r="I681" s="79">
        <v>0</v>
      </c>
      <c r="J681" s="25">
        <v>710000000</v>
      </c>
      <c r="K681" s="25" t="s">
        <v>82</v>
      </c>
      <c r="L681" s="23" t="s">
        <v>696</v>
      </c>
      <c r="M681" s="30" t="s">
        <v>1728</v>
      </c>
      <c r="N681" s="26" t="s">
        <v>84</v>
      </c>
      <c r="O681" s="26" t="s">
        <v>4214</v>
      </c>
      <c r="P681" s="21" t="s">
        <v>91</v>
      </c>
      <c r="Q681" s="27" t="s">
        <v>902</v>
      </c>
      <c r="R681" s="26" t="s">
        <v>678</v>
      </c>
      <c r="S681" s="12">
        <v>1000</v>
      </c>
      <c r="T681" s="12">
        <v>4.78</v>
      </c>
      <c r="U681" s="12">
        <f t="shared" si="66"/>
        <v>4780</v>
      </c>
      <c r="V681" s="12">
        <f t="shared" si="69"/>
        <v>5353.6</v>
      </c>
      <c r="W681" s="23"/>
      <c r="X681" s="23">
        <v>2017</v>
      </c>
      <c r="Y681" s="25"/>
      <c r="Z681" s="121" t="s">
        <v>1565</v>
      </c>
      <c r="AA681" s="121" t="s">
        <v>1427</v>
      </c>
      <c r="AB681" s="121" t="s">
        <v>4703</v>
      </c>
      <c r="AC681" s="121">
        <v>30</v>
      </c>
      <c r="AD681" s="122" t="s">
        <v>6885</v>
      </c>
      <c r="AE681" s="122" t="s">
        <v>6882</v>
      </c>
      <c r="AF681" s="121" t="s">
        <v>8277</v>
      </c>
      <c r="AG681" s="121"/>
      <c r="AH681" s="127" t="s">
        <v>8278</v>
      </c>
      <c r="AI681" s="121"/>
      <c r="AJ681" s="123">
        <v>1000</v>
      </c>
      <c r="AK681" s="123">
        <v>4.5</v>
      </c>
      <c r="AL681" s="123">
        <f t="shared" si="70"/>
        <v>4500</v>
      </c>
      <c r="AM681" s="123">
        <f t="shared" si="71"/>
        <v>280</v>
      </c>
      <c r="AN681" s="130"/>
      <c r="AO681" s="21"/>
      <c r="AP681" s="24"/>
      <c r="AQ681" s="21"/>
    </row>
    <row r="682" spans="1:43" s="22" customFormat="1" ht="76.5" outlineLevel="1" x14ac:dyDescent="0.25">
      <c r="A682" s="70"/>
      <c r="B682" s="72" t="s">
        <v>2730</v>
      </c>
      <c r="C682" s="21" t="s">
        <v>79</v>
      </c>
      <c r="D682" s="21" t="s">
        <v>1788</v>
      </c>
      <c r="E682" s="21" t="s">
        <v>1789</v>
      </c>
      <c r="F682" s="21" t="s">
        <v>1790</v>
      </c>
      <c r="G682" s="21" t="s">
        <v>1791</v>
      </c>
      <c r="H682" s="23" t="s">
        <v>3011</v>
      </c>
      <c r="I682" s="79">
        <v>0</v>
      </c>
      <c r="J682" s="25">
        <v>710000000</v>
      </c>
      <c r="K682" s="25" t="s">
        <v>82</v>
      </c>
      <c r="L682" s="23" t="s">
        <v>696</v>
      </c>
      <c r="M682" s="30" t="s">
        <v>1728</v>
      </c>
      <c r="N682" s="26" t="s">
        <v>84</v>
      </c>
      <c r="O682" s="26" t="s">
        <v>4214</v>
      </c>
      <c r="P682" s="21" t="s">
        <v>91</v>
      </c>
      <c r="Q682" s="27" t="s">
        <v>902</v>
      </c>
      <c r="R682" s="26" t="s">
        <v>678</v>
      </c>
      <c r="S682" s="12">
        <v>1000</v>
      </c>
      <c r="T682" s="12">
        <v>4.78</v>
      </c>
      <c r="U682" s="12">
        <f t="shared" si="66"/>
        <v>4780</v>
      </c>
      <c r="V682" s="12">
        <f t="shared" si="69"/>
        <v>5353.6</v>
      </c>
      <c r="W682" s="23"/>
      <c r="X682" s="23">
        <v>2017</v>
      </c>
      <c r="Y682" s="25"/>
      <c r="Z682" s="121" t="s">
        <v>1565</v>
      </c>
      <c r="AA682" s="121" t="s">
        <v>1427</v>
      </c>
      <c r="AB682" s="121" t="s">
        <v>4703</v>
      </c>
      <c r="AC682" s="121">
        <v>31</v>
      </c>
      <c r="AD682" s="122" t="s">
        <v>6885</v>
      </c>
      <c r="AE682" s="122" t="s">
        <v>6882</v>
      </c>
      <c r="AF682" s="121" t="s">
        <v>8277</v>
      </c>
      <c r="AG682" s="121"/>
      <c r="AH682" s="127" t="s">
        <v>8278</v>
      </c>
      <c r="AI682" s="121"/>
      <c r="AJ682" s="123">
        <v>1000</v>
      </c>
      <c r="AK682" s="123">
        <v>4.5</v>
      </c>
      <c r="AL682" s="123">
        <f t="shared" si="70"/>
        <v>4500</v>
      </c>
      <c r="AM682" s="123">
        <f t="shared" si="71"/>
        <v>280</v>
      </c>
      <c r="AN682" s="130"/>
      <c r="AO682" s="21"/>
      <c r="AP682" s="24"/>
      <c r="AQ682" s="21"/>
    </row>
    <row r="683" spans="1:43" s="22" customFormat="1" ht="76.5" outlineLevel="1" x14ac:dyDescent="0.25">
      <c r="A683" s="70"/>
      <c r="B683" s="72" t="s">
        <v>2731</v>
      </c>
      <c r="C683" s="21" t="s">
        <v>79</v>
      </c>
      <c r="D683" s="21" t="s">
        <v>1480</v>
      </c>
      <c r="E683" s="21" t="s">
        <v>1481</v>
      </c>
      <c r="F683" s="21" t="s">
        <v>1482</v>
      </c>
      <c r="G683" s="21" t="s">
        <v>4786</v>
      </c>
      <c r="H683" s="23" t="s">
        <v>3011</v>
      </c>
      <c r="I683" s="79">
        <v>0</v>
      </c>
      <c r="J683" s="25">
        <v>710000000</v>
      </c>
      <c r="K683" s="25" t="s">
        <v>82</v>
      </c>
      <c r="L683" s="23" t="s">
        <v>696</v>
      </c>
      <c r="M683" s="30" t="s">
        <v>1728</v>
      </c>
      <c r="N683" s="26" t="s">
        <v>84</v>
      </c>
      <c r="O683" s="26" t="s">
        <v>4214</v>
      </c>
      <c r="P683" s="21" t="s">
        <v>91</v>
      </c>
      <c r="Q683" s="27" t="s">
        <v>1559</v>
      </c>
      <c r="R683" s="26" t="s">
        <v>1560</v>
      </c>
      <c r="S683" s="12">
        <v>20</v>
      </c>
      <c r="T683" s="12">
        <v>267.5</v>
      </c>
      <c r="U683" s="12">
        <f t="shared" si="66"/>
        <v>5350</v>
      </c>
      <c r="V683" s="12">
        <f t="shared" si="69"/>
        <v>5992.0000000000009</v>
      </c>
      <c r="W683" s="23"/>
      <c r="X683" s="23">
        <v>2017</v>
      </c>
      <c r="Y683" s="25"/>
      <c r="Z683" s="121" t="s">
        <v>1565</v>
      </c>
      <c r="AA683" s="121" t="s">
        <v>1427</v>
      </c>
      <c r="AB683" s="121" t="s">
        <v>4703</v>
      </c>
      <c r="AC683" s="121">
        <v>32</v>
      </c>
      <c r="AD683" s="122" t="s">
        <v>6885</v>
      </c>
      <c r="AE683" s="122" t="s">
        <v>6882</v>
      </c>
      <c r="AF683" s="121" t="s">
        <v>8277</v>
      </c>
      <c r="AG683" s="121"/>
      <c r="AH683" s="127" t="s">
        <v>8278</v>
      </c>
      <c r="AI683" s="121"/>
      <c r="AJ683" s="123">
        <v>20</v>
      </c>
      <c r="AK683" s="123">
        <v>265</v>
      </c>
      <c r="AL683" s="123">
        <f t="shared" si="70"/>
        <v>5300</v>
      </c>
      <c r="AM683" s="123">
        <f t="shared" si="71"/>
        <v>50</v>
      </c>
      <c r="AN683" s="130"/>
      <c r="AO683" s="21"/>
      <c r="AP683" s="24"/>
      <c r="AQ683" s="21"/>
    </row>
    <row r="684" spans="1:43" s="22" customFormat="1" ht="76.5" outlineLevel="1" x14ac:dyDescent="0.25">
      <c r="A684" s="70"/>
      <c r="B684" s="72" t="s">
        <v>2732</v>
      </c>
      <c r="C684" s="21" t="s">
        <v>79</v>
      </c>
      <c r="D684" s="21" t="s">
        <v>1792</v>
      </c>
      <c r="E684" s="21" t="s">
        <v>1793</v>
      </c>
      <c r="F684" s="21" t="s">
        <v>1794</v>
      </c>
      <c r="G684" s="21" t="s">
        <v>4787</v>
      </c>
      <c r="H684" s="23" t="s">
        <v>3011</v>
      </c>
      <c r="I684" s="79">
        <v>0</v>
      </c>
      <c r="J684" s="25">
        <v>710000000</v>
      </c>
      <c r="K684" s="25" t="s">
        <v>82</v>
      </c>
      <c r="L684" s="23" t="s">
        <v>696</v>
      </c>
      <c r="M684" s="30" t="s">
        <v>1728</v>
      </c>
      <c r="N684" s="26" t="s">
        <v>84</v>
      </c>
      <c r="O684" s="26" t="s">
        <v>4214</v>
      </c>
      <c r="P684" s="21" t="s">
        <v>91</v>
      </c>
      <c r="Q684" s="27">
        <v>796</v>
      </c>
      <c r="R684" s="26" t="s">
        <v>678</v>
      </c>
      <c r="S684" s="12">
        <v>5</v>
      </c>
      <c r="T684" s="12">
        <v>165.29</v>
      </c>
      <c r="U684" s="12">
        <f t="shared" si="66"/>
        <v>826.44999999999993</v>
      </c>
      <c r="V684" s="12">
        <f t="shared" si="69"/>
        <v>925.62400000000002</v>
      </c>
      <c r="W684" s="23"/>
      <c r="X684" s="23">
        <v>2017</v>
      </c>
      <c r="Y684" s="25"/>
      <c r="Z684" s="121" t="s">
        <v>1565</v>
      </c>
      <c r="AA684" s="121" t="s">
        <v>1427</v>
      </c>
      <c r="AB684" s="121" t="s">
        <v>4703</v>
      </c>
      <c r="AC684" s="121">
        <v>33</v>
      </c>
      <c r="AD684" s="122" t="s">
        <v>6885</v>
      </c>
      <c r="AE684" s="122" t="s">
        <v>6882</v>
      </c>
      <c r="AF684" s="121" t="s">
        <v>8277</v>
      </c>
      <c r="AG684" s="121"/>
      <c r="AH684" s="127" t="s">
        <v>8278</v>
      </c>
      <c r="AI684" s="121"/>
      <c r="AJ684" s="123">
        <v>5</v>
      </c>
      <c r="AK684" s="123">
        <v>165</v>
      </c>
      <c r="AL684" s="123">
        <f t="shared" si="70"/>
        <v>825</v>
      </c>
      <c r="AM684" s="123">
        <f t="shared" si="71"/>
        <v>1.4499999999999318</v>
      </c>
      <c r="AN684" s="130"/>
      <c r="AO684" s="21"/>
      <c r="AP684" s="24"/>
      <c r="AQ684" s="21"/>
    </row>
    <row r="685" spans="1:43" s="22" customFormat="1" ht="76.5" outlineLevel="1" x14ac:dyDescent="0.25">
      <c r="A685" s="70"/>
      <c r="B685" s="72" t="s">
        <v>2733</v>
      </c>
      <c r="C685" s="21" t="s">
        <v>79</v>
      </c>
      <c r="D685" s="21" t="s">
        <v>1795</v>
      </c>
      <c r="E685" s="21" t="s">
        <v>1465</v>
      </c>
      <c r="F685" s="21" t="s">
        <v>1796</v>
      </c>
      <c r="G685" s="21" t="s">
        <v>4788</v>
      </c>
      <c r="H685" s="23" t="s">
        <v>3011</v>
      </c>
      <c r="I685" s="79">
        <v>0</v>
      </c>
      <c r="J685" s="25">
        <v>710000000</v>
      </c>
      <c r="K685" s="25" t="s">
        <v>82</v>
      </c>
      <c r="L685" s="23" t="s">
        <v>696</v>
      </c>
      <c r="M685" s="30" t="s">
        <v>1728</v>
      </c>
      <c r="N685" s="26" t="s">
        <v>84</v>
      </c>
      <c r="O685" s="26" t="s">
        <v>4214</v>
      </c>
      <c r="P685" s="21" t="s">
        <v>91</v>
      </c>
      <c r="Q685" s="27" t="s">
        <v>1124</v>
      </c>
      <c r="R685" s="26" t="s">
        <v>1125</v>
      </c>
      <c r="S685" s="73">
        <v>43</v>
      </c>
      <c r="T685" s="12">
        <v>2842.19</v>
      </c>
      <c r="U685" s="12">
        <f t="shared" si="66"/>
        <v>122214.17</v>
      </c>
      <c r="V685" s="12">
        <f t="shared" si="69"/>
        <v>136879.87040000001</v>
      </c>
      <c r="W685" s="23"/>
      <c r="X685" s="23">
        <v>2017</v>
      </c>
      <c r="Y685" s="25"/>
      <c r="Z685" s="121" t="s">
        <v>1565</v>
      </c>
      <c r="AA685" s="121" t="s">
        <v>1427</v>
      </c>
      <c r="AB685" s="121" t="s">
        <v>4703</v>
      </c>
      <c r="AC685" s="121">
        <v>34</v>
      </c>
      <c r="AD685" s="122" t="s">
        <v>6885</v>
      </c>
      <c r="AE685" s="122" t="s">
        <v>6882</v>
      </c>
      <c r="AF685" s="121" t="s">
        <v>8277</v>
      </c>
      <c r="AG685" s="121"/>
      <c r="AH685" s="127" t="s">
        <v>8278</v>
      </c>
      <c r="AI685" s="121"/>
      <c r="AJ685" s="123">
        <v>43</v>
      </c>
      <c r="AK685" s="123">
        <v>2840</v>
      </c>
      <c r="AL685" s="123">
        <f t="shared" si="70"/>
        <v>122120</v>
      </c>
      <c r="AM685" s="123">
        <f>U685-AL685</f>
        <v>94.169999999998254</v>
      </c>
      <c r="AN685" s="130"/>
      <c r="AO685" s="21"/>
      <c r="AP685" s="24"/>
      <c r="AQ685" s="21"/>
    </row>
    <row r="686" spans="1:43" s="22" customFormat="1" ht="76.5" outlineLevel="1" x14ac:dyDescent="0.25">
      <c r="A686" s="70"/>
      <c r="B686" s="72" t="s">
        <v>2734</v>
      </c>
      <c r="C686" s="21" t="s">
        <v>79</v>
      </c>
      <c r="D686" s="21" t="s">
        <v>3543</v>
      </c>
      <c r="E686" s="21" t="s">
        <v>3544</v>
      </c>
      <c r="F686" s="21" t="s">
        <v>3545</v>
      </c>
      <c r="G686" s="21" t="s">
        <v>3546</v>
      </c>
      <c r="H686" s="23" t="s">
        <v>81</v>
      </c>
      <c r="I686" s="24">
        <v>0</v>
      </c>
      <c r="J686" s="25">
        <v>710000000</v>
      </c>
      <c r="K686" s="25" t="s">
        <v>82</v>
      </c>
      <c r="L686" s="23" t="s">
        <v>696</v>
      </c>
      <c r="M686" s="21" t="s">
        <v>969</v>
      </c>
      <c r="N686" s="26" t="s">
        <v>84</v>
      </c>
      <c r="O686" s="26" t="s">
        <v>4214</v>
      </c>
      <c r="P686" s="21" t="s">
        <v>91</v>
      </c>
      <c r="Q686" s="27">
        <v>796</v>
      </c>
      <c r="R686" s="26" t="s">
        <v>678</v>
      </c>
      <c r="S686" s="12">
        <v>32</v>
      </c>
      <c r="T686" s="12">
        <v>251.74</v>
      </c>
      <c r="U686" s="12">
        <f t="shared" si="66"/>
        <v>8055.68</v>
      </c>
      <c r="V686" s="12">
        <f t="shared" si="69"/>
        <v>9022.361600000002</v>
      </c>
      <c r="W686" s="23"/>
      <c r="X686" s="23">
        <v>2017</v>
      </c>
      <c r="Y686" s="25"/>
      <c r="Z686" s="121" t="s">
        <v>1723</v>
      </c>
      <c r="AA686" s="121" t="s">
        <v>728</v>
      </c>
      <c r="AB686" s="121" t="s">
        <v>4703</v>
      </c>
      <c r="AC686" s="121">
        <v>1</v>
      </c>
      <c r="AD686" s="122" t="s">
        <v>6872</v>
      </c>
      <c r="AE686" s="122" t="s">
        <v>6871</v>
      </c>
      <c r="AF686" s="121" t="s">
        <v>8377</v>
      </c>
      <c r="AG686" s="121"/>
      <c r="AH686" s="121" t="s">
        <v>8378</v>
      </c>
      <c r="AI686" s="121"/>
      <c r="AJ686" s="123">
        <v>32</v>
      </c>
      <c r="AK686" s="123">
        <v>251</v>
      </c>
      <c r="AL686" s="123">
        <f t="shared" ref="AL686:AL750" si="72">AJ686*AK686</f>
        <v>8032</v>
      </c>
      <c r="AM686" s="123">
        <f t="shared" ref="AM686:AM750" si="73">U686-AL686</f>
        <v>23.680000000000291</v>
      </c>
      <c r="AN686" s="130"/>
      <c r="AO686" s="21"/>
      <c r="AP686" s="24"/>
      <c r="AQ686" s="21"/>
    </row>
    <row r="687" spans="1:43" s="22" customFormat="1" ht="76.5" outlineLevel="1" x14ac:dyDescent="0.25">
      <c r="A687" s="70"/>
      <c r="B687" s="72" t="s">
        <v>2735</v>
      </c>
      <c r="C687" s="21" t="s">
        <v>79</v>
      </c>
      <c r="D687" s="21" t="s">
        <v>3547</v>
      </c>
      <c r="E687" s="21" t="s">
        <v>1823</v>
      </c>
      <c r="F687" s="21" t="s">
        <v>3548</v>
      </c>
      <c r="G687" s="21" t="s">
        <v>4796</v>
      </c>
      <c r="H687" s="23" t="s">
        <v>81</v>
      </c>
      <c r="I687" s="24">
        <v>0</v>
      </c>
      <c r="J687" s="25">
        <v>710000000</v>
      </c>
      <c r="K687" s="25" t="s">
        <v>82</v>
      </c>
      <c r="L687" s="23" t="s">
        <v>696</v>
      </c>
      <c r="M687" s="21" t="s">
        <v>969</v>
      </c>
      <c r="N687" s="26" t="s">
        <v>84</v>
      </c>
      <c r="O687" s="26" t="s">
        <v>4214</v>
      </c>
      <c r="P687" s="21" t="s">
        <v>91</v>
      </c>
      <c r="Q687" s="27">
        <v>796</v>
      </c>
      <c r="R687" s="26" t="s">
        <v>678</v>
      </c>
      <c r="S687" s="12">
        <v>17</v>
      </c>
      <c r="T687" s="12">
        <v>3248.21</v>
      </c>
      <c r="U687" s="12">
        <f t="shared" si="66"/>
        <v>55219.57</v>
      </c>
      <c r="V687" s="12">
        <f t="shared" si="69"/>
        <v>61845.918400000002</v>
      </c>
      <c r="W687" s="23"/>
      <c r="X687" s="23">
        <v>2017</v>
      </c>
      <c r="Y687" s="25"/>
      <c r="Z687" s="121" t="s">
        <v>1723</v>
      </c>
      <c r="AA687" s="121" t="s">
        <v>728</v>
      </c>
      <c r="AB687" s="121" t="s">
        <v>4703</v>
      </c>
      <c r="AC687" s="121">
        <v>2</v>
      </c>
      <c r="AD687" s="122" t="s">
        <v>6872</v>
      </c>
      <c r="AE687" s="122" t="s">
        <v>6871</v>
      </c>
      <c r="AF687" s="121" t="s">
        <v>8377</v>
      </c>
      <c r="AG687" s="121"/>
      <c r="AH687" s="121" t="s">
        <v>8378</v>
      </c>
      <c r="AI687" s="121"/>
      <c r="AJ687" s="123">
        <v>17</v>
      </c>
      <c r="AK687" s="123">
        <v>3248</v>
      </c>
      <c r="AL687" s="123">
        <f t="shared" si="72"/>
        <v>55216</v>
      </c>
      <c r="AM687" s="123">
        <f t="shared" si="73"/>
        <v>3.569999999999709</v>
      </c>
      <c r="AN687" s="130"/>
      <c r="AO687" s="21"/>
      <c r="AP687" s="24"/>
      <c r="AQ687" s="21"/>
    </row>
    <row r="688" spans="1:43" s="22" customFormat="1" ht="76.5" outlineLevel="1" x14ac:dyDescent="0.25">
      <c r="A688" s="70"/>
      <c r="B688" s="72" t="s">
        <v>2736</v>
      </c>
      <c r="C688" s="21" t="s">
        <v>79</v>
      </c>
      <c r="D688" s="21" t="s">
        <v>1825</v>
      </c>
      <c r="E688" s="21" t="s">
        <v>1826</v>
      </c>
      <c r="F688" s="21" t="s">
        <v>1827</v>
      </c>
      <c r="G688" s="21" t="s">
        <v>3549</v>
      </c>
      <c r="H688" s="23" t="s">
        <v>81</v>
      </c>
      <c r="I688" s="24">
        <v>0</v>
      </c>
      <c r="J688" s="25">
        <v>710000000</v>
      </c>
      <c r="K688" s="25" t="s">
        <v>82</v>
      </c>
      <c r="L688" s="23" t="s">
        <v>696</v>
      </c>
      <c r="M688" s="21" t="s">
        <v>969</v>
      </c>
      <c r="N688" s="26" t="s">
        <v>84</v>
      </c>
      <c r="O688" s="26" t="s">
        <v>4214</v>
      </c>
      <c r="P688" s="21" t="s">
        <v>91</v>
      </c>
      <c r="Q688" s="27">
        <v>796</v>
      </c>
      <c r="R688" s="26" t="s">
        <v>678</v>
      </c>
      <c r="S688" s="12">
        <v>722</v>
      </c>
      <c r="T688" s="12">
        <v>663.97</v>
      </c>
      <c r="U688" s="12">
        <f t="shared" si="66"/>
        <v>479386.34</v>
      </c>
      <c r="V688" s="12">
        <f t="shared" si="69"/>
        <v>536912.70080000011</v>
      </c>
      <c r="W688" s="23"/>
      <c r="X688" s="23">
        <v>2017</v>
      </c>
      <c r="Y688" s="25"/>
      <c r="Z688" s="121" t="s">
        <v>1723</v>
      </c>
      <c r="AA688" s="121" t="s">
        <v>728</v>
      </c>
      <c r="AB688" s="121" t="s">
        <v>4703</v>
      </c>
      <c r="AC688" s="121">
        <v>3</v>
      </c>
      <c r="AD688" s="122" t="s">
        <v>6872</v>
      </c>
      <c r="AE688" s="122" t="s">
        <v>6871</v>
      </c>
      <c r="AF688" s="121" t="s">
        <v>8377</v>
      </c>
      <c r="AG688" s="121"/>
      <c r="AH688" s="121" t="s">
        <v>8380</v>
      </c>
      <c r="AI688" s="121"/>
      <c r="AJ688" s="123">
        <v>722</v>
      </c>
      <c r="AK688" s="123">
        <v>657</v>
      </c>
      <c r="AL688" s="123">
        <f t="shared" si="72"/>
        <v>474354</v>
      </c>
      <c r="AM688" s="123">
        <f t="shared" si="73"/>
        <v>5032.3400000000256</v>
      </c>
      <c r="AN688" s="130"/>
      <c r="AO688" s="21"/>
      <c r="AP688" s="24"/>
      <c r="AQ688" s="21"/>
    </row>
    <row r="689" spans="1:43" s="22" customFormat="1" ht="76.5" outlineLevel="1" x14ac:dyDescent="0.25">
      <c r="A689" s="70"/>
      <c r="B689" s="72" t="s">
        <v>2737</v>
      </c>
      <c r="C689" s="21" t="s">
        <v>79</v>
      </c>
      <c r="D689" s="21" t="s">
        <v>1825</v>
      </c>
      <c r="E689" s="21" t="s">
        <v>1826</v>
      </c>
      <c r="F689" s="21" t="s">
        <v>1827</v>
      </c>
      <c r="G689" s="21" t="s">
        <v>3550</v>
      </c>
      <c r="H689" s="23" t="s">
        <v>81</v>
      </c>
      <c r="I689" s="24">
        <v>0</v>
      </c>
      <c r="J689" s="25">
        <v>710000000</v>
      </c>
      <c r="K689" s="25" t="s">
        <v>82</v>
      </c>
      <c r="L689" s="23" t="s">
        <v>696</v>
      </c>
      <c r="M689" s="21" t="s">
        <v>969</v>
      </c>
      <c r="N689" s="26" t="s">
        <v>84</v>
      </c>
      <c r="O689" s="26" t="s">
        <v>4214</v>
      </c>
      <c r="P689" s="21" t="s">
        <v>91</v>
      </c>
      <c r="Q689" s="27">
        <v>796</v>
      </c>
      <c r="R689" s="26" t="s">
        <v>678</v>
      </c>
      <c r="S689" s="12">
        <v>50</v>
      </c>
      <c r="T689" s="12">
        <v>522.26</v>
      </c>
      <c r="U689" s="12">
        <f t="shared" si="66"/>
        <v>26113</v>
      </c>
      <c r="V689" s="12">
        <f t="shared" si="69"/>
        <v>29246.560000000001</v>
      </c>
      <c r="W689" s="23"/>
      <c r="X689" s="23">
        <v>2017</v>
      </c>
      <c r="Y689" s="25"/>
      <c r="Z689" s="121" t="s">
        <v>1723</v>
      </c>
      <c r="AA689" s="121" t="s">
        <v>728</v>
      </c>
      <c r="AB689" s="121" t="s">
        <v>4703</v>
      </c>
      <c r="AC689" s="121">
        <v>4</v>
      </c>
      <c r="AD689" s="122" t="s">
        <v>6872</v>
      </c>
      <c r="AE689" s="122" t="s">
        <v>6871</v>
      </c>
      <c r="AF689" s="121" t="s">
        <v>8377</v>
      </c>
      <c r="AG689" s="121"/>
      <c r="AH689" s="121" t="s">
        <v>8380</v>
      </c>
      <c r="AI689" s="121"/>
      <c r="AJ689" s="123">
        <v>50</v>
      </c>
      <c r="AK689" s="123">
        <v>517</v>
      </c>
      <c r="AL689" s="123">
        <f t="shared" si="72"/>
        <v>25850</v>
      </c>
      <c r="AM689" s="123">
        <f t="shared" si="73"/>
        <v>263</v>
      </c>
      <c r="AN689" s="130"/>
      <c r="AO689" s="21"/>
      <c r="AP689" s="24"/>
      <c r="AQ689" s="21"/>
    </row>
    <row r="690" spans="1:43" s="22" customFormat="1" ht="76.5" outlineLevel="1" x14ac:dyDescent="0.25">
      <c r="A690" s="70"/>
      <c r="B690" s="72" t="s">
        <v>2738</v>
      </c>
      <c r="C690" s="21" t="s">
        <v>79</v>
      </c>
      <c r="D690" s="21" t="s">
        <v>3551</v>
      </c>
      <c r="E690" s="21" t="s">
        <v>3552</v>
      </c>
      <c r="F690" s="21" t="s">
        <v>3553</v>
      </c>
      <c r="G690" s="21" t="s">
        <v>4797</v>
      </c>
      <c r="H690" s="23" t="s">
        <v>81</v>
      </c>
      <c r="I690" s="24">
        <v>0</v>
      </c>
      <c r="J690" s="25">
        <v>710000000</v>
      </c>
      <c r="K690" s="25" t="s">
        <v>82</v>
      </c>
      <c r="L690" s="23" t="s">
        <v>696</v>
      </c>
      <c r="M690" s="21" t="s">
        <v>969</v>
      </c>
      <c r="N690" s="26" t="s">
        <v>84</v>
      </c>
      <c r="O690" s="26" t="s">
        <v>4214</v>
      </c>
      <c r="P690" s="21" t="s">
        <v>91</v>
      </c>
      <c r="Q690" s="27">
        <v>796</v>
      </c>
      <c r="R690" s="26" t="s">
        <v>678</v>
      </c>
      <c r="S690" s="12">
        <v>11</v>
      </c>
      <c r="T690" s="12">
        <v>2006.25</v>
      </c>
      <c r="U690" s="12">
        <f t="shared" si="66"/>
        <v>22068.75</v>
      </c>
      <c r="V690" s="12">
        <f t="shared" si="69"/>
        <v>24717.000000000004</v>
      </c>
      <c r="W690" s="23"/>
      <c r="X690" s="23">
        <v>2017</v>
      </c>
      <c r="Y690" s="25"/>
      <c r="Z690" s="121" t="s">
        <v>1723</v>
      </c>
      <c r="AA690" s="121" t="s">
        <v>728</v>
      </c>
      <c r="AB690" s="121" t="s">
        <v>4703</v>
      </c>
      <c r="AC690" s="121">
        <v>5</v>
      </c>
      <c r="AD690" s="122" t="s">
        <v>6872</v>
      </c>
      <c r="AE690" s="122" t="s">
        <v>6871</v>
      </c>
      <c r="AF690" s="121" t="s">
        <v>8377</v>
      </c>
      <c r="AG690" s="121"/>
      <c r="AH690" s="121" t="s">
        <v>8380</v>
      </c>
      <c r="AI690" s="121"/>
      <c r="AJ690" s="123">
        <v>11</v>
      </c>
      <c r="AK690" s="123">
        <v>1997</v>
      </c>
      <c r="AL690" s="123">
        <f t="shared" si="72"/>
        <v>21967</v>
      </c>
      <c r="AM690" s="123">
        <f t="shared" si="73"/>
        <v>101.75</v>
      </c>
      <c r="AN690" s="130"/>
      <c r="AO690" s="21"/>
      <c r="AP690" s="24"/>
      <c r="AQ690" s="21"/>
    </row>
    <row r="691" spans="1:43" s="22" customFormat="1" ht="76.5" outlineLevel="1" x14ac:dyDescent="0.25">
      <c r="A691" s="70"/>
      <c r="B691" s="72" t="s">
        <v>2739</v>
      </c>
      <c r="C691" s="21" t="s">
        <v>79</v>
      </c>
      <c r="D691" s="21" t="s">
        <v>3554</v>
      </c>
      <c r="E691" s="21" t="s">
        <v>3555</v>
      </c>
      <c r="F691" s="21" t="s">
        <v>3556</v>
      </c>
      <c r="G691" s="21" t="s">
        <v>4798</v>
      </c>
      <c r="H691" s="23" t="s">
        <v>81</v>
      </c>
      <c r="I691" s="24">
        <v>0</v>
      </c>
      <c r="J691" s="25">
        <v>710000000</v>
      </c>
      <c r="K691" s="25" t="s">
        <v>82</v>
      </c>
      <c r="L691" s="23" t="s">
        <v>696</v>
      </c>
      <c r="M691" s="21" t="s">
        <v>969</v>
      </c>
      <c r="N691" s="26" t="s">
        <v>84</v>
      </c>
      <c r="O691" s="26" t="s">
        <v>4214</v>
      </c>
      <c r="P691" s="21" t="s">
        <v>91</v>
      </c>
      <c r="Q691" s="27">
        <v>166</v>
      </c>
      <c r="R691" s="26" t="s">
        <v>1558</v>
      </c>
      <c r="S691" s="12">
        <v>11</v>
      </c>
      <c r="T691" s="12">
        <v>706.96</v>
      </c>
      <c r="U691" s="12">
        <f t="shared" si="66"/>
        <v>7776.56</v>
      </c>
      <c r="V691" s="12">
        <f t="shared" si="69"/>
        <v>8709.7472000000016</v>
      </c>
      <c r="W691" s="23"/>
      <c r="X691" s="23">
        <v>2017</v>
      </c>
      <c r="Y691" s="25"/>
      <c r="Z691" s="121" t="s">
        <v>1723</v>
      </c>
      <c r="AA691" s="121" t="s">
        <v>728</v>
      </c>
      <c r="AB691" s="121" t="s">
        <v>4703</v>
      </c>
      <c r="AC691" s="121">
        <v>6</v>
      </c>
      <c r="AD691" s="122" t="s">
        <v>6872</v>
      </c>
      <c r="AE691" s="122" t="s">
        <v>6871</v>
      </c>
      <c r="AF691" s="121" t="s">
        <v>8377</v>
      </c>
      <c r="AG691" s="121"/>
      <c r="AH691" s="121" t="s">
        <v>8378</v>
      </c>
      <c r="AI691" s="121"/>
      <c r="AJ691" s="123">
        <v>11</v>
      </c>
      <c r="AK691" s="123">
        <v>706</v>
      </c>
      <c r="AL691" s="123">
        <f t="shared" si="72"/>
        <v>7766</v>
      </c>
      <c r="AM691" s="123">
        <f t="shared" si="73"/>
        <v>10.5600000000004</v>
      </c>
      <c r="AN691" s="130"/>
      <c r="AO691" s="21"/>
      <c r="AP691" s="24"/>
      <c r="AQ691" s="21"/>
    </row>
    <row r="692" spans="1:43" s="22" customFormat="1" ht="76.5" outlineLevel="1" x14ac:dyDescent="0.25">
      <c r="A692" s="70"/>
      <c r="B692" s="72" t="s">
        <v>2740</v>
      </c>
      <c r="C692" s="21" t="s">
        <v>79</v>
      </c>
      <c r="D692" s="21" t="s">
        <v>3557</v>
      </c>
      <c r="E692" s="21" t="s">
        <v>3558</v>
      </c>
      <c r="F692" s="21" t="s">
        <v>3559</v>
      </c>
      <c r="G692" s="21" t="s">
        <v>4799</v>
      </c>
      <c r="H692" s="23" t="s">
        <v>81</v>
      </c>
      <c r="I692" s="24">
        <v>0</v>
      </c>
      <c r="J692" s="25">
        <v>710000000</v>
      </c>
      <c r="K692" s="25" t="s">
        <v>82</v>
      </c>
      <c r="L692" s="23" t="s">
        <v>696</v>
      </c>
      <c r="M692" s="21" t="s">
        <v>969</v>
      </c>
      <c r="N692" s="26" t="s">
        <v>84</v>
      </c>
      <c r="O692" s="26" t="s">
        <v>4214</v>
      </c>
      <c r="P692" s="21" t="s">
        <v>91</v>
      </c>
      <c r="Q692" s="27">
        <v>796</v>
      </c>
      <c r="R692" s="26" t="s">
        <v>678</v>
      </c>
      <c r="S692" s="12">
        <v>50</v>
      </c>
      <c r="T692" s="12">
        <v>336.76</v>
      </c>
      <c r="U692" s="12">
        <f t="shared" si="66"/>
        <v>16838</v>
      </c>
      <c r="V692" s="12">
        <f t="shared" si="69"/>
        <v>18858.560000000001</v>
      </c>
      <c r="W692" s="23"/>
      <c r="X692" s="23">
        <v>2017</v>
      </c>
      <c r="Y692" s="25"/>
      <c r="Z692" s="121" t="s">
        <v>1723</v>
      </c>
      <c r="AA692" s="121" t="s">
        <v>728</v>
      </c>
      <c r="AB692" s="121" t="s">
        <v>4703</v>
      </c>
      <c r="AC692" s="121">
        <v>7</v>
      </c>
      <c r="AD692" s="122" t="s">
        <v>6872</v>
      </c>
      <c r="AE692" s="122" t="s">
        <v>6871</v>
      </c>
      <c r="AF692" s="121" t="s">
        <v>8377</v>
      </c>
      <c r="AG692" s="121"/>
      <c r="AH692" s="121" t="s">
        <v>8378</v>
      </c>
      <c r="AI692" s="121"/>
      <c r="AJ692" s="123">
        <v>50</v>
      </c>
      <c r="AK692" s="123">
        <v>336</v>
      </c>
      <c r="AL692" s="123">
        <f t="shared" si="72"/>
        <v>16800</v>
      </c>
      <c r="AM692" s="123">
        <f t="shared" si="73"/>
        <v>38</v>
      </c>
      <c r="AN692" s="130"/>
      <c r="AO692" s="21"/>
      <c r="AP692" s="24"/>
      <c r="AQ692" s="21"/>
    </row>
    <row r="693" spans="1:43" s="22" customFormat="1" ht="76.5" outlineLevel="1" x14ac:dyDescent="0.25">
      <c r="A693" s="70"/>
      <c r="B693" s="72" t="s">
        <v>2741</v>
      </c>
      <c r="C693" s="21" t="s">
        <v>79</v>
      </c>
      <c r="D693" s="21" t="s">
        <v>3560</v>
      </c>
      <c r="E693" s="21" t="s">
        <v>3558</v>
      </c>
      <c r="F693" s="21" t="s">
        <v>4056</v>
      </c>
      <c r="G693" s="21" t="s">
        <v>4800</v>
      </c>
      <c r="H693" s="23" t="s">
        <v>81</v>
      </c>
      <c r="I693" s="24">
        <v>0</v>
      </c>
      <c r="J693" s="25">
        <v>710000000</v>
      </c>
      <c r="K693" s="25" t="s">
        <v>82</v>
      </c>
      <c r="L693" s="23" t="s">
        <v>696</v>
      </c>
      <c r="M693" s="21" t="s">
        <v>969</v>
      </c>
      <c r="N693" s="26" t="s">
        <v>84</v>
      </c>
      <c r="O693" s="26" t="s">
        <v>4214</v>
      </c>
      <c r="P693" s="21" t="s">
        <v>91</v>
      </c>
      <c r="Q693" s="27">
        <v>796</v>
      </c>
      <c r="R693" s="26" t="s">
        <v>678</v>
      </c>
      <c r="S693" s="12">
        <v>6</v>
      </c>
      <c r="T693" s="12">
        <v>3765.06</v>
      </c>
      <c r="U693" s="12">
        <f t="shared" ref="U693:U757" si="74">S693*T693</f>
        <v>22590.36</v>
      </c>
      <c r="V693" s="12">
        <f t="shared" si="69"/>
        <v>25301.203200000004</v>
      </c>
      <c r="W693" s="23"/>
      <c r="X693" s="23">
        <v>2017</v>
      </c>
      <c r="Y693" s="25"/>
      <c r="Z693" s="121" t="s">
        <v>1723</v>
      </c>
      <c r="AA693" s="121" t="s">
        <v>728</v>
      </c>
      <c r="AB693" s="121" t="s">
        <v>4703</v>
      </c>
      <c r="AC693" s="121">
        <v>8</v>
      </c>
      <c r="AD693" s="122" t="s">
        <v>6872</v>
      </c>
      <c r="AE693" s="122" t="s">
        <v>6871</v>
      </c>
      <c r="AF693" s="121" t="s">
        <v>8377</v>
      </c>
      <c r="AG693" s="121"/>
      <c r="AH693" s="121" t="s">
        <v>8378</v>
      </c>
      <c r="AI693" s="121"/>
      <c r="AJ693" s="123">
        <v>6</v>
      </c>
      <c r="AK693" s="123">
        <v>3765</v>
      </c>
      <c r="AL693" s="123">
        <f t="shared" si="72"/>
        <v>22590</v>
      </c>
      <c r="AM693" s="123">
        <f t="shared" si="73"/>
        <v>0.36000000000058208</v>
      </c>
      <c r="AN693" s="130"/>
      <c r="AO693" s="21"/>
      <c r="AP693" s="24"/>
      <c r="AQ693" s="21"/>
    </row>
    <row r="694" spans="1:43" s="22" customFormat="1" ht="76.5" outlineLevel="1" x14ac:dyDescent="0.25">
      <c r="A694" s="70"/>
      <c r="B694" s="72" t="s">
        <v>2742</v>
      </c>
      <c r="C694" s="21" t="s">
        <v>79</v>
      </c>
      <c r="D694" s="21" t="s">
        <v>3561</v>
      </c>
      <c r="E694" s="21" t="s">
        <v>3562</v>
      </c>
      <c r="F694" s="21" t="s">
        <v>3563</v>
      </c>
      <c r="G694" s="21" t="s">
        <v>4801</v>
      </c>
      <c r="H694" s="23" t="s">
        <v>81</v>
      </c>
      <c r="I694" s="24">
        <v>0</v>
      </c>
      <c r="J694" s="25">
        <v>710000000</v>
      </c>
      <c r="K694" s="25" t="s">
        <v>82</v>
      </c>
      <c r="L694" s="23" t="s">
        <v>696</v>
      </c>
      <c r="M694" s="21" t="s">
        <v>969</v>
      </c>
      <c r="N694" s="26" t="s">
        <v>84</v>
      </c>
      <c r="O694" s="26" t="s">
        <v>4214</v>
      </c>
      <c r="P694" s="21" t="s">
        <v>91</v>
      </c>
      <c r="Q694" s="27">
        <v>704</v>
      </c>
      <c r="R694" s="26" t="s">
        <v>901</v>
      </c>
      <c r="S694" s="12">
        <v>8</v>
      </c>
      <c r="T694" s="12">
        <v>3765.06</v>
      </c>
      <c r="U694" s="12">
        <f t="shared" si="74"/>
        <v>30120.48</v>
      </c>
      <c r="V694" s="12">
        <f t="shared" si="69"/>
        <v>33734.937600000005</v>
      </c>
      <c r="W694" s="23"/>
      <c r="X694" s="23">
        <v>2017</v>
      </c>
      <c r="Y694" s="25"/>
      <c r="Z694" s="121" t="s">
        <v>1723</v>
      </c>
      <c r="AA694" s="121" t="s">
        <v>728</v>
      </c>
      <c r="AB694" s="121" t="s">
        <v>4703</v>
      </c>
      <c r="AC694" s="121">
        <v>9</v>
      </c>
      <c r="AD694" s="122" t="s">
        <v>6872</v>
      </c>
      <c r="AE694" s="122" t="s">
        <v>6871</v>
      </c>
      <c r="AF694" s="121" t="s">
        <v>8377</v>
      </c>
      <c r="AG694" s="121"/>
      <c r="AH694" s="121" t="s">
        <v>8378</v>
      </c>
      <c r="AI694" s="121"/>
      <c r="AJ694" s="123">
        <v>8</v>
      </c>
      <c r="AK694" s="123">
        <v>3765</v>
      </c>
      <c r="AL694" s="123">
        <f t="shared" si="72"/>
        <v>30120</v>
      </c>
      <c r="AM694" s="123">
        <f t="shared" si="73"/>
        <v>0.47999999999956344</v>
      </c>
      <c r="AN694" s="130"/>
      <c r="AO694" s="21"/>
      <c r="AP694" s="24"/>
      <c r="AQ694" s="21"/>
    </row>
    <row r="695" spans="1:43" s="22" customFormat="1" ht="76.5" outlineLevel="1" x14ac:dyDescent="0.25">
      <c r="A695" s="70"/>
      <c r="B695" s="72" t="s">
        <v>2743</v>
      </c>
      <c r="C695" s="21" t="s">
        <v>79</v>
      </c>
      <c r="D695" s="21" t="s">
        <v>3564</v>
      </c>
      <c r="E695" s="21" t="s">
        <v>3565</v>
      </c>
      <c r="F695" s="21" t="s">
        <v>3566</v>
      </c>
      <c r="G695" s="21" t="s">
        <v>3566</v>
      </c>
      <c r="H695" s="23" t="s">
        <v>81</v>
      </c>
      <c r="I695" s="24">
        <v>0</v>
      </c>
      <c r="J695" s="25">
        <v>710000000</v>
      </c>
      <c r="K695" s="25" t="s">
        <v>82</v>
      </c>
      <c r="L695" s="23" t="s">
        <v>696</v>
      </c>
      <c r="M695" s="21" t="s">
        <v>969</v>
      </c>
      <c r="N695" s="26" t="s">
        <v>84</v>
      </c>
      <c r="O695" s="26" t="s">
        <v>4214</v>
      </c>
      <c r="P695" s="21" t="s">
        <v>91</v>
      </c>
      <c r="Q695" s="27">
        <v>796</v>
      </c>
      <c r="R695" s="26" t="s">
        <v>678</v>
      </c>
      <c r="S695" s="12">
        <v>10</v>
      </c>
      <c r="T695" s="12">
        <v>515.89</v>
      </c>
      <c r="U695" s="12">
        <f t="shared" si="74"/>
        <v>5158.8999999999996</v>
      </c>
      <c r="V695" s="12">
        <f t="shared" si="69"/>
        <v>5777.9679999999998</v>
      </c>
      <c r="W695" s="23"/>
      <c r="X695" s="23">
        <v>2017</v>
      </c>
      <c r="Y695" s="25"/>
      <c r="Z695" s="121" t="s">
        <v>1723</v>
      </c>
      <c r="AA695" s="121" t="s">
        <v>728</v>
      </c>
      <c r="AB695" s="121" t="s">
        <v>4703</v>
      </c>
      <c r="AC695" s="121">
        <v>10</v>
      </c>
      <c r="AD695" s="122" t="s">
        <v>6872</v>
      </c>
      <c r="AE695" s="122" t="s">
        <v>6871</v>
      </c>
      <c r="AF695" s="121" t="s">
        <v>8377</v>
      </c>
      <c r="AG695" s="121"/>
      <c r="AH695" s="121" t="s">
        <v>8378</v>
      </c>
      <c r="AI695" s="121"/>
      <c r="AJ695" s="123">
        <v>10</v>
      </c>
      <c r="AK695" s="123">
        <v>515</v>
      </c>
      <c r="AL695" s="123">
        <f t="shared" si="72"/>
        <v>5150</v>
      </c>
      <c r="AM695" s="123">
        <f t="shared" si="73"/>
        <v>8.8999999999996362</v>
      </c>
      <c r="AN695" s="130"/>
      <c r="AO695" s="21"/>
      <c r="AP695" s="24"/>
      <c r="AQ695" s="21"/>
    </row>
    <row r="696" spans="1:43" s="22" customFormat="1" ht="89.25" outlineLevel="1" x14ac:dyDescent="0.25">
      <c r="A696" s="70"/>
      <c r="B696" s="72" t="s">
        <v>2744</v>
      </c>
      <c r="C696" s="21" t="s">
        <v>79</v>
      </c>
      <c r="D696" s="21" t="s">
        <v>1043</v>
      </c>
      <c r="E696" s="21" t="s">
        <v>1044</v>
      </c>
      <c r="F696" s="21" t="s">
        <v>1045</v>
      </c>
      <c r="G696" s="21" t="s">
        <v>1046</v>
      </c>
      <c r="H696" s="23" t="s">
        <v>81</v>
      </c>
      <c r="I696" s="24">
        <v>0</v>
      </c>
      <c r="J696" s="25">
        <v>710000000</v>
      </c>
      <c r="K696" s="25" t="s">
        <v>82</v>
      </c>
      <c r="L696" s="23" t="s">
        <v>696</v>
      </c>
      <c r="M696" s="21" t="s">
        <v>969</v>
      </c>
      <c r="N696" s="26" t="s">
        <v>84</v>
      </c>
      <c r="O696" s="26" t="s">
        <v>4214</v>
      </c>
      <c r="P696" s="21" t="s">
        <v>91</v>
      </c>
      <c r="Q696" s="27">
        <v>796</v>
      </c>
      <c r="R696" s="26" t="s">
        <v>678</v>
      </c>
      <c r="S696" s="12">
        <v>70</v>
      </c>
      <c r="T696" s="12">
        <v>695.02</v>
      </c>
      <c r="U696" s="12">
        <f t="shared" si="74"/>
        <v>48651.4</v>
      </c>
      <c r="V696" s="12">
        <f t="shared" si="69"/>
        <v>54489.568000000007</v>
      </c>
      <c r="W696" s="23"/>
      <c r="X696" s="23">
        <v>2017</v>
      </c>
      <c r="Y696" s="25"/>
      <c r="Z696" s="121" t="s">
        <v>1723</v>
      </c>
      <c r="AA696" s="121" t="s">
        <v>728</v>
      </c>
      <c r="AB696" s="121" t="s">
        <v>4703</v>
      </c>
      <c r="AC696" s="121">
        <v>11</v>
      </c>
      <c r="AD696" s="122" t="s">
        <v>6872</v>
      </c>
      <c r="AE696" s="122" t="s">
        <v>6871</v>
      </c>
      <c r="AF696" s="121" t="s">
        <v>8377</v>
      </c>
      <c r="AG696" s="121"/>
      <c r="AH696" s="121" t="s">
        <v>8378</v>
      </c>
      <c r="AI696" s="121"/>
      <c r="AJ696" s="123">
        <v>70</v>
      </c>
      <c r="AK696" s="123">
        <v>695</v>
      </c>
      <c r="AL696" s="123">
        <f t="shared" si="72"/>
        <v>48650</v>
      </c>
      <c r="AM696" s="123">
        <f t="shared" si="73"/>
        <v>1.4000000000014552</v>
      </c>
      <c r="AN696" s="130"/>
      <c r="AO696" s="21"/>
      <c r="AP696" s="24"/>
      <c r="AQ696" s="21"/>
    </row>
    <row r="697" spans="1:43" s="22" customFormat="1" ht="89.25" outlineLevel="1" x14ac:dyDescent="0.25">
      <c r="A697" s="70"/>
      <c r="B697" s="72" t="s">
        <v>2745</v>
      </c>
      <c r="C697" s="21" t="s">
        <v>79</v>
      </c>
      <c r="D697" s="21" t="s">
        <v>1047</v>
      </c>
      <c r="E697" s="21" t="s">
        <v>1044</v>
      </c>
      <c r="F697" s="21" t="s">
        <v>1048</v>
      </c>
      <c r="G697" s="21" t="s">
        <v>3567</v>
      </c>
      <c r="H697" s="23" t="s">
        <v>81</v>
      </c>
      <c r="I697" s="24">
        <v>0</v>
      </c>
      <c r="J697" s="25">
        <v>710000000</v>
      </c>
      <c r="K697" s="25" t="s">
        <v>82</v>
      </c>
      <c r="L697" s="23" t="s">
        <v>696</v>
      </c>
      <c r="M697" s="21" t="s">
        <v>969</v>
      </c>
      <c r="N697" s="26" t="s">
        <v>84</v>
      </c>
      <c r="O697" s="26" t="s">
        <v>4214</v>
      </c>
      <c r="P697" s="21" t="s">
        <v>91</v>
      </c>
      <c r="Q697" s="27">
        <v>796</v>
      </c>
      <c r="R697" s="26" t="s">
        <v>678</v>
      </c>
      <c r="S697" s="12">
        <v>66</v>
      </c>
      <c r="T697" s="12">
        <v>439.46</v>
      </c>
      <c r="U697" s="12">
        <f t="shared" si="74"/>
        <v>29004.359999999997</v>
      </c>
      <c r="V697" s="12">
        <f t="shared" si="69"/>
        <v>32484.8832</v>
      </c>
      <c r="W697" s="23"/>
      <c r="X697" s="23">
        <v>2017</v>
      </c>
      <c r="Y697" s="25"/>
      <c r="Z697" s="121" t="s">
        <v>1723</v>
      </c>
      <c r="AA697" s="121" t="s">
        <v>728</v>
      </c>
      <c r="AB697" s="121" t="s">
        <v>4703</v>
      </c>
      <c r="AC697" s="121">
        <v>12</v>
      </c>
      <c r="AD697" s="122" t="s">
        <v>6872</v>
      </c>
      <c r="AE697" s="122" t="s">
        <v>6871</v>
      </c>
      <c r="AF697" s="121" t="s">
        <v>8377</v>
      </c>
      <c r="AG697" s="121"/>
      <c r="AH697" s="121" t="s">
        <v>8378</v>
      </c>
      <c r="AI697" s="121"/>
      <c r="AJ697" s="123">
        <v>66</v>
      </c>
      <c r="AK697" s="123">
        <v>439</v>
      </c>
      <c r="AL697" s="123">
        <f t="shared" si="72"/>
        <v>28974</v>
      </c>
      <c r="AM697" s="123">
        <f t="shared" si="73"/>
        <v>30.359999999996944</v>
      </c>
      <c r="AN697" s="130"/>
      <c r="AO697" s="21"/>
      <c r="AP697" s="24"/>
      <c r="AQ697" s="21"/>
    </row>
    <row r="698" spans="1:43" s="22" customFormat="1" ht="76.5" outlineLevel="1" x14ac:dyDescent="0.25">
      <c r="A698" s="70"/>
      <c r="B698" s="72" t="s">
        <v>2746</v>
      </c>
      <c r="C698" s="21" t="s">
        <v>79</v>
      </c>
      <c r="D698" s="21" t="s">
        <v>1197</v>
      </c>
      <c r="E698" s="21" t="s">
        <v>1198</v>
      </c>
      <c r="F698" s="21" t="s">
        <v>1199</v>
      </c>
      <c r="G698" s="21" t="s">
        <v>4461</v>
      </c>
      <c r="H698" s="23" t="s">
        <v>81</v>
      </c>
      <c r="I698" s="24">
        <v>0</v>
      </c>
      <c r="J698" s="25">
        <v>710000000</v>
      </c>
      <c r="K698" s="25" t="s">
        <v>82</v>
      </c>
      <c r="L698" s="23" t="s">
        <v>696</v>
      </c>
      <c r="M698" s="21" t="s">
        <v>969</v>
      </c>
      <c r="N698" s="26" t="s">
        <v>84</v>
      </c>
      <c r="O698" s="26" t="s">
        <v>4214</v>
      </c>
      <c r="P698" s="21" t="s">
        <v>91</v>
      </c>
      <c r="Q698" s="27">
        <v>796</v>
      </c>
      <c r="R698" s="26" t="s">
        <v>678</v>
      </c>
      <c r="S698" s="12">
        <v>8</v>
      </c>
      <c r="T698" s="12">
        <v>477.68</v>
      </c>
      <c r="U698" s="12">
        <f t="shared" si="74"/>
        <v>3821.44</v>
      </c>
      <c r="V698" s="12">
        <f t="shared" si="69"/>
        <v>4280.0128000000004</v>
      </c>
      <c r="W698" s="23"/>
      <c r="X698" s="23">
        <v>2017</v>
      </c>
      <c r="Y698" s="25"/>
      <c r="Z698" s="121" t="s">
        <v>1723</v>
      </c>
      <c r="AA698" s="121" t="s">
        <v>728</v>
      </c>
      <c r="AB698" s="121" t="s">
        <v>4703</v>
      </c>
      <c r="AC698" s="121">
        <v>13</v>
      </c>
      <c r="AD698" s="122" t="s">
        <v>6872</v>
      </c>
      <c r="AE698" s="122" t="s">
        <v>6871</v>
      </c>
      <c r="AF698" s="121" t="s">
        <v>8377</v>
      </c>
      <c r="AG698" s="121"/>
      <c r="AH698" s="121" t="s">
        <v>8378</v>
      </c>
      <c r="AI698" s="121"/>
      <c r="AJ698" s="123">
        <v>8</v>
      </c>
      <c r="AK698" s="123">
        <v>477</v>
      </c>
      <c r="AL698" s="123">
        <f t="shared" si="72"/>
        <v>3816</v>
      </c>
      <c r="AM698" s="123">
        <f t="shared" si="73"/>
        <v>5.4400000000000546</v>
      </c>
      <c r="AN698" s="130"/>
      <c r="AO698" s="21"/>
      <c r="AP698" s="24"/>
      <c r="AQ698" s="21"/>
    </row>
    <row r="699" spans="1:43" s="22" customFormat="1" ht="76.5" outlineLevel="1" x14ac:dyDescent="0.25">
      <c r="A699" s="70"/>
      <c r="B699" s="72" t="s">
        <v>2747</v>
      </c>
      <c r="C699" s="21" t="s">
        <v>79</v>
      </c>
      <c r="D699" s="21" t="s">
        <v>3568</v>
      </c>
      <c r="E699" s="21" t="s">
        <v>880</v>
      </c>
      <c r="F699" s="21" t="s">
        <v>3569</v>
      </c>
      <c r="G699" s="21" t="s">
        <v>4802</v>
      </c>
      <c r="H699" s="23" t="s">
        <v>81</v>
      </c>
      <c r="I699" s="24">
        <v>0</v>
      </c>
      <c r="J699" s="25">
        <v>710000000</v>
      </c>
      <c r="K699" s="25" t="s">
        <v>82</v>
      </c>
      <c r="L699" s="23" t="s">
        <v>696</v>
      </c>
      <c r="M699" s="21" t="s">
        <v>969</v>
      </c>
      <c r="N699" s="26" t="s">
        <v>84</v>
      </c>
      <c r="O699" s="26" t="s">
        <v>4214</v>
      </c>
      <c r="P699" s="21" t="s">
        <v>91</v>
      </c>
      <c r="Q699" s="27">
        <v>796</v>
      </c>
      <c r="R699" s="26" t="s">
        <v>678</v>
      </c>
      <c r="S699" s="12">
        <v>18</v>
      </c>
      <c r="T699" s="12">
        <v>622.89</v>
      </c>
      <c r="U699" s="12">
        <f t="shared" si="74"/>
        <v>11212.02</v>
      </c>
      <c r="V699" s="12">
        <f t="shared" si="69"/>
        <v>12557.462400000002</v>
      </c>
      <c r="W699" s="23"/>
      <c r="X699" s="23">
        <v>2017</v>
      </c>
      <c r="Y699" s="25"/>
      <c r="Z699" s="121" t="s">
        <v>1723</v>
      </c>
      <c r="AA699" s="121" t="s">
        <v>728</v>
      </c>
      <c r="AB699" s="121" t="s">
        <v>4703</v>
      </c>
      <c r="AC699" s="121">
        <v>14</v>
      </c>
      <c r="AD699" s="122" t="s">
        <v>6872</v>
      </c>
      <c r="AE699" s="122" t="s">
        <v>6871</v>
      </c>
      <c r="AF699" s="121" t="s">
        <v>8377</v>
      </c>
      <c r="AG699" s="121"/>
      <c r="AH699" s="121" t="s">
        <v>8378</v>
      </c>
      <c r="AI699" s="121"/>
      <c r="AJ699" s="123">
        <v>18</v>
      </c>
      <c r="AK699" s="123">
        <v>622</v>
      </c>
      <c r="AL699" s="123">
        <f t="shared" si="72"/>
        <v>11196</v>
      </c>
      <c r="AM699" s="123">
        <f t="shared" si="73"/>
        <v>16.020000000000437</v>
      </c>
      <c r="AN699" s="130"/>
      <c r="AO699" s="21"/>
      <c r="AP699" s="24"/>
      <c r="AQ699" s="21"/>
    </row>
    <row r="700" spans="1:43" s="22" customFormat="1" ht="76.5" outlineLevel="1" x14ac:dyDescent="0.25">
      <c r="A700" s="70"/>
      <c r="B700" s="72" t="s">
        <v>2748</v>
      </c>
      <c r="C700" s="21" t="s">
        <v>79</v>
      </c>
      <c r="D700" s="21" t="s">
        <v>3570</v>
      </c>
      <c r="E700" s="21" t="s">
        <v>880</v>
      </c>
      <c r="F700" s="21" t="s">
        <v>3571</v>
      </c>
      <c r="G700" s="21" t="s">
        <v>4803</v>
      </c>
      <c r="H700" s="23" t="s">
        <v>81</v>
      </c>
      <c r="I700" s="24">
        <v>0</v>
      </c>
      <c r="J700" s="25">
        <v>710000000</v>
      </c>
      <c r="K700" s="25" t="s">
        <v>82</v>
      </c>
      <c r="L700" s="23" t="s">
        <v>696</v>
      </c>
      <c r="M700" s="21" t="s">
        <v>969</v>
      </c>
      <c r="N700" s="26" t="s">
        <v>84</v>
      </c>
      <c r="O700" s="26" t="s">
        <v>4214</v>
      </c>
      <c r="P700" s="21" t="s">
        <v>91</v>
      </c>
      <c r="Q700" s="27">
        <v>796</v>
      </c>
      <c r="R700" s="26" t="s">
        <v>678</v>
      </c>
      <c r="S700" s="12">
        <v>7</v>
      </c>
      <c r="T700" s="12">
        <v>642</v>
      </c>
      <c r="U700" s="12">
        <f t="shared" si="74"/>
        <v>4494</v>
      </c>
      <c r="V700" s="12">
        <f t="shared" si="69"/>
        <v>5033.2800000000007</v>
      </c>
      <c r="W700" s="23"/>
      <c r="X700" s="23">
        <v>2017</v>
      </c>
      <c r="Y700" s="25"/>
      <c r="Z700" s="121" t="s">
        <v>1723</v>
      </c>
      <c r="AA700" s="121" t="s">
        <v>728</v>
      </c>
      <c r="AB700" s="121" t="s">
        <v>4703</v>
      </c>
      <c r="AC700" s="121">
        <v>15</v>
      </c>
      <c r="AD700" s="122" t="s">
        <v>6872</v>
      </c>
      <c r="AE700" s="122" t="s">
        <v>6871</v>
      </c>
      <c r="AF700" s="121" t="s">
        <v>8377</v>
      </c>
      <c r="AG700" s="121"/>
      <c r="AH700" s="121" t="s">
        <v>8378</v>
      </c>
      <c r="AI700" s="121"/>
      <c r="AJ700" s="123">
        <v>7</v>
      </c>
      <c r="AK700" s="123">
        <v>642</v>
      </c>
      <c r="AL700" s="123">
        <f t="shared" si="72"/>
        <v>4494</v>
      </c>
      <c r="AM700" s="123">
        <f t="shared" si="73"/>
        <v>0</v>
      </c>
      <c r="AN700" s="130"/>
      <c r="AO700" s="21"/>
      <c r="AP700" s="24"/>
      <c r="AQ700" s="21"/>
    </row>
    <row r="701" spans="1:43" s="22" customFormat="1" ht="76.5" outlineLevel="1" x14ac:dyDescent="0.25">
      <c r="A701" s="70"/>
      <c r="B701" s="72" t="s">
        <v>2749</v>
      </c>
      <c r="C701" s="21" t="s">
        <v>79</v>
      </c>
      <c r="D701" s="74" t="s">
        <v>1033</v>
      </c>
      <c r="E701" s="74" t="s">
        <v>1034</v>
      </c>
      <c r="F701" s="74" t="s">
        <v>1035</v>
      </c>
      <c r="G701" s="21" t="s">
        <v>4430</v>
      </c>
      <c r="H701" s="23" t="s">
        <v>81</v>
      </c>
      <c r="I701" s="24">
        <v>0</v>
      </c>
      <c r="J701" s="25">
        <v>710000000</v>
      </c>
      <c r="K701" s="25" t="s">
        <v>82</v>
      </c>
      <c r="L701" s="23" t="s">
        <v>696</v>
      </c>
      <c r="M701" s="21" t="s">
        <v>969</v>
      </c>
      <c r="N701" s="26" t="s">
        <v>84</v>
      </c>
      <c r="O701" s="26" t="s">
        <v>4214</v>
      </c>
      <c r="P701" s="21" t="s">
        <v>91</v>
      </c>
      <c r="Q701" s="27" t="s">
        <v>1126</v>
      </c>
      <c r="R701" s="26" t="s">
        <v>1127</v>
      </c>
      <c r="S701" s="12">
        <v>630</v>
      </c>
      <c r="T701" s="12">
        <v>163.01</v>
      </c>
      <c r="U701" s="12">
        <f t="shared" si="74"/>
        <v>102696.29999999999</v>
      </c>
      <c r="V701" s="12">
        <f t="shared" si="69"/>
        <v>115019.856</v>
      </c>
      <c r="W701" s="23"/>
      <c r="X701" s="23">
        <v>2017</v>
      </c>
      <c r="Y701" s="25"/>
      <c r="Z701" s="121" t="s">
        <v>1723</v>
      </c>
      <c r="AA701" s="121" t="s">
        <v>728</v>
      </c>
      <c r="AB701" s="121" t="s">
        <v>4703</v>
      </c>
      <c r="AC701" s="121">
        <v>16</v>
      </c>
      <c r="AD701" s="122" t="s">
        <v>6872</v>
      </c>
      <c r="AE701" s="122" t="s">
        <v>6871</v>
      </c>
      <c r="AF701" s="121" t="s">
        <v>8377</v>
      </c>
      <c r="AG701" s="121"/>
      <c r="AH701" s="121" t="s">
        <v>8379</v>
      </c>
      <c r="AI701" s="121"/>
      <c r="AJ701" s="123">
        <v>630</v>
      </c>
      <c r="AK701" s="123">
        <v>163</v>
      </c>
      <c r="AL701" s="123">
        <f t="shared" si="72"/>
        <v>102690</v>
      </c>
      <c r="AM701" s="123">
        <f t="shared" si="73"/>
        <v>6.2999999999883585</v>
      </c>
      <c r="AN701" s="130"/>
      <c r="AO701" s="74"/>
      <c r="AP701" s="79"/>
      <c r="AQ701" s="74"/>
    </row>
    <row r="702" spans="1:43" s="22" customFormat="1" ht="76.5" outlineLevel="1" x14ac:dyDescent="0.25">
      <c r="A702" s="70"/>
      <c r="B702" s="72" t="s">
        <v>2750</v>
      </c>
      <c r="C702" s="21" t="s">
        <v>79</v>
      </c>
      <c r="D702" s="21" t="s">
        <v>3572</v>
      </c>
      <c r="E702" s="21" t="s">
        <v>3573</v>
      </c>
      <c r="F702" s="21" t="s">
        <v>1195</v>
      </c>
      <c r="G702" s="21" t="s">
        <v>3574</v>
      </c>
      <c r="H702" s="23" t="s">
        <v>81</v>
      </c>
      <c r="I702" s="24">
        <v>0</v>
      </c>
      <c r="J702" s="25">
        <v>710000000</v>
      </c>
      <c r="K702" s="25" t="s">
        <v>82</v>
      </c>
      <c r="L702" s="23" t="s">
        <v>696</v>
      </c>
      <c r="M702" s="21" t="s">
        <v>969</v>
      </c>
      <c r="N702" s="26" t="s">
        <v>84</v>
      </c>
      <c r="O702" s="26" t="s">
        <v>4214</v>
      </c>
      <c r="P702" s="21" t="s">
        <v>91</v>
      </c>
      <c r="Q702" s="27">
        <v>796</v>
      </c>
      <c r="R702" s="26" t="s">
        <v>678</v>
      </c>
      <c r="S702" s="12">
        <v>100</v>
      </c>
      <c r="T702" s="12">
        <v>506.34</v>
      </c>
      <c r="U702" s="12">
        <f t="shared" si="74"/>
        <v>50634</v>
      </c>
      <c r="V702" s="12">
        <f t="shared" si="69"/>
        <v>56710.080000000009</v>
      </c>
      <c r="W702" s="23"/>
      <c r="X702" s="23">
        <v>2017</v>
      </c>
      <c r="Y702" s="25"/>
      <c r="Z702" s="121" t="s">
        <v>1723</v>
      </c>
      <c r="AA702" s="121" t="s">
        <v>728</v>
      </c>
      <c r="AB702" s="121" t="s">
        <v>4703</v>
      </c>
      <c r="AC702" s="121">
        <v>17</v>
      </c>
      <c r="AD702" s="122" t="s">
        <v>6872</v>
      </c>
      <c r="AE702" s="122" t="s">
        <v>6871</v>
      </c>
      <c r="AF702" s="121" t="s">
        <v>8377</v>
      </c>
      <c r="AG702" s="121"/>
      <c r="AH702" s="121" t="s">
        <v>8378</v>
      </c>
      <c r="AI702" s="121"/>
      <c r="AJ702" s="123">
        <v>100</v>
      </c>
      <c r="AK702" s="123">
        <v>506</v>
      </c>
      <c r="AL702" s="123">
        <f t="shared" si="72"/>
        <v>50600</v>
      </c>
      <c r="AM702" s="123">
        <f t="shared" si="73"/>
        <v>34</v>
      </c>
      <c r="AN702" s="130"/>
      <c r="AO702" s="21"/>
      <c r="AP702" s="24"/>
      <c r="AQ702" s="21"/>
    </row>
    <row r="703" spans="1:43" s="22" customFormat="1" ht="102" outlineLevel="1" x14ac:dyDescent="0.25">
      <c r="A703" s="70"/>
      <c r="B703" s="72" t="s">
        <v>2751</v>
      </c>
      <c r="C703" s="21" t="s">
        <v>79</v>
      </c>
      <c r="D703" s="21" t="s">
        <v>1840</v>
      </c>
      <c r="E703" s="21" t="s">
        <v>1841</v>
      </c>
      <c r="F703" s="21" t="s">
        <v>1842</v>
      </c>
      <c r="G703" s="21" t="s">
        <v>4804</v>
      </c>
      <c r="H703" s="23" t="s">
        <v>81</v>
      </c>
      <c r="I703" s="24">
        <v>0</v>
      </c>
      <c r="J703" s="25">
        <v>710000000</v>
      </c>
      <c r="K703" s="25" t="s">
        <v>82</v>
      </c>
      <c r="L703" s="23" t="s">
        <v>696</v>
      </c>
      <c r="M703" s="21" t="s">
        <v>969</v>
      </c>
      <c r="N703" s="26" t="s">
        <v>84</v>
      </c>
      <c r="O703" s="26" t="s">
        <v>4214</v>
      </c>
      <c r="P703" s="21" t="s">
        <v>91</v>
      </c>
      <c r="Q703" s="27">
        <v>796</v>
      </c>
      <c r="R703" s="26" t="s">
        <v>678</v>
      </c>
      <c r="S703" s="12">
        <v>120</v>
      </c>
      <c r="T703" s="12">
        <v>543.6</v>
      </c>
      <c r="U703" s="12">
        <f t="shared" si="74"/>
        <v>65232</v>
      </c>
      <c r="V703" s="12">
        <f t="shared" si="69"/>
        <v>73059.840000000011</v>
      </c>
      <c r="W703" s="23"/>
      <c r="X703" s="23">
        <v>2017</v>
      </c>
      <c r="Y703" s="25"/>
      <c r="Z703" s="121" t="s">
        <v>1723</v>
      </c>
      <c r="AA703" s="121" t="s">
        <v>728</v>
      </c>
      <c r="AB703" s="121" t="s">
        <v>4703</v>
      </c>
      <c r="AC703" s="121">
        <v>18</v>
      </c>
      <c r="AD703" s="122" t="s">
        <v>6872</v>
      </c>
      <c r="AE703" s="122" t="s">
        <v>6871</v>
      </c>
      <c r="AF703" s="121" t="s">
        <v>8377</v>
      </c>
      <c r="AG703" s="121"/>
      <c r="AH703" s="121" t="s">
        <v>8378</v>
      </c>
      <c r="AI703" s="121"/>
      <c r="AJ703" s="123">
        <v>120</v>
      </c>
      <c r="AK703" s="123">
        <v>543</v>
      </c>
      <c r="AL703" s="123">
        <f t="shared" si="72"/>
        <v>65160</v>
      </c>
      <c r="AM703" s="123">
        <f t="shared" si="73"/>
        <v>72</v>
      </c>
      <c r="AN703" s="130"/>
      <c r="AO703" s="21"/>
      <c r="AP703" s="24"/>
      <c r="AQ703" s="21"/>
    </row>
    <row r="704" spans="1:43" s="22" customFormat="1" ht="76.5" outlineLevel="1" x14ac:dyDescent="0.25">
      <c r="A704" s="70"/>
      <c r="B704" s="72" t="s">
        <v>2752</v>
      </c>
      <c r="C704" s="21" t="s">
        <v>79</v>
      </c>
      <c r="D704" s="21" t="s">
        <v>3575</v>
      </c>
      <c r="E704" s="21" t="s">
        <v>3576</v>
      </c>
      <c r="F704" s="21" t="s">
        <v>3577</v>
      </c>
      <c r="G704" s="21" t="s">
        <v>3578</v>
      </c>
      <c r="H704" s="23" t="s">
        <v>81</v>
      </c>
      <c r="I704" s="24">
        <v>0</v>
      </c>
      <c r="J704" s="25">
        <v>710000000</v>
      </c>
      <c r="K704" s="25" t="s">
        <v>82</v>
      </c>
      <c r="L704" s="23" t="s">
        <v>696</v>
      </c>
      <c r="M704" s="21" t="s">
        <v>969</v>
      </c>
      <c r="N704" s="26" t="s">
        <v>84</v>
      </c>
      <c r="O704" s="26" t="s">
        <v>4214</v>
      </c>
      <c r="P704" s="21" t="s">
        <v>91</v>
      </c>
      <c r="Q704" s="27">
        <v>166</v>
      </c>
      <c r="R704" s="26" t="s">
        <v>1558</v>
      </c>
      <c r="S704" s="12">
        <v>890</v>
      </c>
      <c r="T704" s="12">
        <v>182</v>
      </c>
      <c r="U704" s="12">
        <v>0</v>
      </c>
      <c r="V704" s="12">
        <f t="shared" ref="V704:V768" si="75">U704*1.12</f>
        <v>0</v>
      </c>
      <c r="W704" s="23"/>
      <c r="X704" s="23">
        <v>2017</v>
      </c>
      <c r="Y704" s="25" t="s">
        <v>4476</v>
      </c>
      <c r="Z704" s="121" t="s">
        <v>1723</v>
      </c>
      <c r="AA704" s="121" t="s">
        <v>728</v>
      </c>
      <c r="AB704" s="121" t="s">
        <v>4703</v>
      </c>
      <c r="AC704" s="121">
        <v>19</v>
      </c>
      <c r="AD704" s="122" t="s">
        <v>6872</v>
      </c>
      <c r="AE704" s="122" t="s">
        <v>6871</v>
      </c>
      <c r="AF704" s="121" t="s">
        <v>8377</v>
      </c>
      <c r="AG704" s="121"/>
      <c r="AH704" s="121" t="s">
        <v>8378</v>
      </c>
      <c r="AI704" s="121"/>
      <c r="AJ704" s="123">
        <v>890</v>
      </c>
      <c r="AK704" s="123">
        <v>182</v>
      </c>
      <c r="AL704" s="123"/>
      <c r="AM704" s="123"/>
      <c r="AN704" s="130"/>
      <c r="AO704" s="21"/>
      <c r="AP704" s="24"/>
      <c r="AQ704" s="21"/>
    </row>
    <row r="705" spans="1:43" s="22" customFormat="1" ht="76.5" outlineLevel="1" x14ac:dyDescent="0.25">
      <c r="A705" s="70"/>
      <c r="B705" s="72" t="s">
        <v>8835</v>
      </c>
      <c r="C705" s="21" t="s">
        <v>79</v>
      </c>
      <c r="D705" s="21" t="s">
        <v>3575</v>
      </c>
      <c r="E705" s="21" t="s">
        <v>3576</v>
      </c>
      <c r="F705" s="21" t="s">
        <v>3577</v>
      </c>
      <c r="G705" s="21" t="s">
        <v>3578</v>
      </c>
      <c r="H705" s="23" t="s">
        <v>81</v>
      </c>
      <c r="I705" s="24">
        <v>0</v>
      </c>
      <c r="J705" s="25">
        <v>710000000</v>
      </c>
      <c r="K705" s="25" t="s">
        <v>82</v>
      </c>
      <c r="L705" s="23" t="s">
        <v>696</v>
      </c>
      <c r="M705" s="21" t="s">
        <v>969</v>
      </c>
      <c r="N705" s="26" t="s">
        <v>84</v>
      </c>
      <c r="O705" s="26" t="s">
        <v>4214</v>
      </c>
      <c r="P705" s="21" t="s">
        <v>91</v>
      </c>
      <c r="Q705" s="27">
        <v>166</v>
      </c>
      <c r="R705" s="26" t="s">
        <v>1558</v>
      </c>
      <c r="S705" s="12">
        <f>890+460</f>
        <v>1350</v>
      </c>
      <c r="T705" s="12">
        <v>182</v>
      </c>
      <c r="U705" s="12">
        <f t="shared" ref="U705" si="76">S705*T705</f>
        <v>245700</v>
      </c>
      <c r="V705" s="12">
        <f t="shared" ref="V705" si="77">U705*1.12</f>
        <v>275184</v>
      </c>
      <c r="W705" s="23"/>
      <c r="X705" s="23">
        <v>2017</v>
      </c>
      <c r="Y705" s="25"/>
      <c r="Z705" s="121" t="s">
        <v>1723</v>
      </c>
      <c r="AA705" s="121" t="s">
        <v>728</v>
      </c>
      <c r="AB705" s="121" t="s">
        <v>4703</v>
      </c>
      <c r="AC705" s="121">
        <v>19</v>
      </c>
      <c r="AD705" s="122" t="s">
        <v>6872</v>
      </c>
      <c r="AE705" s="122" t="s">
        <v>6871</v>
      </c>
      <c r="AF705" s="121" t="s">
        <v>8377</v>
      </c>
      <c r="AG705" s="121"/>
      <c r="AH705" s="121" t="s">
        <v>8378</v>
      </c>
      <c r="AI705" s="121"/>
      <c r="AJ705" s="123">
        <v>890</v>
      </c>
      <c r="AK705" s="123">
        <v>182</v>
      </c>
      <c r="AL705" s="123">
        <f t="shared" ref="AL705" si="78">AJ705*AK705</f>
        <v>161980</v>
      </c>
      <c r="AM705" s="123">
        <f t="shared" ref="AM705" si="79">U705-AL705</f>
        <v>83720</v>
      </c>
      <c r="AN705" s="130"/>
      <c r="AO705" s="21"/>
      <c r="AP705" s="24"/>
      <c r="AQ705" s="21"/>
    </row>
    <row r="706" spans="1:43" s="22" customFormat="1" ht="76.5" outlineLevel="1" x14ac:dyDescent="0.25">
      <c r="A706" s="70"/>
      <c r="B706" s="72" t="s">
        <v>2753</v>
      </c>
      <c r="C706" s="21" t="s">
        <v>79</v>
      </c>
      <c r="D706" s="21" t="s">
        <v>3579</v>
      </c>
      <c r="E706" s="21" t="s">
        <v>3580</v>
      </c>
      <c r="F706" s="21" t="s">
        <v>3581</v>
      </c>
      <c r="G706" s="21" t="s">
        <v>4337</v>
      </c>
      <c r="H706" s="23" t="s">
        <v>81</v>
      </c>
      <c r="I706" s="24">
        <v>0</v>
      </c>
      <c r="J706" s="25">
        <v>710000000</v>
      </c>
      <c r="K706" s="25" t="s">
        <v>82</v>
      </c>
      <c r="L706" s="23" t="s">
        <v>696</v>
      </c>
      <c r="M706" s="21" t="s">
        <v>969</v>
      </c>
      <c r="N706" s="26" t="s">
        <v>84</v>
      </c>
      <c r="O706" s="26" t="s">
        <v>4214</v>
      </c>
      <c r="P706" s="21" t="s">
        <v>91</v>
      </c>
      <c r="Q706" s="27">
        <v>796</v>
      </c>
      <c r="R706" s="26" t="s">
        <v>678</v>
      </c>
      <c r="S706" s="12">
        <v>2</v>
      </c>
      <c r="T706" s="12">
        <v>2103.4499999999998</v>
      </c>
      <c r="U706" s="12">
        <f t="shared" si="74"/>
        <v>4206.8999999999996</v>
      </c>
      <c r="V706" s="12">
        <f t="shared" si="75"/>
        <v>4711.7280000000001</v>
      </c>
      <c r="W706" s="23"/>
      <c r="X706" s="23">
        <v>2017</v>
      </c>
      <c r="Y706" s="25"/>
      <c r="Z706" s="121" t="s">
        <v>1723</v>
      </c>
      <c r="AA706" s="121" t="s">
        <v>728</v>
      </c>
      <c r="AB706" s="121" t="s">
        <v>4703</v>
      </c>
      <c r="AC706" s="121">
        <v>20</v>
      </c>
      <c r="AD706" s="122" t="s">
        <v>6872</v>
      </c>
      <c r="AE706" s="122" t="s">
        <v>6871</v>
      </c>
      <c r="AF706" s="121" t="s">
        <v>8377</v>
      </c>
      <c r="AG706" s="121"/>
      <c r="AH706" s="121" t="s">
        <v>8378</v>
      </c>
      <c r="AI706" s="121"/>
      <c r="AJ706" s="123">
        <v>2</v>
      </c>
      <c r="AK706" s="123">
        <v>2103</v>
      </c>
      <c r="AL706" s="123">
        <f t="shared" si="72"/>
        <v>4206</v>
      </c>
      <c r="AM706" s="123">
        <f t="shared" si="73"/>
        <v>0.8999999999996362</v>
      </c>
      <c r="AN706" s="130"/>
      <c r="AO706" s="21"/>
      <c r="AP706" s="24"/>
      <c r="AQ706" s="21"/>
    </row>
    <row r="707" spans="1:43" s="22" customFormat="1" ht="76.5" outlineLevel="1" x14ac:dyDescent="0.25">
      <c r="A707" s="70"/>
      <c r="B707" s="72" t="s">
        <v>2754</v>
      </c>
      <c r="C707" s="21" t="s">
        <v>79</v>
      </c>
      <c r="D707" s="21" t="s">
        <v>3579</v>
      </c>
      <c r="E707" s="21" t="s">
        <v>3580</v>
      </c>
      <c r="F707" s="21" t="s">
        <v>3581</v>
      </c>
      <c r="G707" s="21" t="s">
        <v>4338</v>
      </c>
      <c r="H707" s="23" t="s">
        <v>81</v>
      </c>
      <c r="I707" s="24">
        <v>0</v>
      </c>
      <c r="J707" s="25">
        <v>710000000</v>
      </c>
      <c r="K707" s="25" t="s">
        <v>82</v>
      </c>
      <c r="L707" s="23" t="s">
        <v>696</v>
      </c>
      <c r="M707" s="21" t="s">
        <v>969</v>
      </c>
      <c r="N707" s="26" t="s">
        <v>84</v>
      </c>
      <c r="O707" s="26" t="s">
        <v>4214</v>
      </c>
      <c r="P707" s="21" t="s">
        <v>91</v>
      </c>
      <c r="Q707" s="27">
        <v>796</v>
      </c>
      <c r="R707" s="26" t="s">
        <v>678</v>
      </c>
      <c r="S707" s="12">
        <v>6</v>
      </c>
      <c r="T707" s="12">
        <v>6687.5</v>
      </c>
      <c r="U707" s="12">
        <f t="shared" si="74"/>
        <v>40125</v>
      </c>
      <c r="V707" s="12">
        <f t="shared" si="75"/>
        <v>44940.000000000007</v>
      </c>
      <c r="W707" s="23"/>
      <c r="X707" s="23">
        <v>2017</v>
      </c>
      <c r="Y707" s="25"/>
      <c r="Z707" s="121" t="s">
        <v>1723</v>
      </c>
      <c r="AA707" s="121" t="s">
        <v>728</v>
      </c>
      <c r="AB707" s="121" t="s">
        <v>4703</v>
      </c>
      <c r="AC707" s="121">
        <v>21</v>
      </c>
      <c r="AD707" s="122" t="s">
        <v>6872</v>
      </c>
      <c r="AE707" s="122" t="s">
        <v>6871</v>
      </c>
      <c r="AF707" s="121" t="s">
        <v>8377</v>
      </c>
      <c r="AG707" s="121"/>
      <c r="AH707" s="121" t="s">
        <v>8378</v>
      </c>
      <c r="AI707" s="121"/>
      <c r="AJ707" s="123">
        <v>6</v>
      </c>
      <c r="AK707" s="123">
        <v>6687</v>
      </c>
      <c r="AL707" s="123">
        <f t="shared" si="72"/>
        <v>40122</v>
      </c>
      <c r="AM707" s="123">
        <f t="shared" si="73"/>
        <v>3</v>
      </c>
      <c r="AN707" s="130"/>
      <c r="AO707" s="21"/>
      <c r="AP707" s="24"/>
      <c r="AQ707" s="21"/>
    </row>
    <row r="708" spans="1:43" s="22" customFormat="1" ht="89.25" outlineLevel="1" x14ac:dyDescent="0.25">
      <c r="A708" s="70"/>
      <c r="B708" s="72" t="s">
        <v>2755</v>
      </c>
      <c r="C708" s="21" t="s">
        <v>79</v>
      </c>
      <c r="D708" s="21" t="s">
        <v>3582</v>
      </c>
      <c r="E708" s="21" t="s">
        <v>1846</v>
      </c>
      <c r="F708" s="21" t="s">
        <v>1364</v>
      </c>
      <c r="G708" s="21" t="s">
        <v>3583</v>
      </c>
      <c r="H708" s="23" t="s">
        <v>81</v>
      </c>
      <c r="I708" s="24">
        <v>0</v>
      </c>
      <c r="J708" s="25">
        <v>710000000</v>
      </c>
      <c r="K708" s="25" t="s">
        <v>82</v>
      </c>
      <c r="L708" s="23" t="s">
        <v>696</v>
      </c>
      <c r="M708" s="21" t="s">
        <v>969</v>
      </c>
      <c r="N708" s="26" t="s">
        <v>84</v>
      </c>
      <c r="O708" s="26" t="s">
        <v>4214</v>
      </c>
      <c r="P708" s="21" t="s">
        <v>91</v>
      </c>
      <c r="Q708" s="27">
        <v>796</v>
      </c>
      <c r="R708" s="26" t="s">
        <v>678</v>
      </c>
      <c r="S708" s="12">
        <v>13</v>
      </c>
      <c r="T708" s="12">
        <v>957.75</v>
      </c>
      <c r="U708" s="12">
        <f t="shared" si="74"/>
        <v>12450.75</v>
      </c>
      <c r="V708" s="12">
        <f t="shared" si="75"/>
        <v>13944.840000000002</v>
      </c>
      <c r="W708" s="23"/>
      <c r="X708" s="23">
        <v>2017</v>
      </c>
      <c r="Y708" s="25"/>
      <c r="Z708" s="121" t="s">
        <v>1723</v>
      </c>
      <c r="AA708" s="121" t="s">
        <v>728</v>
      </c>
      <c r="AB708" s="121" t="s">
        <v>4703</v>
      </c>
      <c r="AC708" s="121">
        <v>22</v>
      </c>
      <c r="AD708" s="122" t="s">
        <v>6872</v>
      </c>
      <c r="AE708" s="122" t="s">
        <v>6871</v>
      </c>
      <c r="AF708" s="121" t="s">
        <v>8377</v>
      </c>
      <c r="AG708" s="121"/>
      <c r="AH708" s="121" t="s">
        <v>8378</v>
      </c>
      <c r="AI708" s="121"/>
      <c r="AJ708" s="123">
        <v>13</v>
      </c>
      <c r="AK708" s="123">
        <v>957</v>
      </c>
      <c r="AL708" s="123">
        <f t="shared" si="72"/>
        <v>12441</v>
      </c>
      <c r="AM708" s="123">
        <f t="shared" si="73"/>
        <v>9.75</v>
      </c>
      <c r="AN708" s="130"/>
      <c r="AO708" s="21"/>
      <c r="AP708" s="24"/>
      <c r="AQ708" s="21"/>
    </row>
    <row r="709" spans="1:43" s="22" customFormat="1" ht="76.5" outlineLevel="1" x14ac:dyDescent="0.25">
      <c r="A709" s="70"/>
      <c r="B709" s="72" t="s">
        <v>2756</v>
      </c>
      <c r="C709" s="21" t="s">
        <v>79</v>
      </c>
      <c r="D709" s="21" t="s">
        <v>3919</v>
      </c>
      <c r="E709" s="21" t="s">
        <v>3920</v>
      </c>
      <c r="F709" s="21" t="s">
        <v>3921</v>
      </c>
      <c r="G709" s="21" t="s">
        <v>3584</v>
      </c>
      <c r="H709" s="23" t="s">
        <v>81</v>
      </c>
      <c r="I709" s="24">
        <v>0</v>
      </c>
      <c r="J709" s="25">
        <v>710000000</v>
      </c>
      <c r="K709" s="25" t="s">
        <v>82</v>
      </c>
      <c r="L709" s="23" t="s">
        <v>696</v>
      </c>
      <c r="M709" s="21" t="s">
        <v>969</v>
      </c>
      <c r="N709" s="26" t="s">
        <v>84</v>
      </c>
      <c r="O709" s="26" t="s">
        <v>4214</v>
      </c>
      <c r="P709" s="21" t="s">
        <v>91</v>
      </c>
      <c r="Q709" s="27">
        <v>796</v>
      </c>
      <c r="R709" s="26" t="s">
        <v>678</v>
      </c>
      <c r="S709" s="12">
        <v>3</v>
      </c>
      <c r="T709" s="12">
        <v>1977.59</v>
      </c>
      <c r="U709" s="12">
        <f t="shared" si="74"/>
        <v>5932.7699999999995</v>
      </c>
      <c r="V709" s="12">
        <f t="shared" si="75"/>
        <v>6644.7024000000001</v>
      </c>
      <c r="W709" s="23"/>
      <c r="X709" s="23">
        <v>2017</v>
      </c>
      <c r="Y709" s="25"/>
      <c r="Z709" s="121" t="s">
        <v>1723</v>
      </c>
      <c r="AA709" s="121" t="s">
        <v>728</v>
      </c>
      <c r="AB709" s="121" t="s">
        <v>4703</v>
      </c>
      <c r="AC709" s="121">
        <v>23</v>
      </c>
      <c r="AD709" s="122" t="s">
        <v>6872</v>
      </c>
      <c r="AE709" s="122" t="s">
        <v>6871</v>
      </c>
      <c r="AF709" s="121" t="s">
        <v>8377</v>
      </c>
      <c r="AG709" s="121"/>
      <c r="AH709" s="121" t="s">
        <v>8378</v>
      </c>
      <c r="AI709" s="121"/>
      <c r="AJ709" s="123">
        <v>3</v>
      </c>
      <c r="AK709" s="123">
        <v>1977</v>
      </c>
      <c r="AL709" s="123">
        <f t="shared" si="72"/>
        <v>5931</v>
      </c>
      <c r="AM709" s="123">
        <f t="shared" si="73"/>
        <v>1.7699999999995271</v>
      </c>
      <c r="AN709" s="130"/>
      <c r="AO709" s="21"/>
      <c r="AP709" s="24"/>
      <c r="AQ709" s="21"/>
    </row>
    <row r="710" spans="1:43" s="22" customFormat="1" ht="76.5" outlineLevel="1" x14ac:dyDescent="0.25">
      <c r="A710" s="70"/>
      <c r="B710" s="72" t="s">
        <v>2757</v>
      </c>
      <c r="C710" s="21" t="s">
        <v>79</v>
      </c>
      <c r="D710" s="21" t="s">
        <v>1848</v>
      </c>
      <c r="E710" s="21" t="s">
        <v>1176</v>
      </c>
      <c r="F710" s="21" t="s">
        <v>1849</v>
      </c>
      <c r="G710" s="21" t="s">
        <v>4805</v>
      </c>
      <c r="H710" s="23" t="s">
        <v>81</v>
      </c>
      <c r="I710" s="24">
        <v>0</v>
      </c>
      <c r="J710" s="25">
        <v>710000000</v>
      </c>
      <c r="K710" s="25" t="s">
        <v>82</v>
      </c>
      <c r="L710" s="23" t="s">
        <v>696</v>
      </c>
      <c r="M710" s="21" t="s">
        <v>969</v>
      </c>
      <c r="N710" s="26" t="s">
        <v>84</v>
      </c>
      <c r="O710" s="26" t="s">
        <v>4214</v>
      </c>
      <c r="P710" s="21" t="s">
        <v>91</v>
      </c>
      <c r="Q710" s="27">
        <v>778</v>
      </c>
      <c r="R710" s="26" t="s">
        <v>899</v>
      </c>
      <c r="S710" s="12">
        <v>272</v>
      </c>
      <c r="T710" s="12">
        <v>196.8</v>
      </c>
      <c r="U710" s="12">
        <f t="shared" si="74"/>
        <v>53529.600000000006</v>
      </c>
      <c r="V710" s="12">
        <f t="shared" si="75"/>
        <v>59953.152000000009</v>
      </c>
      <c r="W710" s="23"/>
      <c r="X710" s="23">
        <v>2017</v>
      </c>
      <c r="Y710" s="25"/>
      <c r="Z710" s="121" t="s">
        <v>1723</v>
      </c>
      <c r="AA710" s="121" t="s">
        <v>728</v>
      </c>
      <c r="AB710" s="121" t="s">
        <v>4703</v>
      </c>
      <c r="AC710" s="121">
        <v>24</v>
      </c>
      <c r="AD710" s="122" t="s">
        <v>6872</v>
      </c>
      <c r="AE710" s="122" t="s">
        <v>6871</v>
      </c>
      <c r="AF710" s="121" t="s">
        <v>8377</v>
      </c>
      <c r="AG710" s="121"/>
      <c r="AH710" s="121" t="s">
        <v>8378</v>
      </c>
      <c r="AI710" s="121"/>
      <c r="AJ710" s="123">
        <v>272</v>
      </c>
      <c r="AK710" s="123">
        <v>196</v>
      </c>
      <c r="AL710" s="123">
        <f t="shared" si="72"/>
        <v>53312</v>
      </c>
      <c r="AM710" s="123">
        <f t="shared" si="73"/>
        <v>217.60000000000582</v>
      </c>
      <c r="AN710" s="130"/>
      <c r="AO710" s="21"/>
      <c r="AP710" s="24"/>
      <c r="AQ710" s="21"/>
    </row>
    <row r="711" spans="1:43" s="22" customFormat="1" ht="76.5" outlineLevel="1" x14ac:dyDescent="0.25">
      <c r="A711" s="70"/>
      <c r="B711" s="72" t="s">
        <v>2758</v>
      </c>
      <c r="C711" s="21" t="s">
        <v>79</v>
      </c>
      <c r="D711" s="21" t="s">
        <v>3585</v>
      </c>
      <c r="E711" s="21" t="s">
        <v>1051</v>
      </c>
      <c r="F711" s="21" t="s">
        <v>3586</v>
      </c>
      <c r="G711" s="21" t="s">
        <v>4806</v>
      </c>
      <c r="H711" s="23" t="s">
        <v>81</v>
      </c>
      <c r="I711" s="24">
        <v>0</v>
      </c>
      <c r="J711" s="25">
        <v>710000000</v>
      </c>
      <c r="K711" s="25" t="s">
        <v>82</v>
      </c>
      <c r="L711" s="23" t="s">
        <v>696</v>
      </c>
      <c r="M711" s="21" t="s">
        <v>969</v>
      </c>
      <c r="N711" s="26" t="s">
        <v>84</v>
      </c>
      <c r="O711" s="26" t="s">
        <v>4214</v>
      </c>
      <c r="P711" s="21" t="s">
        <v>91</v>
      </c>
      <c r="Q711" s="27">
        <v>796</v>
      </c>
      <c r="R711" s="26" t="s">
        <v>678</v>
      </c>
      <c r="S711" s="12">
        <v>40</v>
      </c>
      <c r="T711" s="12">
        <v>21.65</v>
      </c>
      <c r="U711" s="12">
        <f t="shared" si="74"/>
        <v>866</v>
      </c>
      <c r="V711" s="12">
        <f t="shared" si="75"/>
        <v>969.92000000000007</v>
      </c>
      <c r="W711" s="23"/>
      <c r="X711" s="23">
        <v>2017</v>
      </c>
      <c r="Y711" s="25"/>
      <c r="Z711" s="121" t="s">
        <v>1723</v>
      </c>
      <c r="AA711" s="121" t="s">
        <v>728</v>
      </c>
      <c r="AB711" s="121" t="s">
        <v>4703</v>
      </c>
      <c r="AC711" s="121">
        <v>25</v>
      </c>
      <c r="AD711" s="122" t="s">
        <v>6872</v>
      </c>
      <c r="AE711" s="122" t="s">
        <v>6871</v>
      </c>
      <c r="AF711" s="121" t="s">
        <v>8377</v>
      </c>
      <c r="AG711" s="121"/>
      <c r="AH711" s="121" t="s">
        <v>8378</v>
      </c>
      <c r="AI711" s="121"/>
      <c r="AJ711" s="123">
        <v>40</v>
      </c>
      <c r="AK711" s="123">
        <v>21</v>
      </c>
      <c r="AL711" s="123">
        <f t="shared" si="72"/>
        <v>840</v>
      </c>
      <c r="AM711" s="123">
        <f t="shared" si="73"/>
        <v>26</v>
      </c>
      <c r="AN711" s="130"/>
      <c r="AO711" s="21"/>
      <c r="AP711" s="24"/>
      <c r="AQ711" s="21"/>
    </row>
    <row r="712" spans="1:43" s="22" customFormat="1" ht="76.5" outlineLevel="1" x14ac:dyDescent="0.25">
      <c r="A712" s="70"/>
      <c r="B712" s="72" t="s">
        <v>2759</v>
      </c>
      <c r="C712" s="21" t="s">
        <v>79</v>
      </c>
      <c r="D712" s="21" t="s">
        <v>3587</v>
      </c>
      <c r="E712" s="21" t="s">
        <v>653</v>
      </c>
      <c r="F712" s="21" t="s">
        <v>3588</v>
      </c>
      <c r="G712" s="21" t="s">
        <v>4807</v>
      </c>
      <c r="H712" s="23" t="s">
        <v>81</v>
      </c>
      <c r="I712" s="24">
        <v>0</v>
      </c>
      <c r="J712" s="25">
        <v>710000000</v>
      </c>
      <c r="K712" s="25" t="s">
        <v>82</v>
      </c>
      <c r="L712" s="23" t="s">
        <v>696</v>
      </c>
      <c r="M712" s="21" t="s">
        <v>969</v>
      </c>
      <c r="N712" s="26" t="s">
        <v>84</v>
      </c>
      <c r="O712" s="26" t="s">
        <v>4214</v>
      </c>
      <c r="P712" s="21" t="s">
        <v>91</v>
      </c>
      <c r="Q712" s="27">
        <v>796</v>
      </c>
      <c r="R712" s="26" t="s">
        <v>678</v>
      </c>
      <c r="S712" s="12">
        <v>6</v>
      </c>
      <c r="T712" s="12">
        <v>3157.46</v>
      </c>
      <c r="U712" s="12">
        <f t="shared" si="74"/>
        <v>18944.760000000002</v>
      </c>
      <c r="V712" s="12">
        <f t="shared" si="75"/>
        <v>21218.131200000003</v>
      </c>
      <c r="W712" s="23"/>
      <c r="X712" s="23">
        <v>2017</v>
      </c>
      <c r="Y712" s="25"/>
      <c r="Z712" s="121" t="s">
        <v>1723</v>
      </c>
      <c r="AA712" s="121" t="s">
        <v>728</v>
      </c>
      <c r="AB712" s="121" t="s">
        <v>4703</v>
      </c>
      <c r="AC712" s="121">
        <v>26</v>
      </c>
      <c r="AD712" s="122" t="s">
        <v>6872</v>
      </c>
      <c r="AE712" s="122" t="s">
        <v>6871</v>
      </c>
      <c r="AF712" s="121" t="s">
        <v>8377</v>
      </c>
      <c r="AG712" s="121"/>
      <c r="AH712" s="121" t="s">
        <v>8378</v>
      </c>
      <c r="AI712" s="121"/>
      <c r="AJ712" s="123">
        <v>6</v>
      </c>
      <c r="AK712" s="123">
        <v>3157</v>
      </c>
      <c r="AL712" s="123">
        <f t="shared" si="72"/>
        <v>18942</v>
      </c>
      <c r="AM712" s="123">
        <f t="shared" si="73"/>
        <v>2.7600000000020373</v>
      </c>
      <c r="AN712" s="130"/>
      <c r="AO712" s="21"/>
      <c r="AP712" s="24"/>
      <c r="AQ712" s="21"/>
    </row>
    <row r="713" spans="1:43" s="22" customFormat="1" ht="76.5" outlineLevel="1" x14ac:dyDescent="0.25">
      <c r="A713" s="70"/>
      <c r="B713" s="72" t="s">
        <v>2760</v>
      </c>
      <c r="C713" s="21" t="s">
        <v>79</v>
      </c>
      <c r="D713" s="21" t="s">
        <v>3589</v>
      </c>
      <c r="E713" s="21" t="s">
        <v>3590</v>
      </c>
      <c r="F713" s="21" t="s">
        <v>3591</v>
      </c>
      <c r="G713" s="21" t="s">
        <v>4808</v>
      </c>
      <c r="H713" s="23" t="s">
        <v>81</v>
      </c>
      <c r="I713" s="24">
        <v>0</v>
      </c>
      <c r="J713" s="25">
        <v>710000000</v>
      </c>
      <c r="K713" s="25" t="s">
        <v>82</v>
      </c>
      <c r="L713" s="23" t="s">
        <v>696</v>
      </c>
      <c r="M713" s="21" t="s">
        <v>969</v>
      </c>
      <c r="N713" s="26" t="s">
        <v>84</v>
      </c>
      <c r="O713" s="26" t="s">
        <v>4214</v>
      </c>
      <c r="P713" s="21" t="s">
        <v>91</v>
      </c>
      <c r="Q713" s="27">
        <v>796</v>
      </c>
      <c r="R713" s="26" t="s">
        <v>678</v>
      </c>
      <c r="S713" s="12">
        <v>50</v>
      </c>
      <c r="T713" s="12">
        <v>2436.16</v>
      </c>
      <c r="U713" s="12">
        <f t="shared" si="74"/>
        <v>121808</v>
      </c>
      <c r="V713" s="12">
        <f t="shared" si="75"/>
        <v>136424.96000000002</v>
      </c>
      <c r="W713" s="23"/>
      <c r="X713" s="23">
        <v>2017</v>
      </c>
      <c r="Y713" s="25"/>
      <c r="Z713" s="121" t="s">
        <v>1723</v>
      </c>
      <c r="AA713" s="121" t="s">
        <v>728</v>
      </c>
      <c r="AB713" s="121" t="s">
        <v>4703</v>
      </c>
      <c r="AC713" s="121">
        <v>27</v>
      </c>
      <c r="AD713" s="122" t="s">
        <v>6872</v>
      </c>
      <c r="AE713" s="122" t="s">
        <v>6871</v>
      </c>
      <c r="AF713" s="121" t="s">
        <v>8377</v>
      </c>
      <c r="AG713" s="121"/>
      <c r="AH713" s="121" t="s">
        <v>8379</v>
      </c>
      <c r="AI713" s="121"/>
      <c r="AJ713" s="123">
        <v>50</v>
      </c>
      <c r="AK713" s="123">
        <v>2436</v>
      </c>
      <c r="AL713" s="123">
        <f t="shared" si="72"/>
        <v>121800</v>
      </c>
      <c r="AM713" s="123">
        <f t="shared" si="73"/>
        <v>8</v>
      </c>
      <c r="AN713" s="130"/>
      <c r="AO713" s="74"/>
      <c r="AP713" s="79"/>
      <c r="AQ713" s="74"/>
    </row>
    <row r="714" spans="1:43" s="22" customFormat="1" ht="102" outlineLevel="1" x14ac:dyDescent="0.25">
      <c r="A714" s="70"/>
      <c r="B714" s="72" t="s">
        <v>2761</v>
      </c>
      <c r="C714" s="21" t="s">
        <v>79</v>
      </c>
      <c r="D714" s="21" t="s">
        <v>3592</v>
      </c>
      <c r="E714" s="21" t="s">
        <v>3590</v>
      </c>
      <c r="F714" s="21" t="s">
        <v>3593</v>
      </c>
      <c r="G714" s="21" t="s">
        <v>4809</v>
      </c>
      <c r="H714" s="23" t="s">
        <v>81</v>
      </c>
      <c r="I714" s="24">
        <v>0</v>
      </c>
      <c r="J714" s="25">
        <v>710000000</v>
      </c>
      <c r="K714" s="25" t="s">
        <v>82</v>
      </c>
      <c r="L714" s="23" t="s">
        <v>696</v>
      </c>
      <c r="M714" s="21" t="s">
        <v>969</v>
      </c>
      <c r="N714" s="26" t="s">
        <v>84</v>
      </c>
      <c r="O714" s="26" t="s">
        <v>4214</v>
      </c>
      <c r="P714" s="21" t="s">
        <v>91</v>
      </c>
      <c r="Q714" s="27">
        <v>796</v>
      </c>
      <c r="R714" s="26" t="s">
        <v>678</v>
      </c>
      <c r="S714" s="12">
        <v>35</v>
      </c>
      <c r="T714" s="12">
        <v>1719.64</v>
      </c>
      <c r="U714" s="12">
        <f t="shared" si="74"/>
        <v>60187.4</v>
      </c>
      <c r="V714" s="12">
        <f t="shared" si="75"/>
        <v>67409.888000000006</v>
      </c>
      <c r="W714" s="23"/>
      <c r="X714" s="23">
        <v>2017</v>
      </c>
      <c r="Y714" s="25"/>
      <c r="Z714" s="121" t="s">
        <v>1723</v>
      </c>
      <c r="AA714" s="121" t="s">
        <v>728</v>
      </c>
      <c r="AB714" s="121" t="s">
        <v>4703</v>
      </c>
      <c r="AC714" s="121">
        <v>28</v>
      </c>
      <c r="AD714" s="122" t="s">
        <v>6872</v>
      </c>
      <c r="AE714" s="122" t="s">
        <v>6871</v>
      </c>
      <c r="AF714" s="121" t="s">
        <v>8377</v>
      </c>
      <c r="AG714" s="121"/>
      <c r="AH714" s="121" t="s">
        <v>8378</v>
      </c>
      <c r="AI714" s="121"/>
      <c r="AJ714" s="123">
        <v>35</v>
      </c>
      <c r="AK714" s="123">
        <v>1719</v>
      </c>
      <c r="AL714" s="123">
        <f t="shared" si="72"/>
        <v>60165</v>
      </c>
      <c r="AM714" s="123">
        <f t="shared" si="73"/>
        <v>22.400000000001455</v>
      </c>
      <c r="AN714" s="130"/>
      <c r="AO714" s="21"/>
      <c r="AP714" s="24"/>
      <c r="AQ714" s="21"/>
    </row>
    <row r="715" spans="1:43" s="22" customFormat="1" ht="76.5" outlineLevel="1" x14ac:dyDescent="0.25">
      <c r="A715" s="70"/>
      <c r="B715" s="72" t="s">
        <v>2762</v>
      </c>
      <c r="C715" s="21" t="s">
        <v>79</v>
      </c>
      <c r="D715" s="21" t="s">
        <v>3594</v>
      </c>
      <c r="E715" s="21" t="s">
        <v>3590</v>
      </c>
      <c r="F715" s="21" t="s">
        <v>3595</v>
      </c>
      <c r="G715" s="21" t="s">
        <v>4453</v>
      </c>
      <c r="H715" s="23" t="s">
        <v>81</v>
      </c>
      <c r="I715" s="24">
        <v>0</v>
      </c>
      <c r="J715" s="25">
        <v>710000000</v>
      </c>
      <c r="K715" s="25" t="s">
        <v>82</v>
      </c>
      <c r="L715" s="23" t="s">
        <v>696</v>
      </c>
      <c r="M715" s="21" t="s">
        <v>969</v>
      </c>
      <c r="N715" s="26" t="s">
        <v>84</v>
      </c>
      <c r="O715" s="26" t="s">
        <v>4214</v>
      </c>
      <c r="P715" s="21" t="s">
        <v>91</v>
      </c>
      <c r="Q715" s="27">
        <v>796</v>
      </c>
      <c r="R715" s="26" t="s">
        <v>678</v>
      </c>
      <c r="S715" s="12">
        <v>5</v>
      </c>
      <c r="T715" s="12">
        <v>16718.75</v>
      </c>
      <c r="U715" s="12">
        <f t="shared" si="74"/>
        <v>83593.75</v>
      </c>
      <c r="V715" s="12">
        <f t="shared" si="75"/>
        <v>93625.000000000015</v>
      </c>
      <c r="W715" s="23"/>
      <c r="X715" s="23">
        <v>2017</v>
      </c>
      <c r="Y715" s="25"/>
      <c r="Z715" s="121" t="s">
        <v>1723</v>
      </c>
      <c r="AA715" s="121" t="s">
        <v>728</v>
      </c>
      <c r="AB715" s="121" t="s">
        <v>4703</v>
      </c>
      <c r="AC715" s="121">
        <v>29</v>
      </c>
      <c r="AD715" s="122" t="s">
        <v>6872</v>
      </c>
      <c r="AE715" s="122" t="s">
        <v>6871</v>
      </c>
      <c r="AF715" s="121" t="s">
        <v>8377</v>
      </c>
      <c r="AG715" s="121"/>
      <c r="AH715" s="121" t="s">
        <v>8378</v>
      </c>
      <c r="AI715" s="121"/>
      <c r="AJ715" s="123">
        <v>5</v>
      </c>
      <c r="AK715" s="123">
        <v>16718</v>
      </c>
      <c r="AL715" s="123">
        <f t="shared" si="72"/>
        <v>83590</v>
      </c>
      <c r="AM715" s="123">
        <f t="shared" si="73"/>
        <v>3.75</v>
      </c>
      <c r="AN715" s="130"/>
      <c r="AO715" s="21"/>
      <c r="AP715" s="24"/>
      <c r="AQ715" s="21"/>
    </row>
    <row r="716" spans="1:43" s="22" customFormat="1" ht="76.5" outlineLevel="1" x14ac:dyDescent="0.25">
      <c r="A716" s="70"/>
      <c r="B716" s="72" t="s">
        <v>2763</v>
      </c>
      <c r="C716" s="21" t="s">
        <v>79</v>
      </c>
      <c r="D716" s="21" t="s">
        <v>3594</v>
      </c>
      <c r="E716" s="21" t="s">
        <v>3590</v>
      </c>
      <c r="F716" s="21" t="s">
        <v>3595</v>
      </c>
      <c r="G716" s="21" t="s">
        <v>4810</v>
      </c>
      <c r="H716" s="23" t="s">
        <v>81</v>
      </c>
      <c r="I716" s="24">
        <v>0</v>
      </c>
      <c r="J716" s="25">
        <v>710000000</v>
      </c>
      <c r="K716" s="25" t="s">
        <v>82</v>
      </c>
      <c r="L716" s="23" t="s">
        <v>696</v>
      </c>
      <c r="M716" s="21" t="s">
        <v>969</v>
      </c>
      <c r="N716" s="26" t="s">
        <v>84</v>
      </c>
      <c r="O716" s="26" t="s">
        <v>4214</v>
      </c>
      <c r="P716" s="21" t="s">
        <v>91</v>
      </c>
      <c r="Q716" s="27">
        <v>796</v>
      </c>
      <c r="R716" s="26" t="s">
        <v>678</v>
      </c>
      <c r="S716" s="12">
        <v>4</v>
      </c>
      <c r="T716" s="12">
        <v>3773.66</v>
      </c>
      <c r="U716" s="12">
        <f t="shared" si="74"/>
        <v>15094.64</v>
      </c>
      <c r="V716" s="12">
        <f t="shared" si="75"/>
        <v>16905.996800000001</v>
      </c>
      <c r="W716" s="23"/>
      <c r="X716" s="23">
        <v>2017</v>
      </c>
      <c r="Y716" s="25"/>
      <c r="Z716" s="121" t="s">
        <v>1723</v>
      </c>
      <c r="AA716" s="121" t="s">
        <v>728</v>
      </c>
      <c r="AB716" s="121" t="s">
        <v>4703</v>
      </c>
      <c r="AC716" s="121">
        <v>30</v>
      </c>
      <c r="AD716" s="122" t="s">
        <v>6872</v>
      </c>
      <c r="AE716" s="122" t="s">
        <v>6871</v>
      </c>
      <c r="AF716" s="121" t="s">
        <v>8377</v>
      </c>
      <c r="AG716" s="121"/>
      <c r="AH716" s="121" t="s">
        <v>8378</v>
      </c>
      <c r="AI716" s="121"/>
      <c r="AJ716" s="123">
        <v>4</v>
      </c>
      <c r="AK716" s="123">
        <v>3773</v>
      </c>
      <c r="AL716" s="123">
        <f t="shared" si="72"/>
        <v>15092</v>
      </c>
      <c r="AM716" s="123">
        <f t="shared" si="73"/>
        <v>2.6399999999994179</v>
      </c>
      <c r="AN716" s="130"/>
      <c r="AO716" s="21"/>
      <c r="AP716" s="24"/>
      <c r="AQ716" s="21"/>
    </row>
    <row r="717" spans="1:43" s="22" customFormat="1" ht="76.5" outlineLevel="1" x14ac:dyDescent="0.25">
      <c r="A717" s="70"/>
      <c r="B717" s="72" t="s">
        <v>2764</v>
      </c>
      <c r="C717" s="21" t="s">
        <v>79</v>
      </c>
      <c r="D717" s="21" t="s">
        <v>3596</v>
      </c>
      <c r="E717" s="21" t="s">
        <v>3590</v>
      </c>
      <c r="F717" s="21" t="s">
        <v>3597</v>
      </c>
      <c r="G717" s="21" t="s">
        <v>4811</v>
      </c>
      <c r="H717" s="23" t="s">
        <v>81</v>
      </c>
      <c r="I717" s="24">
        <v>0</v>
      </c>
      <c r="J717" s="25">
        <v>710000000</v>
      </c>
      <c r="K717" s="25" t="s">
        <v>82</v>
      </c>
      <c r="L717" s="23" t="s">
        <v>696</v>
      </c>
      <c r="M717" s="21" t="s">
        <v>969</v>
      </c>
      <c r="N717" s="26" t="s">
        <v>84</v>
      </c>
      <c r="O717" s="26" t="s">
        <v>4214</v>
      </c>
      <c r="P717" s="21" t="s">
        <v>91</v>
      </c>
      <c r="Q717" s="27">
        <v>796</v>
      </c>
      <c r="R717" s="26" t="s">
        <v>678</v>
      </c>
      <c r="S717" s="12">
        <v>10</v>
      </c>
      <c r="T717" s="12">
        <v>936.25</v>
      </c>
      <c r="U717" s="12">
        <f t="shared" si="74"/>
        <v>9362.5</v>
      </c>
      <c r="V717" s="12">
        <f t="shared" si="75"/>
        <v>10486.000000000002</v>
      </c>
      <c r="W717" s="23"/>
      <c r="X717" s="23">
        <v>2017</v>
      </c>
      <c r="Y717" s="25"/>
      <c r="Z717" s="121" t="s">
        <v>1723</v>
      </c>
      <c r="AA717" s="121" t="s">
        <v>728</v>
      </c>
      <c r="AB717" s="121" t="s">
        <v>4703</v>
      </c>
      <c r="AC717" s="121">
        <v>31</v>
      </c>
      <c r="AD717" s="122" t="s">
        <v>6872</v>
      </c>
      <c r="AE717" s="122" t="s">
        <v>6871</v>
      </c>
      <c r="AF717" s="121" t="s">
        <v>8377</v>
      </c>
      <c r="AG717" s="121"/>
      <c r="AH717" s="121" t="s">
        <v>8378</v>
      </c>
      <c r="AI717" s="121"/>
      <c r="AJ717" s="123">
        <v>10</v>
      </c>
      <c r="AK717" s="123">
        <v>936</v>
      </c>
      <c r="AL717" s="123">
        <f t="shared" si="72"/>
        <v>9360</v>
      </c>
      <c r="AM717" s="123">
        <f t="shared" si="73"/>
        <v>2.5</v>
      </c>
      <c r="AN717" s="130"/>
      <c r="AO717" s="21"/>
      <c r="AP717" s="24"/>
      <c r="AQ717" s="21"/>
    </row>
    <row r="718" spans="1:43" s="22" customFormat="1" ht="76.5" outlineLevel="1" x14ac:dyDescent="0.25">
      <c r="A718" s="70"/>
      <c r="B718" s="72" t="s">
        <v>2765</v>
      </c>
      <c r="C718" s="21" t="s">
        <v>79</v>
      </c>
      <c r="D718" s="21" t="s">
        <v>3598</v>
      </c>
      <c r="E718" s="21" t="s">
        <v>3599</v>
      </c>
      <c r="F718" s="21" t="s">
        <v>3600</v>
      </c>
      <c r="G718" s="21" t="s">
        <v>3221</v>
      </c>
      <c r="H718" s="23" t="s">
        <v>81</v>
      </c>
      <c r="I718" s="24">
        <v>0</v>
      </c>
      <c r="J718" s="25">
        <v>710000000</v>
      </c>
      <c r="K718" s="25" t="s">
        <v>82</v>
      </c>
      <c r="L718" s="23" t="s">
        <v>696</v>
      </c>
      <c r="M718" s="21" t="s">
        <v>969</v>
      </c>
      <c r="N718" s="26" t="s">
        <v>84</v>
      </c>
      <c r="O718" s="26" t="s">
        <v>4214</v>
      </c>
      <c r="P718" s="21" t="s">
        <v>91</v>
      </c>
      <c r="Q718" s="27">
        <v>796</v>
      </c>
      <c r="R718" s="26" t="s">
        <v>678</v>
      </c>
      <c r="S718" s="12">
        <v>18</v>
      </c>
      <c r="T718" s="12">
        <v>6470.16</v>
      </c>
      <c r="U718" s="12">
        <f t="shared" si="74"/>
        <v>116462.88</v>
      </c>
      <c r="V718" s="12">
        <f t="shared" si="75"/>
        <v>130438.42560000002</v>
      </c>
      <c r="W718" s="23"/>
      <c r="X718" s="23">
        <v>2017</v>
      </c>
      <c r="Y718" s="25"/>
      <c r="Z718" s="121" t="s">
        <v>1723</v>
      </c>
      <c r="AA718" s="121" t="s">
        <v>728</v>
      </c>
      <c r="AB718" s="121" t="s">
        <v>4703</v>
      </c>
      <c r="AC718" s="121">
        <v>32</v>
      </c>
      <c r="AD718" s="122" t="s">
        <v>6872</v>
      </c>
      <c r="AE718" s="122" t="s">
        <v>6871</v>
      </c>
      <c r="AF718" s="121" t="s">
        <v>8377</v>
      </c>
      <c r="AG718" s="121"/>
      <c r="AH718" s="121" t="s">
        <v>8379</v>
      </c>
      <c r="AI718" s="121"/>
      <c r="AJ718" s="123">
        <v>18</v>
      </c>
      <c r="AK718" s="123">
        <v>6470</v>
      </c>
      <c r="AL718" s="123">
        <f t="shared" si="72"/>
        <v>116460</v>
      </c>
      <c r="AM718" s="123">
        <f t="shared" si="73"/>
        <v>2.8800000000046566</v>
      </c>
      <c r="AN718" s="130"/>
      <c r="AO718" s="74"/>
      <c r="AP718" s="79"/>
      <c r="AQ718" s="74"/>
    </row>
    <row r="719" spans="1:43" s="22" customFormat="1" ht="114.75" outlineLevel="1" x14ac:dyDescent="0.25">
      <c r="A719" s="70"/>
      <c r="B719" s="72" t="s">
        <v>2766</v>
      </c>
      <c r="C719" s="21" t="s">
        <v>79</v>
      </c>
      <c r="D719" s="21" t="s">
        <v>3601</v>
      </c>
      <c r="E719" s="21" t="s">
        <v>3602</v>
      </c>
      <c r="F719" s="21" t="s">
        <v>3603</v>
      </c>
      <c r="G719" s="21" t="s">
        <v>4812</v>
      </c>
      <c r="H719" s="23" t="s">
        <v>81</v>
      </c>
      <c r="I719" s="24">
        <v>0</v>
      </c>
      <c r="J719" s="25">
        <v>710000000</v>
      </c>
      <c r="K719" s="25" t="s">
        <v>82</v>
      </c>
      <c r="L719" s="23" t="s">
        <v>696</v>
      </c>
      <c r="M719" s="21" t="s">
        <v>969</v>
      </c>
      <c r="N719" s="26" t="s">
        <v>84</v>
      </c>
      <c r="O719" s="26" t="s">
        <v>4214</v>
      </c>
      <c r="P719" s="21" t="s">
        <v>91</v>
      </c>
      <c r="Q719" s="27">
        <v>796</v>
      </c>
      <c r="R719" s="26" t="s">
        <v>678</v>
      </c>
      <c r="S719" s="12">
        <v>1</v>
      </c>
      <c r="T719" s="12">
        <v>12053.74</v>
      </c>
      <c r="U719" s="12">
        <f t="shared" si="74"/>
        <v>12053.74</v>
      </c>
      <c r="V719" s="12">
        <f t="shared" si="75"/>
        <v>13500.188800000002</v>
      </c>
      <c r="W719" s="23"/>
      <c r="X719" s="23">
        <v>2017</v>
      </c>
      <c r="Y719" s="25"/>
      <c r="Z719" s="121" t="s">
        <v>1723</v>
      </c>
      <c r="AA719" s="121" t="s">
        <v>728</v>
      </c>
      <c r="AB719" s="121" t="s">
        <v>4703</v>
      </c>
      <c r="AC719" s="121">
        <v>33</v>
      </c>
      <c r="AD719" s="122" t="s">
        <v>6872</v>
      </c>
      <c r="AE719" s="122" t="s">
        <v>6871</v>
      </c>
      <c r="AF719" s="121" t="s">
        <v>8377</v>
      </c>
      <c r="AG719" s="121"/>
      <c r="AH719" s="121" t="s">
        <v>8378</v>
      </c>
      <c r="AI719" s="121"/>
      <c r="AJ719" s="123">
        <v>1</v>
      </c>
      <c r="AK719" s="123">
        <v>12053</v>
      </c>
      <c r="AL719" s="123">
        <f t="shared" si="72"/>
        <v>12053</v>
      </c>
      <c r="AM719" s="123">
        <f t="shared" si="73"/>
        <v>0.73999999999978172</v>
      </c>
      <c r="AN719" s="130"/>
      <c r="AO719" s="21"/>
      <c r="AP719" s="24"/>
      <c r="AQ719" s="21"/>
    </row>
    <row r="720" spans="1:43" s="22" customFormat="1" ht="76.5" outlineLevel="1" x14ac:dyDescent="0.25">
      <c r="A720" s="70"/>
      <c r="B720" s="72" t="s">
        <v>2767</v>
      </c>
      <c r="C720" s="21" t="s">
        <v>79</v>
      </c>
      <c r="D720" s="21" t="s">
        <v>3604</v>
      </c>
      <c r="E720" s="21" t="s">
        <v>824</v>
      </c>
      <c r="F720" s="21" t="s">
        <v>3605</v>
      </c>
      <c r="G720" s="21" t="s">
        <v>4813</v>
      </c>
      <c r="H720" s="23" t="s">
        <v>81</v>
      </c>
      <c r="I720" s="24">
        <v>0</v>
      </c>
      <c r="J720" s="25">
        <v>710000000</v>
      </c>
      <c r="K720" s="25" t="s">
        <v>82</v>
      </c>
      <c r="L720" s="23" t="s">
        <v>696</v>
      </c>
      <c r="M720" s="21" t="s">
        <v>969</v>
      </c>
      <c r="N720" s="26" t="s">
        <v>84</v>
      </c>
      <c r="O720" s="26" t="s">
        <v>4214</v>
      </c>
      <c r="P720" s="21" t="s">
        <v>91</v>
      </c>
      <c r="Q720" s="27">
        <v>796</v>
      </c>
      <c r="R720" s="26" t="s">
        <v>678</v>
      </c>
      <c r="S720" s="12">
        <v>1</v>
      </c>
      <c r="T720" s="12">
        <v>4413.75</v>
      </c>
      <c r="U720" s="12">
        <f t="shared" si="74"/>
        <v>4413.75</v>
      </c>
      <c r="V720" s="12">
        <f t="shared" si="75"/>
        <v>4943.4000000000005</v>
      </c>
      <c r="W720" s="23"/>
      <c r="X720" s="23">
        <v>2017</v>
      </c>
      <c r="Y720" s="25"/>
      <c r="Z720" s="121" t="s">
        <v>1723</v>
      </c>
      <c r="AA720" s="121" t="s">
        <v>728</v>
      </c>
      <c r="AB720" s="121" t="s">
        <v>4703</v>
      </c>
      <c r="AC720" s="121">
        <v>34</v>
      </c>
      <c r="AD720" s="122" t="s">
        <v>6872</v>
      </c>
      <c r="AE720" s="122" t="s">
        <v>6871</v>
      </c>
      <c r="AF720" s="121" t="s">
        <v>8377</v>
      </c>
      <c r="AG720" s="121"/>
      <c r="AH720" s="121" t="s">
        <v>8378</v>
      </c>
      <c r="AI720" s="121"/>
      <c r="AJ720" s="123">
        <v>1</v>
      </c>
      <c r="AK720" s="123">
        <v>4413</v>
      </c>
      <c r="AL720" s="123">
        <f t="shared" si="72"/>
        <v>4413</v>
      </c>
      <c r="AM720" s="123">
        <f t="shared" si="73"/>
        <v>0.75</v>
      </c>
      <c r="AN720" s="130"/>
      <c r="AO720" s="21"/>
      <c r="AP720" s="24"/>
      <c r="AQ720" s="21"/>
    </row>
    <row r="721" spans="1:43" s="22" customFormat="1" ht="76.5" outlineLevel="1" x14ac:dyDescent="0.25">
      <c r="A721" s="70"/>
      <c r="B721" s="72" t="s">
        <v>2768</v>
      </c>
      <c r="C721" s="21" t="s">
        <v>79</v>
      </c>
      <c r="D721" s="21" t="s">
        <v>1187</v>
      </c>
      <c r="E721" s="21" t="s">
        <v>1188</v>
      </c>
      <c r="F721" s="21" t="s">
        <v>1189</v>
      </c>
      <c r="G721" s="21" t="s">
        <v>4331</v>
      </c>
      <c r="H721" s="23" t="s">
        <v>81</v>
      </c>
      <c r="I721" s="24">
        <v>0</v>
      </c>
      <c r="J721" s="25">
        <v>710000000</v>
      </c>
      <c r="K721" s="25" t="s">
        <v>82</v>
      </c>
      <c r="L721" s="23" t="s">
        <v>696</v>
      </c>
      <c r="M721" s="21" t="s">
        <v>969</v>
      </c>
      <c r="N721" s="26" t="s">
        <v>84</v>
      </c>
      <c r="O721" s="26" t="s">
        <v>4214</v>
      </c>
      <c r="P721" s="21" t="s">
        <v>91</v>
      </c>
      <c r="Q721" s="27">
        <v>796</v>
      </c>
      <c r="R721" s="26" t="s">
        <v>678</v>
      </c>
      <c r="S721" s="12">
        <v>126</v>
      </c>
      <c r="T721" s="12">
        <v>902.81</v>
      </c>
      <c r="U721" s="12">
        <f t="shared" si="74"/>
        <v>113754.06</v>
      </c>
      <c r="V721" s="12">
        <f t="shared" si="75"/>
        <v>127404.54720000002</v>
      </c>
      <c r="W721" s="23"/>
      <c r="X721" s="23">
        <v>2017</v>
      </c>
      <c r="Y721" s="25"/>
      <c r="Z721" s="121" t="s">
        <v>1723</v>
      </c>
      <c r="AA721" s="121" t="s">
        <v>728</v>
      </c>
      <c r="AB721" s="121" t="s">
        <v>4703</v>
      </c>
      <c r="AC721" s="121">
        <v>35</v>
      </c>
      <c r="AD721" s="122" t="s">
        <v>6872</v>
      </c>
      <c r="AE721" s="122" t="s">
        <v>6871</v>
      </c>
      <c r="AF721" s="121" t="s">
        <v>8377</v>
      </c>
      <c r="AG721" s="121"/>
      <c r="AH721" s="121" t="s">
        <v>8379</v>
      </c>
      <c r="AI721" s="121"/>
      <c r="AJ721" s="123">
        <v>126</v>
      </c>
      <c r="AK721" s="123">
        <v>902</v>
      </c>
      <c r="AL721" s="123">
        <f t="shared" si="72"/>
        <v>113652</v>
      </c>
      <c r="AM721" s="123">
        <f t="shared" si="73"/>
        <v>102.05999999999767</v>
      </c>
      <c r="AN721" s="130"/>
      <c r="AO721" s="74"/>
      <c r="AP721" s="79"/>
      <c r="AQ721" s="74"/>
    </row>
    <row r="722" spans="1:43" s="22" customFormat="1" ht="76.5" outlineLevel="1" x14ac:dyDescent="0.25">
      <c r="A722" s="70"/>
      <c r="B722" s="72" t="s">
        <v>2769</v>
      </c>
      <c r="C722" s="21" t="s">
        <v>79</v>
      </c>
      <c r="D722" s="21" t="s">
        <v>3606</v>
      </c>
      <c r="E722" s="21" t="s">
        <v>3607</v>
      </c>
      <c r="F722" s="21" t="s">
        <v>4057</v>
      </c>
      <c r="G722" s="21" t="s">
        <v>4814</v>
      </c>
      <c r="H722" s="23" t="s">
        <v>81</v>
      </c>
      <c r="I722" s="24">
        <v>0</v>
      </c>
      <c r="J722" s="25">
        <v>710000000</v>
      </c>
      <c r="K722" s="25" t="s">
        <v>82</v>
      </c>
      <c r="L722" s="23" t="s">
        <v>696</v>
      </c>
      <c r="M722" s="21" t="s">
        <v>969</v>
      </c>
      <c r="N722" s="26" t="s">
        <v>84</v>
      </c>
      <c r="O722" s="26" t="s">
        <v>4214</v>
      </c>
      <c r="P722" s="21" t="s">
        <v>91</v>
      </c>
      <c r="Q722" s="27">
        <v>796</v>
      </c>
      <c r="R722" s="26" t="s">
        <v>678</v>
      </c>
      <c r="S722" s="12">
        <v>1</v>
      </c>
      <c r="T722" s="12">
        <v>16566.21</v>
      </c>
      <c r="U722" s="12">
        <f t="shared" si="74"/>
        <v>16566.21</v>
      </c>
      <c r="V722" s="12">
        <f t="shared" si="75"/>
        <v>18554.155200000001</v>
      </c>
      <c r="W722" s="23"/>
      <c r="X722" s="23">
        <v>2017</v>
      </c>
      <c r="Y722" s="25"/>
      <c r="Z722" s="121" t="s">
        <v>1723</v>
      </c>
      <c r="AA722" s="121" t="s">
        <v>728</v>
      </c>
      <c r="AB722" s="121" t="s">
        <v>4703</v>
      </c>
      <c r="AC722" s="121">
        <v>36</v>
      </c>
      <c r="AD722" s="122" t="s">
        <v>6872</v>
      </c>
      <c r="AE722" s="122" t="s">
        <v>6871</v>
      </c>
      <c r="AF722" s="121" t="s">
        <v>8377</v>
      </c>
      <c r="AG722" s="121"/>
      <c r="AH722" s="121" t="s">
        <v>8378</v>
      </c>
      <c r="AI722" s="121"/>
      <c r="AJ722" s="123">
        <v>1</v>
      </c>
      <c r="AK722" s="123">
        <v>16566</v>
      </c>
      <c r="AL722" s="123">
        <f t="shared" si="72"/>
        <v>16566</v>
      </c>
      <c r="AM722" s="123">
        <f t="shared" si="73"/>
        <v>0.20999999999912689</v>
      </c>
      <c r="AN722" s="130"/>
      <c r="AO722" s="21"/>
      <c r="AP722" s="24"/>
      <c r="AQ722" s="21"/>
    </row>
    <row r="723" spans="1:43" s="22" customFormat="1" ht="76.5" outlineLevel="1" x14ac:dyDescent="0.25">
      <c r="A723" s="70"/>
      <c r="B723" s="72" t="s">
        <v>2770</v>
      </c>
      <c r="C723" s="21" t="s">
        <v>79</v>
      </c>
      <c r="D723" s="21" t="s">
        <v>3608</v>
      </c>
      <c r="E723" s="21" t="s">
        <v>1858</v>
      </c>
      <c r="F723" s="21" t="s">
        <v>3609</v>
      </c>
      <c r="G723" s="21" t="s">
        <v>3610</v>
      </c>
      <c r="H723" s="23" t="s">
        <v>81</v>
      </c>
      <c r="I723" s="24">
        <v>0</v>
      </c>
      <c r="J723" s="25">
        <v>710000000</v>
      </c>
      <c r="K723" s="25" t="s">
        <v>82</v>
      </c>
      <c r="L723" s="23" t="s">
        <v>696</v>
      </c>
      <c r="M723" s="21" t="s">
        <v>969</v>
      </c>
      <c r="N723" s="26" t="s">
        <v>84</v>
      </c>
      <c r="O723" s="26" t="s">
        <v>4214</v>
      </c>
      <c r="P723" s="21" t="s">
        <v>91</v>
      </c>
      <c r="Q723" s="27">
        <v>796</v>
      </c>
      <c r="R723" s="26" t="s">
        <v>678</v>
      </c>
      <c r="S723" s="12">
        <v>22</v>
      </c>
      <c r="T723" s="12">
        <v>3850.09</v>
      </c>
      <c r="U723" s="12">
        <f t="shared" si="74"/>
        <v>84701.98000000001</v>
      </c>
      <c r="V723" s="12">
        <f t="shared" si="75"/>
        <v>94866.217600000018</v>
      </c>
      <c r="W723" s="23"/>
      <c r="X723" s="23">
        <v>2017</v>
      </c>
      <c r="Y723" s="25"/>
      <c r="Z723" s="121" t="s">
        <v>1723</v>
      </c>
      <c r="AA723" s="121" t="s">
        <v>728</v>
      </c>
      <c r="AB723" s="121" t="s">
        <v>4703</v>
      </c>
      <c r="AC723" s="121">
        <v>37</v>
      </c>
      <c r="AD723" s="122" t="s">
        <v>6872</v>
      </c>
      <c r="AE723" s="122" t="s">
        <v>6871</v>
      </c>
      <c r="AF723" s="121" t="s">
        <v>8377</v>
      </c>
      <c r="AG723" s="121"/>
      <c r="AH723" s="121" t="s">
        <v>8378</v>
      </c>
      <c r="AI723" s="121"/>
      <c r="AJ723" s="123">
        <v>22</v>
      </c>
      <c r="AK723" s="123">
        <v>3850</v>
      </c>
      <c r="AL723" s="123">
        <f t="shared" si="72"/>
        <v>84700</v>
      </c>
      <c r="AM723" s="123">
        <f t="shared" si="73"/>
        <v>1.9800000000104774</v>
      </c>
      <c r="AN723" s="130"/>
      <c r="AO723" s="21"/>
      <c r="AP723" s="24"/>
      <c r="AQ723" s="21"/>
    </row>
    <row r="724" spans="1:43" s="22" customFormat="1" ht="76.5" outlineLevel="1" x14ac:dyDescent="0.25">
      <c r="A724" s="70"/>
      <c r="B724" s="72" t="s">
        <v>2771</v>
      </c>
      <c r="C724" s="21" t="s">
        <v>79</v>
      </c>
      <c r="D724" s="21" t="s">
        <v>1857</v>
      </c>
      <c r="E724" s="21" t="s">
        <v>1858</v>
      </c>
      <c r="F724" s="21" t="s">
        <v>1859</v>
      </c>
      <c r="G724" s="21" t="s">
        <v>3611</v>
      </c>
      <c r="H724" s="23" t="s">
        <v>81</v>
      </c>
      <c r="I724" s="24">
        <v>0</v>
      </c>
      <c r="J724" s="25">
        <v>710000000</v>
      </c>
      <c r="K724" s="25" t="s">
        <v>82</v>
      </c>
      <c r="L724" s="23" t="s">
        <v>696</v>
      </c>
      <c r="M724" s="21" t="s">
        <v>969</v>
      </c>
      <c r="N724" s="26" t="s">
        <v>84</v>
      </c>
      <c r="O724" s="26" t="s">
        <v>4214</v>
      </c>
      <c r="P724" s="21" t="s">
        <v>91</v>
      </c>
      <c r="Q724" s="27">
        <v>796</v>
      </c>
      <c r="R724" s="26" t="s">
        <v>678</v>
      </c>
      <c r="S724" s="12">
        <v>50</v>
      </c>
      <c r="T724" s="12">
        <v>700</v>
      </c>
      <c r="U724" s="12">
        <f t="shared" si="74"/>
        <v>35000</v>
      </c>
      <c r="V724" s="12">
        <f t="shared" si="75"/>
        <v>39200.000000000007</v>
      </c>
      <c r="W724" s="23"/>
      <c r="X724" s="23">
        <v>2017</v>
      </c>
      <c r="Y724" s="25"/>
      <c r="Z724" s="121" t="s">
        <v>1723</v>
      </c>
      <c r="AA724" s="121" t="s">
        <v>728</v>
      </c>
      <c r="AB724" s="121" t="s">
        <v>4703</v>
      </c>
      <c r="AC724" s="121">
        <v>38</v>
      </c>
      <c r="AD724" s="122" t="s">
        <v>6872</v>
      </c>
      <c r="AE724" s="122" t="s">
        <v>6871</v>
      </c>
      <c r="AF724" s="121" t="s">
        <v>8377</v>
      </c>
      <c r="AG724" s="121"/>
      <c r="AH724" s="121" t="s">
        <v>8378</v>
      </c>
      <c r="AI724" s="121"/>
      <c r="AJ724" s="123">
        <v>50</v>
      </c>
      <c r="AK724" s="123">
        <v>700</v>
      </c>
      <c r="AL724" s="123">
        <f t="shared" si="72"/>
        <v>35000</v>
      </c>
      <c r="AM724" s="123">
        <f t="shared" si="73"/>
        <v>0</v>
      </c>
      <c r="AN724" s="130"/>
      <c r="AO724" s="21"/>
      <c r="AP724" s="24"/>
      <c r="AQ724" s="21"/>
    </row>
    <row r="725" spans="1:43" s="22" customFormat="1" ht="76.5" outlineLevel="1" x14ac:dyDescent="0.25">
      <c r="A725" s="70"/>
      <c r="B725" s="72" t="s">
        <v>2772</v>
      </c>
      <c r="C725" s="21" t="s">
        <v>79</v>
      </c>
      <c r="D725" s="21" t="s">
        <v>3612</v>
      </c>
      <c r="E725" s="21" t="s">
        <v>4058</v>
      </c>
      <c r="F725" s="21" t="s">
        <v>4059</v>
      </c>
      <c r="G725" s="21" t="s">
        <v>4815</v>
      </c>
      <c r="H725" s="23" t="s">
        <v>81</v>
      </c>
      <c r="I725" s="24">
        <v>0</v>
      </c>
      <c r="J725" s="25">
        <v>710000000</v>
      </c>
      <c r="K725" s="25" t="s">
        <v>82</v>
      </c>
      <c r="L725" s="23" t="s">
        <v>696</v>
      </c>
      <c r="M725" s="21" t="s">
        <v>969</v>
      </c>
      <c r="N725" s="26" t="s">
        <v>84</v>
      </c>
      <c r="O725" s="26" t="s">
        <v>4214</v>
      </c>
      <c r="P725" s="21" t="s">
        <v>91</v>
      </c>
      <c r="Q725" s="27">
        <v>796</v>
      </c>
      <c r="R725" s="26" t="s">
        <v>678</v>
      </c>
      <c r="S725" s="12">
        <v>2</v>
      </c>
      <c r="T725" s="12">
        <v>16116</v>
      </c>
      <c r="U725" s="12">
        <f t="shared" si="74"/>
        <v>32232</v>
      </c>
      <c r="V725" s="12">
        <f t="shared" si="75"/>
        <v>36099.840000000004</v>
      </c>
      <c r="W725" s="23"/>
      <c r="X725" s="23">
        <v>2017</v>
      </c>
      <c r="Y725" s="25"/>
      <c r="Z725" s="121" t="s">
        <v>1723</v>
      </c>
      <c r="AA725" s="121" t="s">
        <v>728</v>
      </c>
      <c r="AB725" s="121" t="s">
        <v>4703</v>
      </c>
      <c r="AC725" s="121">
        <v>39</v>
      </c>
      <c r="AD725" s="122" t="s">
        <v>6872</v>
      </c>
      <c r="AE725" s="122" t="s">
        <v>6871</v>
      </c>
      <c r="AF725" s="121" t="s">
        <v>8377</v>
      </c>
      <c r="AG725" s="121"/>
      <c r="AH725" s="121" t="s">
        <v>8378</v>
      </c>
      <c r="AI725" s="121"/>
      <c r="AJ725" s="123">
        <v>2</v>
      </c>
      <c r="AK725" s="123">
        <v>16116</v>
      </c>
      <c r="AL725" s="123">
        <f t="shared" si="72"/>
        <v>32232</v>
      </c>
      <c r="AM725" s="123">
        <f t="shared" si="73"/>
        <v>0</v>
      </c>
      <c r="AN725" s="130"/>
      <c r="AO725" s="21"/>
      <c r="AP725" s="24"/>
      <c r="AQ725" s="21"/>
    </row>
    <row r="726" spans="1:43" s="22" customFormat="1" ht="76.5" outlineLevel="1" x14ac:dyDescent="0.25">
      <c r="A726" s="70"/>
      <c r="B726" s="72" t="s">
        <v>2773</v>
      </c>
      <c r="C726" s="21" t="s">
        <v>79</v>
      </c>
      <c r="D726" s="21" t="s">
        <v>3613</v>
      </c>
      <c r="E726" s="21" t="s">
        <v>3614</v>
      </c>
      <c r="F726" s="21" t="s">
        <v>3615</v>
      </c>
      <c r="G726" s="21" t="s">
        <v>3616</v>
      </c>
      <c r="H726" s="23" t="s">
        <v>81</v>
      </c>
      <c r="I726" s="24">
        <v>0</v>
      </c>
      <c r="J726" s="25">
        <v>710000000</v>
      </c>
      <c r="K726" s="25" t="s">
        <v>82</v>
      </c>
      <c r="L726" s="23" t="s">
        <v>696</v>
      </c>
      <c r="M726" s="21" t="s">
        <v>969</v>
      </c>
      <c r="N726" s="26" t="s">
        <v>84</v>
      </c>
      <c r="O726" s="26" t="s">
        <v>4214</v>
      </c>
      <c r="P726" s="21" t="s">
        <v>91</v>
      </c>
      <c r="Q726" s="27" t="s">
        <v>902</v>
      </c>
      <c r="R726" s="26" t="s">
        <v>678</v>
      </c>
      <c r="S726" s="12">
        <v>2</v>
      </c>
      <c r="T726" s="12">
        <v>955.36</v>
      </c>
      <c r="U726" s="12">
        <f t="shared" si="74"/>
        <v>1910.72</v>
      </c>
      <c r="V726" s="12">
        <f t="shared" si="75"/>
        <v>2140.0064000000002</v>
      </c>
      <c r="W726" s="23"/>
      <c r="X726" s="23">
        <v>2017</v>
      </c>
      <c r="Y726" s="25"/>
      <c r="Z726" s="121" t="s">
        <v>1723</v>
      </c>
      <c r="AA726" s="121" t="s">
        <v>728</v>
      </c>
      <c r="AB726" s="121" t="s">
        <v>4703</v>
      </c>
      <c r="AC726" s="121">
        <v>40</v>
      </c>
      <c r="AD726" s="122" t="s">
        <v>6872</v>
      </c>
      <c r="AE726" s="122" t="s">
        <v>6871</v>
      </c>
      <c r="AF726" s="121" t="s">
        <v>8377</v>
      </c>
      <c r="AG726" s="121"/>
      <c r="AH726" s="121" t="s">
        <v>8378</v>
      </c>
      <c r="AI726" s="121"/>
      <c r="AJ726" s="123">
        <v>2</v>
      </c>
      <c r="AK726" s="123">
        <v>955</v>
      </c>
      <c r="AL726" s="123">
        <f t="shared" si="72"/>
        <v>1910</v>
      </c>
      <c r="AM726" s="123">
        <f t="shared" si="73"/>
        <v>0.72000000000002728</v>
      </c>
      <c r="AN726" s="130"/>
      <c r="AO726" s="21"/>
      <c r="AP726" s="24"/>
      <c r="AQ726" s="21"/>
    </row>
    <row r="727" spans="1:43" s="22" customFormat="1" ht="76.5" outlineLevel="1" x14ac:dyDescent="0.25">
      <c r="A727" s="70"/>
      <c r="B727" s="72" t="s">
        <v>2774</v>
      </c>
      <c r="C727" s="21" t="s">
        <v>79</v>
      </c>
      <c r="D727" s="21" t="s">
        <v>3617</v>
      </c>
      <c r="E727" s="21" t="s">
        <v>3618</v>
      </c>
      <c r="F727" s="21" t="s">
        <v>3619</v>
      </c>
      <c r="G727" s="21" t="s">
        <v>3620</v>
      </c>
      <c r="H727" s="23" t="s">
        <v>81</v>
      </c>
      <c r="I727" s="24">
        <v>0</v>
      </c>
      <c r="J727" s="25">
        <v>710000000</v>
      </c>
      <c r="K727" s="25" t="s">
        <v>82</v>
      </c>
      <c r="L727" s="23" t="s">
        <v>696</v>
      </c>
      <c r="M727" s="21" t="s">
        <v>969</v>
      </c>
      <c r="N727" s="26" t="s">
        <v>84</v>
      </c>
      <c r="O727" s="26" t="s">
        <v>4214</v>
      </c>
      <c r="P727" s="21" t="s">
        <v>91</v>
      </c>
      <c r="Q727" s="27" t="s">
        <v>902</v>
      </c>
      <c r="R727" s="26" t="s">
        <v>678</v>
      </c>
      <c r="S727" s="12">
        <v>10</v>
      </c>
      <c r="T727" s="12">
        <v>1500</v>
      </c>
      <c r="U727" s="12">
        <f t="shared" si="74"/>
        <v>15000</v>
      </c>
      <c r="V727" s="12">
        <f t="shared" si="75"/>
        <v>16800</v>
      </c>
      <c r="W727" s="23"/>
      <c r="X727" s="23">
        <v>2017</v>
      </c>
      <c r="Y727" s="25"/>
      <c r="Z727" s="121" t="s">
        <v>1723</v>
      </c>
      <c r="AA727" s="121" t="s">
        <v>728</v>
      </c>
      <c r="AB727" s="121" t="s">
        <v>4703</v>
      </c>
      <c r="AC727" s="121">
        <v>41</v>
      </c>
      <c r="AD727" s="122" t="s">
        <v>6872</v>
      </c>
      <c r="AE727" s="122" t="s">
        <v>6871</v>
      </c>
      <c r="AF727" s="121" t="s">
        <v>8377</v>
      </c>
      <c r="AG727" s="121"/>
      <c r="AH727" s="121" t="s">
        <v>8378</v>
      </c>
      <c r="AI727" s="121"/>
      <c r="AJ727" s="123">
        <v>10</v>
      </c>
      <c r="AK727" s="123">
        <v>1500</v>
      </c>
      <c r="AL727" s="123">
        <f t="shared" si="72"/>
        <v>15000</v>
      </c>
      <c r="AM727" s="123">
        <f t="shared" si="73"/>
        <v>0</v>
      </c>
      <c r="AN727" s="130"/>
      <c r="AO727" s="21"/>
      <c r="AP727" s="24"/>
      <c r="AQ727" s="21"/>
    </row>
    <row r="728" spans="1:43" s="22" customFormat="1" ht="76.5" outlineLevel="1" x14ac:dyDescent="0.25">
      <c r="A728" s="70"/>
      <c r="B728" s="72" t="s">
        <v>2775</v>
      </c>
      <c r="C728" s="21" t="s">
        <v>79</v>
      </c>
      <c r="D728" s="21" t="s">
        <v>3621</v>
      </c>
      <c r="E728" s="21" t="s">
        <v>3622</v>
      </c>
      <c r="F728" s="21" t="s">
        <v>3623</v>
      </c>
      <c r="G728" s="21" t="s">
        <v>4816</v>
      </c>
      <c r="H728" s="23" t="s">
        <v>81</v>
      </c>
      <c r="I728" s="24">
        <v>0</v>
      </c>
      <c r="J728" s="25">
        <v>710000000</v>
      </c>
      <c r="K728" s="25" t="s">
        <v>82</v>
      </c>
      <c r="L728" s="23" t="s">
        <v>696</v>
      </c>
      <c r="M728" s="21" t="s">
        <v>969</v>
      </c>
      <c r="N728" s="26" t="s">
        <v>84</v>
      </c>
      <c r="O728" s="26" t="s">
        <v>4214</v>
      </c>
      <c r="P728" s="21" t="s">
        <v>91</v>
      </c>
      <c r="Q728" s="27">
        <v>796</v>
      </c>
      <c r="R728" s="26" t="s">
        <v>678</v>
      </c>
      <c r="S728" s="12">
        <v>16</v>
      </c>
      <c r="T728" s="12">
        <v>1471.25</v>
      </c>
      <c r="U728" s="12">
        <f t="shared" si="74"/>
        <v>23540</v>
      </c>
      <c r="V728" s="12">
        <f t="shared" si="75"/>
        <v>26364.800000000003</v>
      </c>
      <c r="W728" s="23"/>
      <c r="X728" s="23">
        <v>2017</v>
      </c>
      <c r="Y728" s="25"/>
      <c r="Z728" s="121" t="s">
        <v>1723</v>
      </c>
      <c r="AA728" s="121" t="s">
        <v>728</v>
      </c>
      <c r="AB728" s="121" t="s">
        <v>4703</v>
      </c>
      <c r="AC728" s="121">
        <v>42</v>
      </c>
      <c r="AD728" s="122" t="s">
        <v>6872</v>
      </c>
      <c r="AE728" s="122" t="s">
        <v>6871</v>
      </c>
      <c r="AF728" s="121" t="s">
        <v>8377</v>
      </c>
      <c r="AG728" s="121"/>
      <c r="AH728" s="121" t="s">
        <v>8378</v>
      </c>
      <c r="AI728" s="121"/>
      <c r="AJ728" s="123">
        <v>16</v>
      </c>
      <c r="AK728" s="123">
        <v>1470</v>
      </c>
      <c r="AL728" s="123">
        <f t="shared" si="72"/>
        <v>23520</v>
      </c>
      <c r="AM728" s="123">
        <f t="shared" si="73"/>
        <v>20</v>
      </c>
      <c r="AN728" s="130"/>
      <c r="AO728" s="21"/>
      <c r="AP728" s="24"/>
      <c r="AQ728" s="21"/>
    </row>
    <row r="729" spans="1:43" s="22" customFormat="1" ht="76.5" outlineLevel="1" x14ac:dyDescent="0.25">
      <c r="A729" s="70"/>
      <c r="B729" s="72" t="s">
        <v>2776</v>
      </c>
      <c r="C729" s="21" t="s">
        <v>79</v>
      </c>
      <c r="D729" s="21" t="s">
        <v>3624</v>
      </c>
      <c r="E729" s="21" t="s">
        <v>445</v>
      </c>
      <c r="F729" s="21" t="s">
        <v>3625</v>
      </c>
      <c r="G729" s="21" t="s">
        <v>4178</v>
      </c>
      <c r="H729" s="23" t="s">
        <v>81</v>
      </c>
      <c r="I729" s="24">
        <v>0</v>
      </c>
      <c r="J729" s="25">
        <v>710000000</v>
      </c>
      <c r="K729" s="25" t="s">
        <v>82</v>
      </c>
      <c r="L729" s="23" t="s">
        <v>696</v>
      </c>
      <c r="M729" s="21" t="s">
        <v>969</v>
      </c>
      <c r="N729" s="26" t="s">
        <v>84</v>
      </c>
      <c r="O729" s="26" t="s">
        <v>4214</v>
      </c>
      <c r="P729" s="21" t="s">
        <v>91</v>
      </c>
      <c r="Q729" s="27">
        <v>796</v>
      </c>
      <c r="R729" s="26" t="s">
        <v>678</v>
      </c>
      <c r="S729" s="12">
        <v>4</v>
      </c>
      <c r="T729" s="12">
        <v>6591.96</v>
      </c>
      <c r="U729" s="12">
        <f t="shared" si="74"/>
        <v>26367.84</v>
      </c>
      <c r="V729" s="12">
        <f t="shared" si="75"/>
        <v>29531.980800000001</v>
      </c>
      <c r="W729" s="23"/>
      <c r="X729" s="23">
        <v>2017</v>
      </c>
      <c r="Y729" s="25"/>
      <c r="Z729" s="121" t="s">
        <v>1723</v>
      </c>
      <c r="AA729" s="121" t="s">
        <v>728</v>
      </c>
      <c r="AB729" s="121" t="s">
        <v>4703</v>
      </c>
      <c r="AC729" s="121">
        <v>43</v>
      </c>
      <c r="AD729" s="122" t="s">
        <v>6872</v>
      </c>
      <c r="AE729" s="122" t="s">
        <v>6871</v>
      </c>
      <c r="AF729" s="121" t="s">
        <v>8377</v>
      </c>
      <c r="AG729" s="121"/>
      <c r="AH729" s="121" t="s">
        <v>8378</v>
      </c>
      <c r="AI729" s="121"/>
      <c r="AJ729" s="123">
        <v>4</v>
      </c>
      <c r="AK729" s="123">
        <v>6591</v>
      </c>
      <c r="AL729" s="123">
        <f t="shared" si="72"/>
        <v>26364</v>
      </c>
      <c r="AM729" s="123">
        <f t="shared" si="73"/>
        <v>3.8400000000001455</v>
      </c>
      <c r="AN729" s="130"/>
      <c r="AO729" s="21"/>
      <c r="AP729" s="24"/>
      <c r="AQ729" s="21"/>
    </row>
    <row r="730" spans="1:43" s="22" customFormat="1" ht="76.5" outlineLevel="1" x14ac:dyDescent="0.25">
      <c r="A730" s="70"/>
      <c r="B730" s="72" t="s">
        <v>2777</v>
      </c>
      <c r="C730" s="21" t="s">
        <v>79</v>
      </c>
      <c r="D730" s="21" t="s">
        <v>3626</v>
      </c>
      <c r="E730" s="21" t="s">
        <v>3627</v>
      </c>
      <c r="F730" s="21" t="s">
        <v>3628</v>
      </c>
      <c r="G730" s="21" t="s">
        <v>3629</v>
      </c>
      <c r="H730" s="23" t="s">
        <v>81</v>
      </c>
      <c r="I730" s="24">
        <v>0</v>
      </c>
      <c r="J730" s="25">
        <v>710000000</v>
      </c>
      <c r="K730" s="25" t="s">
        <v>82</v>
      </c>
      <c r="L730" s="23" t="s">
        <v>696</v>
      </c>
      <c r="M730" s="21" t="s">
        <v>969</v>
      </c>
      <c r="N730" s="26" t="s">
        <v>84</v>
      </c>
      <c r="O730" s="26" t="s">
        <v>4214</v>
      </c>
      <c r="P730" s="21" t="s">
        <v>91</v>
      </c>
      <c r="Q730" s="27">
        <v>5108</v>
      </c>
      <c r="R730" s="26" t="s">
        <v>1562</v>
      </c>
      <c r="S730" s="12">
        <v>8</v>
      </c>
      <c r="T730" s="12">
        <v>1433.4</v>
      </c>
      <c r="U730" s="12">
        <f t="shared" si="74"/>
        <v>11467.2</v>
      </c>
      <c r="V730" s="12">
        <f t="shared" si="75"/>
        <v>12843.264000000003</v>
      </c>
      <c r="W730" s="23"/>
      <c r="X730" s="23">
        <v>2017</v>
      </c>
      <c r="Y730" s="25"/>
      <c r="Z730" s="121" t="s">
        <v>1723</v>
      </c>
      <c r="AA730" s="121" t="s">
        <v>728</v>
      </c>
      <c r="AB730" s="121" t="s">
        <v>4703</v>
      </c>
      <c r="AC730" s="121">
        <v>44</v>
      </c>
      <c r="AD730" s="122" t="s">
        <v>6872</v>
      </c>
      <c r="AE730" s="122" t="s">
        <v>6871</v>
      </c>
      <c r="AF730" s="121" t="s">
        <v>8377</v>
      </c>
      <c r="AG730" s="121"/>
      <c r="AH730" s="121" t="s">
        <v>8378</v>
      </c>
      <c r="AI730" s="121"/>
      <c r="AJ730" s="123">
        <v>8</v>
      </c>
      <c r="AK730" s="123">
        <v>1433</v>
      </c>
      <c r="AL730" s="123">
        <f t="shared" si="72"/>
        <v>11464</v>
      </c>
      <c r="AM730" s="123">
        <f t="shared" si="73"/>
        <v>3.2000000000007276</v>
      </c>
      <c r="AN730" s="130"/>
      <c r="AO730" s="21"/>
      <c r="AP730" s="24"/>
      <c r="AQ730" s="21"/>
    </row>
    <row r="731" spans="1:43" s="22" customFormat="1" ht="76.5" outlineLevel="1" x14ac:dyDescent="0.25">
      <c r="A731" s="70"/>
      <c r="B731" s="72" t="s">
        <v>2778</v>
      </c>
      <c r="C731" s="21" t="s">
        <v>79</v>
      </c>
      <c r="D731" s="21" t="s">
        <v>3630</v>
      </c>
      <c r="E731" s="21" t="s">
        <v>1873</v>
      </c>
      <c r="F731" s="21" t="s">
        <v>3631</v>
      </c>
      <c r="G731" s="21" t="s">
        <v>4817</v>
      </c>
      <c r="H731" s="23" t="s">
        <v>81</v>
      </c>
      <c r="I731" s="24">
        <v>0</v>
      </c>
      <c r="J731" s="25">
        <v>710000000</v>
      </c>
      <c r="K731" s="25" t="s">
        <v>82</v>
      </c>
      <c r="L731" s="23" t="s">
        <v>696</v>
      </c>
      <c r="M731" s="21" t="s">
        <v>969</v>
      </c>
      <c r="N731" s="26" t="s">
        <v>84</v>
      </c>
      <c r="O731" s="26" t="s">
        <v>4214</v>
      </c>
      <c r="P731" s="21" t="s">
        <v>91</v>
      </c>
      <c r="Q731" s="27">
        <v>796</v>
      </c>
      <c r="R731" s="26" t="s">
        <v>678</v>
      </c>
      <c r="S731" s="12">
        <v>6</v>
      </c>
      <c r="T731" s="12">
        <v>12295.45</v>
      </c>
      <c r="U731" s="12">
        <f t="shared" si="74"/>
        <v>73772.700000000012</v>
      </c>
      <c r="V731" s="12">
        <f t="shared" si="75"/>
        <v>82625.424000000028</v>
      </c>
      <c r="W731" s="23"/>
      <c r="X731" s="23">
        <v>2017</v>
      </c>
      <c r="Y731" s="25"/>
      <c r="Z731" s="121" t="s">
        <v>1723</v>
      </c>
      <c r="AA731" s="121" t="s">
        <v>728</v>
      </c>
      <c r="AB731" s="121" t="s">
        <v>4703</v>
      </c>
      <c r="AC731" s="121">
        <v>45</v>
      </c>
      <c r="AD731" s="122" t="s">
        <v>6872</v>
      </c>
      <c r="AE731" s="122" t="s">
        <v>6871</v>
      </c>
      <c r="AF731" s="121" t="s">
        <v>8377</v>
      </c>
      <c r="AG731" s="121"/>
      <c r="AH731" s="121" t="s">
        <v>8378</v>
      </c>
      <c r="AI731" s="121"/>
      <c r="AJ731" s="123">
        <v>6</v>
      </c>
      <c r="AK731" s="123">
        <v>12295</v>
      </c>
      <c r="AL731" s="123">
        <f t="shared" si="72"/>
        <v>73770</v>
      </c>
      <c r="AM731" s="123">
        <f t="shared" si="73"/>
        <v>2.7000000000116415</v>
      </c>
      <c r="AN731" s="130"/>
      <c r="AO731" s="21"/>
      <c r="AP731" s="24"/>
      <c r="AQ731" s="21"/>
    </row>
    <row r="732" spans="1:43" s="22" customFormat="1" ht="76.5" outlineLevel="1" x14ac:dyDescent="0.25">
      <c r="A732" s="70"/>
      <c r="B732" s="72" t="s">
        <v>2779</v>
      </c>
      <c r="C732" s="21" t="s">
        <v>79</v>
      </c>
      <c r="D732" s="21" t="s">
        <v>3632</v>
      </c>
      <c r="E732" s="21" t="s">
        <v>1877</v>
      </c>
      <c r="F732" s="21" t="s">
        <v>3633</v>
      </c>
      <c r="G732" s="21" t="s">
        <v>4818</v>
      </c>
      <c r="H732" s="23" t="s">
        <v>81</v>
      </c>
      <c r="I732" s="24">
        <v>0</v>
      </c>
      <c r="J732" s="25">
        <v>710000000</v>
      </c>
      <c r="K732" s="25" t="s">
        <v>82</v>
      </c>
      <c r="L732" s="23" t="s">
        <v>696</v>
      </c>
      <c r="M732" s="21" t="s">
        <v>969</v>
      </c>
      <c r="N732" s="26" t="s">
        <v>84</v>
      </c>
      <c r="O732" s="26" t="s">
        <v>4214</v>
      </c>
      <c r="P732" s="21" t="s">
        <v>91</v>
      </c>
      <c r="Q732" s="27">
        <v>796</v>
      </c>
      <c r="R732" s="26" t="s">
        <v>678</v>
      </c>
      <c r="S732" s="12">
        <v>4</v>
      </c>
      <c r="T732" s="12">
        <v>228352.33</v>
      </c>
      <c r="U732" s="12">
        <f t="shared" si="74"/>
        <v>913409.32</v>
      </c>
      <c r="V732" s="12">
        <f t="shared" si="75"/>
        <v>1023018.4384</v>
      </c>
      <c r="W732" s="23"/>
      <c r="X732" s="23">
        <v>2017</v>
      </c>
      <c r="Y732" s="25"/>
      <c r="Z732" s="121" t="s">
        <v>1723</v>
      </c>
      <c r="AA732" s="121" t="s">
        <v>728</v>
      </c>
      <c r="AB732" s="121" t="s">
        <v>4703</v>
      </c>
      <c r="AC732" s="121">
        <v>46</v>
      </c>
      <c r="AD732" s="122" t="s">
        <v>6872</v>
      </c>
      <c r="AE732" s="122" t="s">
        <v>6871</v>
      </c>
      <c r="AF732" s="121" t="s">
        <v>8377</v>
      </c>
      <c r="AG732" s="121"/>
      <c r="AH732" s="121" t="s">
        <v>8378</v>
      </c>
      <c r="AI732" s="121"/>
      <c r="AJ732" s="123">
        <v>4</v>
      </c>
      <c r="AK732" s="123">
        <v>228352</v>
      </c>
      <c r="AL732" s="123">
        <f t="shared" si="72"/>
        <v>913408</v>
      </c>
      <c r="AM732" s="123">
        <f t="shared" si="73"/>
        <v>1.3199999999487773</v>
      </c>
      <c r="AN732" s="130"/>
      <c r="AO732" s="21"/>
      <c r="AP732" s="24"/>
      <c r="AQ732" s="21"/>
    </row>
    <row r="733" spans="1:43" s="22" customFormat="1" ht="76.5" outlineLevel="1" x14ac:dyDescent="0.25">
      <c r="A733" s="70"/>
      <c r="B733" s="72" t="s">
        <v>2780</v>
      </c>
      <c r="C733" s="21" t="s">
        <v>79</v>
      </c>
      <c r="D733" s="21" t="s">
        <v>3634</v>
      </c>
      <c r="E733" s="21" t="s">
        <v>1880</v>
      </c>
      <c r="F733" s="21" t="s">
        <v>3635</v>
      </c>
      <c r="G733" s="21" t="s">
        <v>4819</v>
      </c>
      <c r="H733" s="23" t="s">
        <v>81</v>
      </c>
      <c r="I733" s="24">
        <v>0</v>
      </c>
      <c r="J733" s="25">
        <v>710000000</v>
      </c>
      <c r="K733" s="25" t="s">
        <v>82</v>
      </c>
      <c r="L733" s="23" t="s">
        <v>696</v>
      </c>
      <c r="M733" s="21" t="s">
        <v>969</v>
      </c>
      <c r="N733" s="26" t="s">
        <v>84</v>
      </c>
      <c r="O733" s="26" t="s">
        <v>4214</v>
      </c>
      <c r="P733" s="21" t="s">
        <v>91</v>
      </c>
      <c r="Q733" s="27">
        <v>796</v>
      </c>
      <c r="R733" s="26" t="s">
        <v>678</v>
      </c>
      <c r="S733" s="12">
        <v>4</v>
      </c>
      <c r="T733" s="12">
        <v>5173.37</v>
      </c>
      <c r="U733" s="12">
        <f t="shared" si="74"/>
        <v>20693.48</v>
      </c>
      <c r="V733" s="12">
        <f t="shared" si="75"/>
        <v>23176.697600000003</v>
      </c>
      <c r="W733" s="23"/>
      <c r="X733" s="23">
        <v>2017</v>
      </c>
      <c r="Y733" s="25"/>
      <c r="Z733" s="121" t="s">
        <v>1723</v>
      </c>
      <c r="AA733" s="121" t="s">
        <v>728</v>
      </c>
      <c r="AB733" s="121" t="s">
        <v>4703</v>
      </c>
      <c r="AC733" s="121">
        <v>47</v>
      </c>
      <c r="AD733" s="122" t="s">
        <v>6872</v>
      </c>
      <c r="AE733" s="122" t="s">
        <v>6871</v>
      </c>
      <c r="AF733" s="121" t="s">
        <v>8377</v>
      </c>
      <c r="AG733" s="121"/>
      <c r="AH733" s="121" t="s">
        <v>8378</v>
      </c>
      <c r="AI733" s="121"/>
      <c r="AJ733" s="123">
        <v>4</v>
      </c>
      <c r="AK733" s="123">
        <v>5173</v>
      </c>
      <c r="AL733" s="123">
        <f t="shared" si="72"/>
        <v>20692</v>
      </c>
      <c r="AM733" s="123">
        <f t="shared" si="73"/>
        <v>1.4799999999995634</v>
      </c>
      <c r="AN733" s="130"/>
      <c r="AO733" s="21"/>
      <c r="AP733" s="24"/>
      <c r="AQ733" s="21"/>
    </row>
    <row r="734" spans="1:43" s="22" customFormat="1" ht="76.5" outlineLevel="1" x14ac:dyDescent="0.25">
      <c r="A734" s="70"/>
      <c r="B734" s="72" t="s">
        <v>2781</v>
      </c>
      <c r="C734" s="21" t="s">
        <v>79</v>
      </c>
      <c r="D734" s="21" t="s">
        <v>3636</v>
      </c>
      <c r="E734" s="21" t="s">
        <v>3637</v>
      </c>
      <c r="F734" s="21" t="s">
        <v>3638</v>
      </c>
      <c r="G734" s="21" t="s">
        <v>3639</v>
      </c>
      <c r="H734" s="23" t="s">
        <v>81</v>
      </c>
      <c r="I734" s="24">
        <v>0</v>
      </c>
      <c r="J734" s="25">
        <v>710000000</v>
      </c>
      <c r="K734" s="25" t="s">
        <v>82</v>
      </c>
      <c r="L734" s="23" t="s">
        <v>696</v>
      </c>
      <c r="M734" s="21" t="s">
        <v>969</v>
      </c>
      <c r="N734" s="26" t="s">
        <v>84</v>
      </c>
      <c r="O734" s="26" t="s">
        <v>4214</v>
      </c>
      <c r="P734" s="21" t="s">
        <v>91</v>
      </c>
      <c r="Q734" s="27">
        <v>796</v>
      </c>
      <c r="R734" s="26" t="s">
        <v>678</v>
      </c>
      <c r="S734" s="12">
        <v>6</v>
      </c>
      <c r="T734" s="12">
        <v>4358.34</v>
      </c>
      <c r="U734" s="12">
        <f t="shared" si="74"/>
        <v>26150.04</v>
      </c>
      <c r="V734" s="12">
        <f t="shared" si="75"/>
        <v>29288.044800000003</v>
      </c>
      <c r="W734" s="23"/>
      <c r="X734" s="23">
        <v>2017</v>
      </c>
      <c r="Y734" s="25"/>
      <c r="Z734" s="121" t="s">
        <v>1723</v>
      </c>
      <c r="AA734" s="121" t="s">
        <v>728</v>
      </c>
      <c r="AB734" s="121" t="s">
        <v>4703</v>
      </c>
      <c r="AC734" s="121">
        <v>48</v>
      </c>
      <c r="AD734" s="122" t="s">
        <v>6872</v>
      </c>
      <c r="AE734" s="122" t="s">
        <v>6871</v>
      </c>
      <c r="AF734" s="121" t="s">
        <v>8377</v>
      </c>
      <c r="AG734" s="121"/>
      <c r="AH734" s="121" t="s">
        <v>8378</v>
      </c>
      <c r="AI734" s="121"/>
      <c r="AJ734" s="123">
        <v>6</v>
      </c>
      <c r="AK734" s="123">
        <v>4358</v>
      </c>
      <c r="AL734" s="123">
        <f t="shared" si="72"/>
        <v>26148</v>
      </c>
      <c r="AM734" s="123">
        <f t="shared" si="73"/>
        <v>2.0400000000008731</v>
      </c>
      <c r="AN734" s="130"/>
      <c r="AO734" s="21"/>
      <c r="AP734" s="24"/>
      <c r="AQ734" s="21"/>
    </row>
    <row r="735" spans="1:43" s="22" customFormat="1" ht="76.5" outlineLevel="1" x14ac:dyDescent="0.25">
      <c r="A735" s="70"/>
      <c r="B735" s="72" t="s">
        <v>2782</v>
      </c>
      <c r="C735" s="21" t="s">
        <v>79</v>
      </c>
      <c r="D735" s="21" t="s">
        <v>3640</v>
      </c>
      <c r="E735" s="21" t="s">
        <v>3641</v>
      </c>
      <c r="F735" s="21" t="s">
        <v>4060</v>
      </c>
      <c r="G735" s="21" t="s">
        <v>4820</v>
      </c>
      <c r="H735" s="23" t="s">
        <v>81</v>
      </c>
      <c r="I735" s="24">
        <v>0</v>
      </c>
      <c r="J735" s="25">
        <v>710000000</v>
      </c>
      <c r="K735" s="25" t="s">
        <v>82</v>
      </c>
      <c r="L735" s="23" t="s">
        <v>696</v>
      </c>
      <c r="M735" s="21" t="s">
        <v>969</v>
      </c>
      <c r="N735" s="26" t="s">
        <v>84</v>
      </c>
      <c r="O735" s="26" t="s">
        <v>4214</v>
      </c>
      <c r="P735" s="21" t="s">
        <v>91</v>
      </c>
      <c r="Q735" s="27">
        <v>796</v>
      </c>
      <c r="R735" s="26" t="s">
        <v>678</v>
      </c>
      <c r="S735" s="12">
        <v>6</v>
      </c>
      <c r="T735" s="12">
        <v>2483.9299999999998</v>
      </c>
      <c r="U735" s="12">
        <f t="shared" si="74"/>
        <v>14903.579999999998</v>
      </c>
      <c r="V735" s="12">
        <f t="shared" si="75"/>
        <v>16692.009600000001</v>
      </c>
      <c r="W735" s="23"/>
      <c r="X735" s="23">
        <v>2017</v>
      </c>
      <c r="Y735" s="25"/>
      <c r="Z735" s="121" t="s">
        <v>1723</v>
      </c>
      <c r="AA735" s="121" t="s">
        <v>728</v>
      </c>
      <c r="AB735" s="121" t="s">
        <v>4703</v>
      </c>
      <c r="AC735" s="121">
        <v>49</v>
      </c>
      <c r="AD735" s="122" t="s">
        <v>6872</v>
      </c>
      <c r="AE735" s="122" t="s">
        <v>6871</v>
      </c>
      <c r="AF735" s="121" t="s">
        <v>8377</v>
      </c>
      <c r="AG735" s="121"/>
      <c r="AH735" s="121" t="s">
        <v>8378</v>
      </c>
      <c r="AI735" s="121"/>
      <c r="AJ735" s="123">
        <v>6</v>
      </c>
      <c r="AK735" s="123">
        <v>2483</v>
      </c>
      <c r="AL735" s="123">
        <f t="shared" si="72"/>
        <v>14898</v>
      </c>
      <c r="AM735" s="123">
        <f t="shared" si="73"/>
        <v>5.5799999999981083</v>
      </c>
      <c r="AN735" s="130"/>
      <c r="AO735" s="21"/>
      <c r="AP735" s="24"/>
      <c r="AQ735" s="21"/>
    </row>
    <row r="736" spans="1:43" s="22" customFormat="1" ht="76.5" outlineLevel="1" x14ac:dyDescent="0.25">
      <c r="A736" s="70"/>
      <c r="B736" s="72" t="s">
        <v>2783</v>
      </c>
      <c r="C736" s="21" t="s">
        <v>79</v>
      </c>
      <c r="D736" s="21" t="s">
        <v>3642</v>
      </c>
      <c r="E736" s="21" t="s">
        <v>3641</v>
      </c>
      <c r="F736" s="21" t="s">
        <v>3643</v>
      </c>
      <c r="G736" s="21" t="s">
        <v>3643</v>
      </c>
      <c r="H736" s="23" t="s">
        <v>81</v>
      </c>
      <c r="I736" s="24">
        <v>0</v>
      </c>
      <c r="J736" s="25">
        <v>710000000</v>
      </c>
      <c r="K736" s="25" t="s">
        <v>82</v>
      </c>
      <c r="L736" s="23" t="s">
        <v>696</v>
      </c>
      <c r="M736" s="21" t="s">
        <v>969</v>
      </c>
      <c r="N736" s="26" t="s">
        <v>84</v>
      </c>
      <c r="O736" s="26" t="s">
        <v>4214</v>
      </c>
      <c r="P736" s="21" t="s">
        <v>91</v>
      </c>
      <c r="Q736" s="27">
        <v>796</v>
      </c>
      <c r="R736" s="26" t="s">
        <v>678</v>
      </c>
      <c r="S736" s="12">
        <v>4</v>
      </c>
      <c r="T736" s="12">
        <v>2636</v>
      </c>
      <c r="U736" s="12">
        <f t="shared" si="74"/>
        <v>10544</v>
      </c>
      <c r="V736" s="12">
        <f t="shared" si="75"/>
        <v>11809.28</v>
      </c>
      <c r="W736" s="23"/>
      <c r="X736" s="23">
        <v>2017</v>
      </c>
      <c r="Y736" s="25"/>
      <c r="Z736" s="121" t="s">
        <v>1723</v>
      </c>
      <c r="AA736" s="121" t="s">
        <v>728</v>
      </c>
      <c r="AB736" s="121" t="s">
        <v>4703</v>
      </c>
      <c r="AC736" s="121">
        <v>50</v>
      </c>
      <c r="AD736" s="122" t="s">
        <v>6872</v>
      </c>
      <c r="AE736" s="122" t="s">
        <v>6871</v>
      </c>
      <c r="AF736" s="121" t="s">
        <v>8377</v>
      </c>
      <c r="AG736" s="121"/>
      <c r="AH736" s="121" t="s">
        <v>8378</v>
      </c>
      <c r="AI736" s="121"/>
      <c r="AJ736" s="123">
        <v>4</v>
      </c>
      <c r="AK736" s="123">
        <v>2636</v>
      </c>
      <c r="AL736" s="123">
        <f t="shared" si="72"/>
        <v>10544</v>
      </c>
      <c r="AM736" s="123">
        <f t="shared" si="73"/>
        <v>0</v>
      </c>
      <c r="AN736" s="130"/>
      <c r="AO736" s="21"/>
      <c r="AP736" s="24"/>
      <c r="AQ736" s="21"/>
    </row>
    <row r="737" spans="1:43" s="22" customFormat="1" ht="76.5" outlineLevel="1" x14ac:dyDescent="0.25">
      <c r="A737" s="70"/>
      <c r="B737" s="72" t="s">
        <v>2784</v>
      </c>
      <c r="C737" s="21" t="s">
        <v>79</v>
      </c>
      <c r="D737" s="21" t="s">
        <v>3644</v>
      </c>
      <c r="E737" s="21" t="s">
        <v>3645</v>
      </c>
      <c r="F737" s="21" t="s">
        <v>3646</v>
      </c>
      <c r="G737" s="21" t="s">
        <v>4821</v>
      </c>
      <c r="H737" s="23" t="s">
        <v>81</v>
      </c>
      <c r="I737" s="24">
        <v>0</v>
      </c>
      <c r="J737" s="25">
        <v>710000000</v>
      </c>
      <c r="K737" s="25" t="s">
        <v>82</v>
      </c>
      <c r="L737" s="23" t="s">
        <v>696</v>
      </c>
      <c r="M737" s="21" t="s">
        <v>969</v>
      </c>
      <c r="N737" s="26" t="s">
        <v>84</v>
      </c>
      <c r="O737" s="26" t="s">
        <v>4214</v>
      </c>
      <c r="P737" s="21" t="s">
        <v>91</v>
      </c>
      <c r="Q737" s="27" t="s">
        <v>1559</v>
      </c>
      <c r="R737" s="26" t="s">
        <v>1560</v>
      </c>
      <c r="S737" s="12">
        <v>130</v>
      </c>
      <c r="T737" s="12">
        <v>2175.83</v>
      </c>
      <c r="U737" s="12">
        <f t="shared" si="74"/>
        <v>282857.89999999997</v>
      </c>
      <c r="V737" s="12">
        <f t="shared" si="75"/>
        <v>316800.848</v>
      </c>
      <c r="W737" s="23"/>
      <c r="X737" s="23">
        <v>2017</v>
      </c>
      <c r="Y737" s="25"/>
      <c r="Z737" s="121" t="s">
        <v>1723</v>
      </c>
      <c r="AA737" s="121" t="s">
        <v>728</v>
      </c>
      <c r="AB737" s="121" t="s">
        <v>4703</v>
      </c>
      <c r="AC737" s="121">
        <v>51</v>
      </c>
      <c r="AD737" s="122" t="s">
        <v>6872</v>
      </c>
      <c r="AE737" s="122" t="s">
        <v>6871</v>
      </c>
      <c r="AF737" s="121" t="s">
        <v>8377</v>
      </c>
      <c r="AG737" s="121"/>
      <c r="AH737" s="121" t="s">
        <v>8379</v>
      </c>
      <c r="AI737" s="121"/>
      <c r="AJ737" s="123">
        <v>130</v>
      </c>
      <c r="AK737" s="123">
        <v>2175.83</v>
      </c>
      <c r="AL737" s="123">
        <f t="shared" si="72"/>
        <v>282857.89999999997</v>
      </c>
      <c r="AM737" s="123">
        <f t="shared" si="73"/>
        <v>0</v>
      </c>
      <c r="AN737" s="130"/>
      <c r="AO737" s="74"/>
      <c r="AP737" s="79"/>
      <c r="AQ737" s="74"/>
    </row>
    <row r="738" spans="1:43" s="22" customFormat="1" ht="76.5" outlineLevel="1" x14ac:dyDescent="0.25">
      <c r="A738" s="70"/>
      <c r="B738" s="72" t="s">
        <v>2785</v>
      </c>
      <c r="C738" s="21" t="s">
        <v>79</v>
      </c>
      <c r="D738" s="21" t="s">
        <v>3647</v>
      </c>
      <c r="E738" s="21" t="s">
        <v>3648</v>
      </c>
      <c r="F738" s="21" t="s">
        <v>3649</v>
      </c>
      <c r="G738" s="21" t="s">
        <v>4822</v>
      </c>
      <c r="H738" s="23" t="s">
        <v>81</v>
      </c>
      <c r="I738" s="24">
        <v>0</v>
      </c>
      <c r="J738" s="25">
        <v>710000000</v>
      </c>
      <c r="K738" s="25" t="s">
        <v>82</v>
      </c>
      <c r="L738" s="23" t="s">
        <v>696</v>
      </c>
      <c r="M738" s="21" t="s">
        <v>969</v>
      </c>
      <c r="N738" s="26" t="s">
        <v>84</v>
      </c>
      <c r="O738" s="26" t="s">
        <v>4214</v>
      </c>
      <c r="P738" s="21" t="s">
        <v>91</v>
      </c>
      <c r="Q738" s="27">
        <v>796</v>
      </c>
      <c r="R738" s="26" t="s">
        <v>678</v>
      </c>
      <c r="S738" s="12">
        <v>2</v>
      </c>
      <c r="T738" s="12">
        <v>5894.44</v>
      </c>
      <c r="U738" s="12">
        <f t="shared" si="74"/>
        <v>11788.88</v>
      </c>
      <c r="V738" s="12">
        <f t="shared" si="75"/>
        <v>13203.545599999999</v>
      </c>
      <c r="W738" s="23"/>
      <c r="X738" s="23">
        <v>2017</v>
      </c>
      <c r="Y738" s="25"/>
      <c r="Z738" s="121" t="s">
        <v>1723</v>
      </c>
      <c r="AA738" s="121" t="s">
        <v>728</v>
      </c>
      <c r="AB738" s="121" t="s">
        <v>4703</v>
      </c>
      <c r="AC738" s="121">
        <v>52</v>
      </c>
      <c r="AD738" s="122" t="s">
        <v>6872</v>
      </c>
      <c r="AE738" s="122" t="s">
        <v>6871</v>
      </c>
      <c r="AF738" s="121" t="s">
        <v>8377</v>
      </c>
      <c r="AG738" s="121"/>
      <c r="AH738" s="121" t="s">
        <v>8378</v>
      </c>
      <c r="AI738" s="121"/>
      <c r="AJ738" s="123">
        <v>2</v>
      </c>
      <c r="AK738" s="123">
        <v>5891</v>
      </c>
      <c r="AL738" s="123">
        <f t="shared" si="72"/>
        <v>11782</v>
      </c>
      <c r="AM738" s="123">
        <f t="shared" si="73"/>
        <v>6.8799999999991996</v>
      </c>
      <c r="AN738" s="130"/>
      <c r="AO738" s="21"/>
      <c r="AP738" s="24"/>
      <c r="AQ738" s="21"/>
    </row>
    <row r="739" spans="1:43" s="22" customFormat="1" ht="89.25" outlineLevel="1" x14ac:dyDescent="0.25">
      <c r="A739" s="70"/>
      <c r="B739" s="72" t="s">
        <v>2786</v>
      </c>
      <c r="C739" s="21" t="s">
        <v>79</v>
      </c>
      <c r="D739" s="21" t="s">
        <v>1298</v>
      </c>
      <c r="E739" s="21" t="s">
        <v>1200</v>
      </c>
      <c r="F739" s="21" t="s">
        <v>1201</v>
      </c>
      <c r="G739" s="21" t="s">
        <v>4823</v>
      </c>
      <c r="H739" s="23" t="s">
        <v>81</v>
      </c>
      <c r="I739" s="24">
        <v>0</v>
      </c>
      <c r="J739" s="25">
        <v>710000000</v>
      </c>
      <c r="K739" s="25" t="s">
        <v>82</v>
      </c>
      <c r="L739" s="23" t="s">
        <v>696</v>
      </c>
      <c r="M739" s="21" t="s">
        <v>969</v>
      </c>
      <c r="N739" s="26" t="s">
        <v>84</v>
      </c>
      <c r="O739" s="26" t="s">
        <v>4214</v>
      </c>
      <c r="P739" s="21" t="s">
        <v>91</v>
      </c>
      <c r="Q739" s="27">
        <v>839</v>
      </c>
      <c r="R739" s="26" t="s">
        <v>1421</v>
      </c>
      <c r="S739" s="12">
        <v>66</v>
      </c>
      <c r="T739" s="12">
        <v>812.05</v>
      </c>
      <c r="U739" s="12">
        <f t="shared" si="74"/>
        <v>53595.299999999996</v>
      </c>
      <c r="V739" s="12">
        <f t="shared" si="75"/>
        <v>60026.736000000004</v>
      </c>
      <c r="W739" s="23"/>
      <c r="X739" s="23">
        <v>2017</v>
      </c>
      <c r="Y739" s="25"/>
      <c r="Z739" s="121" t="s">
        <v>1723</v>
      </c>
      <c r="AA739" s="121" t="s">
        <v>728</v>
      </c>
      <c r="AB739" s="121" t="s">
        <v>4703</v>
      </c>
      <c r="AC739" s="121">
        <v>53</v>
      </c>
      <c r="AD739" s="122" t="s">
        <v>6872</v>
      </c>
      <c r="AE739" s="122" t="s">
        <v>6871</v>
      </c>
      <c r="AF739" s="121" t="s">
        <v>8377</v>
      </c>
      <c r="AG739" s="121"/>
      <c r="AH739" s="121" t="s">
        <v>8378</v>
      </c>
      <c r="AI739" s="121"/>
      <c r="AJ739" s="123">
        <v>66</v>
      </c>
      <c r="AK739" s="123">
        <v>812.05</v>
      </c>
      <c r="AL739" s="123">
        <f t="shared" si="72"/>
        <v>53595.299999999996</v>
      </c>
      <c r="AM739" s="123">
        <f t="shared" si="73"/>
        <v>0</v>
      </c>
      <c r="AN739" s="130"/>
      <c r="AO739" s="21"/>
      <c r="AP739" s="24"/>
      <c r="AQ739" s="21"/>
    </row>
    <row r="740" spans="1:43" s="22" customFormat="1" ht="76.5" outlineLevel="1" x14ac:dyDescent="0.25">
      <c r="A740" s="70"/>
      <c r="B740" s="72" t="s">
        <v>2787</v>
      </c>
      <c r="C740" s="21" t="s">
        <v>79</v>
      </c>
      <c r="D740" s="21" t="s">
        <v>3650</v>
      </c>
      <c r="E740" s="21" t="s">
        <v>3651</v>
      </c>
      <c r="F740" s="21" t="s">
        <v>3652</v>
      </c>
      <c r="G740" s="21" t="s">
        <v>3652</v>
      </c>
      <c r="H740" s="23" t="s">
        <v>81</v>
      </c>
      <c r="I740" s="24">
        <v>0</v>
      </c>
      <c r="J740" s="25">
        <v>710000000</v>
      </c>
      <c r="K740" s="25" t="s">
        <v>82</v>
      </c>
      <c r="L740" s="23" t="s">
        <v>696</v>
      </c>
      <c r="M740" s="21" t="s">
        <v>969</v>
      </c>
      <c r="N740" s="26" t="s">
        <v>84</v>
      </c>
      <c r="O740" s="26" t="s">
        <v>4214</v>
      </c>
      <c r="P740" s="21" t="s">
        <v>91</v>
      </c>
      <c r="Q740" s="27">
        <v>839</v>
      </c>
      <c r="R740" s="26" t="s">
        <v>679</v>
      </c>
      <c r="S740" s="12">
        <v>3</v>
      </c>
      <c r="T740" s="12">
        <v>5292.68</v>
      </c>
      <c r="U740" s="12">
        <f t="shared" si="74"/>
        <v>15878.04</v>
      </c>
      <c r="V740" s="12">
        <f t="shared" si="75"/>
        <v>17783.404800000004</v>
      </c>
      <c r="W740" s="23"/>
      <c r="X740" s="23">
        <v>2017</v>
      </c>
      <c r="Y740" s="25"/>
      <c r="Z740" s="121" t="s">
        <v>1723</v>
      </c>
      <c r="AA740" s="121" t="s">
        <v>728</v>
      </c>
      <c r="AB740" s="121" t="s">
        <v>4703</v>
      </c>
      <c r="AC740" s="121">
        <v>54</v>
      </c>
      <c r="AD740" s="122" t="s">
        <v>6872</v>
      </c>
      <c r="AE740" s="122" t="s">
        <v>6871</v>
      </c>
      <c r="AF740" s="121" t="s">
        <v>8377</v>
      </c>
      <c r="AG740" s="121"/>
      <c r="AH740" s="121" t="s">
        <v>8378</v>
      </c>
      <c r="AI740" s="121"/>
      <c r="AJ740" s="123">
        <v>3</v>
      </c>
      <c r="AK740" s="123">
        <v>5292.67</v>
      </c>
      <c r="AL740" s="123">
        <f t="shared" si="72"/>
        <v>15878.01</v>
      </c>
      <c r="AM740" s="123">
        <f t="shared" si="73"/>
        <v>3.0000000000654836E-2</v>
      </c>
      <c r="AN740" s="130"/>
      <c r="AO740" s="21"/>
      <c r="AP740" s="24"/>
      <c r="AQ740" s="21"/>
    </row>
    <row r="741" spans="1:43" s="22" customFormat="1" ht="76.5" outlineLevel="1" x14ac:dyDescent="0.25">
      <c r="A741" s="70"/>
      <c r="B741" s="72" t="s">
        <v>2788</v>
      </c>
      <c r="C741" s="21" t="s">
        <v>79</v>
      </c>
      <c r="D741" s="21" t="s">
        <v>3653</v>
      </c>
      <c r="E741" s="21" t="s">
        <v>3654</v>
      </c>
      <c r="F741" s="21" t="s">
        <v>3655</v>
      </c>
      <c r="G741" s="21" t="s">
        <v>4824</v>
      </c>
      <c r="H741" s="23" t="s">
        <v>81</v>
      </c>
      <c r="I741" s="24">
        <v>0</v>
      </c>
      <c r="J741" s="25">
        <v>710000000</v>
      </c>
      <c r="K741" s="25" t="s">
        <v>82</v>
      </c>
      <c r="L741" s="23" t="s">
        <v>696</v>
      </c>
      <c r="M741" s="21" t="s">
        <v>969</v>
      </c>
      <c r="N741" s="26" t="s">
        <v>84</v>
      </c>
      <c r="O741" s="26" t="s">
        <v>4214</v>
      </c>
      <c r="P741" s="21" t="s">
        <v>91</v>
      </c>
      <c r="Q741" s="27">
        <v>839</v>
      </c>
      <c r="R741" s="26" t="s">
        <v>679</v>
      </c>
      <c r="S741" s="12">
        <v>1</v>
      </c>
      <c r="T741" s="12">
        <v>3210</v>
      </c>
      <c r="U741" s="12">
        <f t="shared" si="74"/>
        <v>3210</v>
      </c>
      <c r="V741" s="12">
        <f t="shared" si="75"/>
        <v>3595.2000000000003</v>
      </c>
      <c r="W741" s="23"/>
      <c r="X741" s="23">
        <v>2017</v>
      </c>
      <c r="Y741" s="25"/>
      <c r="Z741" s="121" t="s">
        <v>1723</v>
      </c>
      <c r="AA741" s="121" t="s">
        <v>728</v>
      </c>
      <c r="AB741" s="121" t="s">
        <v>4703</v>
      </c>
      <c r="AC741" s="121">
        <v>55</v>
      </c>
      <c r="AD741" s="122" t="s">
        <v>6872</v>
      </c>
      <c r="AE741" s="122" t="s">
        <v>6871</v>
      </c>
      <c r="AF741" s="121" t="s">
        <v>8377</v>
      </c>
      <c r="AG741" s="121"/>
      <c r="AH741" s="121" t="s">
        <v>8378</v>
      </c>
      <c r="AI741" s="121"/>
      <c r="AJ741" s="123">
        <v>1</v>
      </c>
      <c r="AK741" s="123">
        <v>3210</v>
      </c>
      <c r="AL741" s="123">
        <f t="shared" si="72"/>
        <v>3210</v>
      </c>
      <c r="AM741" s="123">
        <f t="shared" si="73"/>
        <v>0</v>
      </c>
      <c r="AN741" s="130"/>
      <c r="AO741" s="21"/>
      <c r="AP741" s="24"/>
      <c r="AQ741" s="21"/>
    </row>
    <row r="742" spans="1:43" s="22" customFormat="1" ht="89.25" outlineLevel="1" x14ac:dyDescent="0.25">
      <c r="A742" s="70"/>
      <c r="B742" s="72" t="s">
        <v>2789</v>
      </c>
      <c r="C742" s="21" t="s">
        <v>79</v>
      </c>
      <c r="D742" s="21" t="s">
        <v>3656</v>
      </c>
      <c r="E742" s="21" t="s">
        <v>3657</v>
      </c>
      <c r="F742" s="21" t="s">
        <v>3658</v>
      </c>
      <c r="G742" s="21" t="s">
        <v>3659</v>
      </c>
      <c r="H742" s="23" t="s">
        <v>81</v>
      </c>
      <c r="I742" s="24">
        <v>0</v>
      </c>
      <c r="J742" s="25">
        <v>710000000</v>
      </c>
      <c r="K742" s="25" t="s">
        <v>82</v>
      </c>
      <c r="L742" s="23" t="s">
        <v>696</v>
      </c>
      <c r="M742" s="21" t="s">
        <v>969</v>
      </c>
      <c r="N742" s="26" t="s">
        <v>84</v>
      </c>
      <c r="O742" s="26" t="s">
        <v>4214</v>
      </c>
      <c r="P742" s="21" t="s">
        <v>91</v>
      </c>
      <c r="Q742" s="27">
        <v>796</v>
      </c>
      <c r="R742" s="26" t="s">
        <v>678</v>
      </c>
      <c r="S742" s="12">
        <v>120</v>
      </c>
      <c r="T742" s="12">
        <v>635.30999999999995</v>
      </c>
      <c r="U742" s="12">
        <f t="shared" si="74"/>
        <v>76237.2</v>
      </c>
      <c r="V742" s="12">
        <f t="shared" si="75"/>
        <v>85385.664000000004</v>
      </c>
      <c r="W742" s="23"/>
      <c r="X742" s="23">
        <v>2017</v>
      </c>
      <c r="Y742" s="25"/>
      <c r="Z742" s="121" t="s">
        <v>1723</v>
      </c>
      <c r="AA742" s="121" t="s">
        <v>728</v>
      </c>
      <c r="AB742" s="121" t="s">
        <v>4703</v>
      </c>
      <c r="AC742" s="121">
        <v>56</v>
      </c>
      <c r="AD742" s="122" t="s">
        <v>6872</v>
      </c>
      <c r="AE742" s="122" t="s">
        <v>6871</v>
      </c>
      <c r="AF742" s="121" t="s">
        <v>8377</v>
      </c>
      <c r="AG742" s="121"/>
      <c r="AH742" s="121" t="s">
        <v>8378</v>
      </c>
      <c r="AI742" s="121"/>
      <c r="AJ742" s="123">
        <v>120</v>
      </c>
      <c r="AK742" s="123">
        <v>635.30999999999995</v>
      </c>
      <c r="AL742" s="123">
        <f t="shared" si="72"/>
        <v>76237.2</v>
      </c>
      <c r="AM742" s="123">
        <f t="shared" si="73"/>
        <v>0</v>
      </c>
      <c r="AN742" s="130"/>
      <c r="AO742" s="21"/>
      <c r="AP742" s="24"/>
      <c r="AQ742" s="21"/>
    </row>
    <row r="743" spans="1:43" s="22" customFormat="1" ht="76.5" outlineLevel="1" x14ac:dyDescent="0.25">
      <c r="A743" s="70"/>
      <c r="B743" s="72" t="s">
        <v>2790</v>
      </c>
      <c r="C743" s="21" t="s">
        <v>79</v>
      </c>
      <c r="D743" s="21" t="s">
        <v>3660</v>
      </c>
      <c r="E743" s="21" t="s">
        <v>1892</v>
      </c>
      <c r="F743" s="21" t="s">
        <v>3661</v>
      </c>
      <c r="G743" s="21" t="s">
        <v>3661</v>
      </c>
      <c r="H743" s="23" t="s">
        <v>81</v>
      </c>
      <c r="I743" s="24">
        <v>0</v>
      </c>
      <c r="J743" s="25">
        <v>710000000</v>
      </c>
      <c r="K743" s="25" t="s">
        <v>82</v>
      </c>
      <c r="L743" s="23" t="s">
        <v>696</v>
      </c>
      <c r="M743" s="21" t="s">
        <v>969</v>
      </c>
      <c r="N743" s="26" t="s">
        <v>84</v>
      </c>
      <c r="O743" s="26" t="s">
        <v>4214</v>
      </c>
      <c r="P743" s="21" t="s">
        <v>91</v>
      </c>
      <c r="Q743" s="27">
        <v>796</v>
      </c>
      <c r="R743" s="26" t="s">
        <v>678</v>
      </c>
      <c r="S743" s="12">
        <v>70</v>
      </c>
      <c r="T743" s="12">
        <v>1347.53</v>
      </c>
      <c r="U743" s="12">
        <f t="shared" si="74"/>
        <v>94327.099999999991</v>
      </c>
      <c r="V743" s="12">
        <f t="shared" si="75"/>
        <v>105646.352</v>
      </c>
      <c r="W743" s="23"/>
      <c r="X743" s="23">
        <v>2017</v>
      </c>
      <c r="Y743" s="25"/>
      <c r="Z743" s="121" t="s">
        <v>1723</v>
      </c>
      <c r="AA743" s="121" t="s">
        <v>728</v>
      </c>
      <c r="AB743" s="121" t="s">
        <v>4703</v>
      </c>
      <c r="AC743" s="121">
        <v>57</v>
      </c>
      <c r="AD743" s="122" t="s">
        <v>6872</v>
      </c>
      <c r="AE743" s="122" t="s">
        <v>6871</v>
      </c>
      <c r="AF743" s="121" t="s">
        <v>8377</v>
      </c>
      <c r="AG743" s="121"/>
      <c r="AH743" s="121" t="s">
        <v>8378</v>
      </c>
      <c r="AI743" s="121"/>
      <c r="AJ743" s="123">
        <v>70</v>
      </c>
      <c r="AK743" s="123">
        <v>1347.53</v>
      </c>
      <c r="AL743" s="123">
        <f t="shared" si="72"/>
        <v>94327.099999999991</v>
      </c>
      <c r="AM743" s="123">
        <f t="shared" si="73"/>
        <v>0</v>
      </c>
      <c r="AN743" s="130"/>
      <c r="AO743" s="21"/>
      <c r="AP743" s="24"/>
      <c r="AQ743" s="21"/>
    </row>
    <row r="744" spans="1:43" s="22" customFormat="1" ht="76.5" outlineLevel="1" x14ac:dyDescent="0.25">
      <c r="A744" s="70"/>
      <c r="B744" s="72" t="s">
        <v>2791</v>
      </c>
      <c r="C744" s="21" t="s">
        <v>79</v>
      </c>
      <c r="D744" s="21" t="s">
        <v>3662</v>
      </c>
      <c r="E744" s="21" t="s">
        <v>1892</v>
      </c>
      <c r="F744" s="21" t="s">
        <v>3663</v>
      </c>
      <c r="G744" s="21" t="s">
        <v>3664</v>
      </c>
      <c r="H744" s="23" t="s">
        <v>81</v>
      </c>
      <c r="I744" s="24">
        <v>0</v>
      </c>
      <c r="J744" s="25">
        <v>710000000</v>
      </c>
      <c r="K744" s="25" t="s">
        <v>82</v>
      </c>
      <c r="L744" s="23" t="s">
        <v>696</v>
      </c>
      <c r="M744" s="21" t="s">
        <v>969</v>
      </c>
      <c r="N744" s="26" t="s">
        <v>84</v>
      </c>
      <c r="O744" s="26" t="s">
        <v>4214</v>
      </c>
      <c r="P744" s="21" t="s">
        <v>91</v>
      </c>
      <c r="Q744" s="27">
        <v>796</v>
      </c>
      <c r="R744" s="26" t="s">
        <v>678</v>
      </c>
      <c r="S744" s="12">
        <v>26</v>
      </c>
      <c r="T744" s="12">
        <v>1798.94</v>
      </c>
      <c r="U744" s="12">
        <f t="shared" si="74"/>
        <v>46772.44</v>
      </c>
      <c r="V744" s="12">
        <f t="shared" si="75"/>
        <v>52385.132800000007</v>
      </c>
      <c r="W744" s="23"/>
      <c r="X744" s="23">
        <v>2017</v>
      </c>
      <c r="Y744" s="25"/>
      <c r="Z744" s="121" t="s">
        <v>1723</v>
      </c>
      <c r="AA744" s="121" t="s">
        <v>728</v>
      </c>
      <c r="AB744" s="121" t="s">
        <v>4703</v>
      </c>
      <c r="AC744" s="121">
        <v>58</v>
      </c>
      <c r="AD744" s="122" t="s">
        <v>6872</v>
      </c>
      <c r="AE744" s="122" t="s">
        <v>6871</v>
      </c>
      <c r="AF744" s="121" t="s">
        <v>8377</v>
      </c>
      <c r="AG744" s="121"/>
      <c r="AH744" s="121" t="s">
        <v>8378</v>
      </c>
      <c r="AI744" s="121"/>
      <c r="AJ744" s="123">
        <v>26</v>
      </c>
      <c r="AK744" s="123">
        <v>1789.94</v>
      </c>
      <c r="AL744" s="123">
        <f t="shared" si="72"/>
        <v>46538.44</v>
      </c>
      <c r="AM744" s="123">
        <f t="shared" si="73"/>
        <v>234</v>
      </c>
      <c r="AN744" s="130"/>
      <c r="AO744" s="21"/>
      <c r="AP744" s="24"/>
      <c r="AQ744" s="21"/>
    </row>
    <row r="745" spans="1:43" s="22" customFormat="1" ht="76.5" outlineLevel="1" x14ac:dyDescent="0.25">
      <c r="A745" s="70"/>
      <c r="B745" s="72" t="s">
        <v>2792</v>
      </c>
      <c r="C745" s="21" t="s">
        <v>79</v>
      </c>
      <c r="D745" s="21" t="s">
        <v>3665</v>
      </c>
      <c r="E745" s="21" t="s">
        <v>1892</v>
      </c>
      <c r="F745" s="21" t="s">
        <v>3666</v>
      </c>
      <c r="G745" s="21" t="s">
        <v>3667</v>
      </c>
      <c r="H745" s="23" t="s">
        <v>81</v>
      </c>
      <c r="I745" s="24">
        <v>0</v>
      </c>
      <c r="J745" s="25">
        <v>710000000</v>
      </c>
      <c r="K745" s="25" t="s">
        <v>82</v>
      </c>
      <c r="L745" s="23" t="s">
        <v>696</v>
      </c>
      <c r="M745" s="21" t="s">
        <v>969</v>
      </c>
      <c r="N745" s="26" t="s">
        <v>84</v>
      </c>
      <c r="O745" s="26" t="s">
        <v>4214</v>
      </c>
      <c r="P745" s="21" t="s">
        <v>91</v>
      </c>
      <c r="Q745" s="27">
        <v>796</v>
      </c>
      <c r="R745" s="26" t="s">
        <v>678</v>
      </c>
      <c r="S745" s="12">
        <v>15</v>
      </c>
      <c r="T745" s="12">
        <v>2463.87</v>
      </c>
      <c r="U745" s="12">
        <f t="shared" si="74"/>
        <v>36958.049999999996</v>
      </c>
      <c r="V745" s="12">
        <f t="shared" si="75"/>
        <v>41393.015999999996</v>
      </c>
      <c r="W745" s="23"/>
      <c r="X745" s="23">
        <v>2017</v>
      </c>
      <c r="Y745" s="25"/>
      <c r="Z745" s="121" t="s">
        <v>1723</v>
      </c>
      <c r="AA745" s="121" t="s">
        <v>728</v>
      </c>
      <c r="AB745" s="121" t="s">
        <v>4703</v>
      </c>
      <c r="AC745" s="121">
        <v>59</v>
      </c>
      <c r="AD745" s="122" t="s">
        <v>6872</v>
      </c>
      <c r="AE745" s="122" t="s">
        <v>6871</v>
      </c>
      <c r="AF745" s="121" t="s">
        <v>8377</v>
      </c>
      <c r="AG745" s="121"/>
      <c r="AH745" s="121" t="s">
        <v>8378</v>
      </c>
      <c r="AI745" s="121"/>
      <c r="AJ745" s="123">
        <v>15</v>
      </c>
      <c r="AK745" s="123">
        <v>2463.87</v>
      </c>
      <c r="AL745" s="123">
        <f t="shared" si="72"/>
        <v>36958.049999999996</v>
      </c>
      <c r="AM745" s="123">
        <f t="shared" si="73"/>
        <v>0</v>
      </c>
      <c r="AN745" s="130"/>
      <c r="AO745" s="21"/>
      <c r="AP745" s="24"/>
      <c r="AQ745" s="21"/>
    </row>
    <row r="746" spans="1:43" s="22" customFormat="1" ht="76.5" outlineLevel="1" x14ac:dyDescent="0.25">
      <c r="A746" s="70"/>
      <c r="B746" s="72" t="s">
        <v>2793</v>
      </c>
      <c r="C746" s="21" t="s">
        <v>79</v>
      </c>
      <c r="D746" s="21" t="s">
        <v>3668</v>
      </c>
      <c r="E746" s="21" t="s">
        <v>1892</v>
      </c>
      <c r="F746" s="21" t="s">
        <v>3669</v>
      </c>
      <c r="G746" s="21" t="s">
        <v>3670</v>
      </c>
      <c r="H746" s="23" t="s">
        <v>81</v>
      </c>
      <c r="I746" s="24">
        <v>0</v>
      </c>
      <c r="J746" s="25">
        <v>710000000</v>
      </c>
      <c r="K746" s="25" t="s">
        <v>82</v>
      </c>
      <c r="L746" s="23" t="s">
        <v>696</v>
      </c>
      <c r="M746" s="21" t="s">
        <v>969</v>
      </c>
      <c r="N746" s="26" t="s">
        <v>84</v>
      </c>
      <c r="O746" s="26" t="s">
        <v>4214</v>
      </c>
      <c r="P746" s="21" t="s">
        <v>91</v>
      </c>
      <c r="Q746" s="27">
        <v>796</v>
      </c>
      <c r="R746" s="26" t="s">
        <v>678</v>
      </c>
      <c r="S746" s="12">
        <v>16</v>
      </c>
      <c r="T746" s="12">
        <v>5028.04</v>
      </c>
      <c r="U746" s="12">
        <f t="shared" si="74"/>
        <v>80448.639999999999</v>
      </c>
      <c r="V746" s="12">
        <f t="shared" si="75"/>
        <v>90102.476800000004</v>
      </c>
      <c r="W746" s="23"/>
      <c r="X746" s="23">
        <v>2017</v>
      </c>
      <c r="Y746" s="25"/>
      <c r="Z746" s="121" t="s">
        <v>1723</v>
      </c>
      <c r="AA746" s="121" t="s">
        <v>728</v>
      </c>
      <c r="AB746" s="121" t="s">
        <v>4703</v>
      </c>
      <c r="AC746" s="121">
        <v>60</v>
      </c>
      <c r="AD746" s="122" t="s">
        <v>6872</v>
      </c>
      <c r="AE746" s="122" t="s">
        <v>6871</v>
      </c>
      <c r="AF746" s="121" t="s">
        <v>8377</v>
      </c>
      <c r="AG746" s="121"/>
      <c r="AH746" s="121" t="s">
        <v>8378</v>
      </c>
      <c r="AI746" s="121"/>
      <c r="AJ746" s="123">
        <v>16</v>
      </c>
      <c r="AK746" s="123">
        <v>5028</v>
      </c>
      <c r="AL746" s="123">
        <f t="shared" si="72"/>
        <v>80448</v>
      </c>
      <c r="AM746" s="123">
        <f t="shared" si="73"/>
        <v>0.63999999999941792</v>
      </c>
      <c r="AN746" s="130"/>
      <c r="AO746" s="21"/>
      <c r="AP746" s="24"/>
      <c r="AQ746" s="21"/>
    </row>
    <row r="747" spans="1:43" s="22" customFormat="1" ht="76.5" outlineLevel="1" x14ac:dyDescent="0.25">
      <c r="A747" s="70"/>
      <c r="B747" s="72" t="s">
        <v>2794</v>
      </c>
      <c r="C747" s="21" t="s">
        <v>79</v>
      </c>
      <c r="D747" s="21" t="s">
        <v>3671</v>
      </c>
      <c r="E747" s="21" t="s">
        <v>1892</v>
      </c>
      <c r="F747" s="21" t="s">
        <v>3672</v>
      </c>
      <c r="G747" s="21" t="s">
        <v>3673</v>
      </c>
      <c r="H747" s="23" t="s">
        <v>81</v>
      </c>
      <c r="I747" s="24">
        <v>0</v>
      </c>
      <c r="J747" s="25">
        <v>710000000</v>
      </c>
      <c r="K747" s="25" t="s">
        <v>82</v>
      </c>
      <c r="L747" s="23" t="s">
        <v>696</v>
      </c>
      <c r="M747" s="21" t="s">
        <v>969</v>
      </c>
      <c r="N747" s="26" t="s">
        <v>84</v>
      </c>
      <c r="O747" s="26" t="s">
        <v>4214</v>
      </c>
      <c r="P747" s="21" t="s">
        <v>91</v>
      </c>
      <c r="Q747" s="27">
        <v>796</v>
      </c>
      <c r="R747" s="26" t="s">
        <v>678</v>
      </c>
      <c r="S747" s="12">
        <v>4</v>
      </c>
      <c r="T747" s="12">
        <v>6855.17</v>
      </c>
      <c r="U747" s="12">
        <f t="shared" si="74"/>
        <v>27420.68</v>
      </c>
      <c r="V747" s="12">
        <f t="shared" si="75"/>
        <v>30711.161600000003</v>
      </c>
      <c r="W747" s="23"/>
      <c r="X747" s="23">
        <v>2017</v>
      </c>
      <c r="Y747" s="25"/>
      <c r="Z747" s="121" t="s">
        <v>1723</v>
      </c>
      <c r="AA747" s="121" t="s">
        <v>728</v>
      </c>
      <c r="AB747" s="121" t="s">
        <v>4703</v>
      </c>
      <c r="AC747" s="121">
        <v>61</v>
      </c>
      <c r="AD747" s="122" t="s">
        <v>6872</v>
      </c>
      <c r="AE747" s="122" t="s">
        <v>6871</v>
      </c>
      <c r="AF747" s="121" t="s">
        <v>8377</v>
      </c>
      <c r="AG747" s="121"/>
      <c r="AH747" s="121" t="s">
        <v>8378</v>
      </c>
      <c r="AI747" s="121"/>
      <c r="AJ747" s="123">
        <v>4</v>
      </c>
      <c r="AK747" s="123">
        <v>6855</v>
      </c>
      <c r="AL747" s="123">
        <f t="shared" si="72"/>
        <v>27420</v>
      </c>
      <c r="AM747" s="123">
        <f t="shared" si="73"/>
        <v>0.68000000000029104</v>
      </c>
      <c r="AN747" s="130"/>
      <c r="AO747" s="21"/>
      <c r="AP747" s="24"/>
      <c r="AQ747" s="21"/>
    </row>
    <row r="748" spans="1:43" s="22" customFormat="1" ht="76.5" outlineLevel="1" x14ac:dyDescent="0.25">
      <c r="A748" s="70"/>
      <c r="B748" s="72" t="s">
        <v>2795</v>
      </c>
      <c r="C748" s="21" t="s">
        <v>79</v>
      </c>
      <c r="D748" s="21" t="s">
        <v>3674</v>
      </c>
      <c r="E748" s="21" t="s">
        <v>1892</v>
      </c>
      <c r="F748" s="21" t="s">
        <v>3675</v>
      </c>
      <c r="G748" s="21" t="s">
        <v>3676</v>
      </c>
      <c r="H748" s="23" t="s">
        <v>81</v>
      </c>
      <c r="I748" s="24">
        <v>0</v>
      </c>
      <c r="J748" s="25">
        <v>710000000</v>
      </c>
      <c r="K748" s="25" t="s">
        <v>82</v>
      </c>
      <c r="L748" s="23" t="s">
        <v>696</v>
      </c>
      <c r="M748" s="21" t="s">
        <v>969</v>
      </c>
      <c r="N748" s="26" t="s">
        <v>84</v>
      </c>
      <c r="O748" s="26" t="s">
        <v>4214</v>
      </c>
      <c r="P748" s="21" t="s">
        <v>91</v>
      </c>
      <c r="Q748" s="27">
        <v>796</v>
      </c>
      <c r="R748" s="26" t="s">
        <v>678</v>
      </c>
      <c r="S748" s="12">
        <v>4</v>
      </c>
      <c r="T748" s="12">
        <v>9313.2999999999993</v>
      </c>
      <c r="U748" s="12">
        <f t="shared" si="74"/>
        <v>37253.199999999997</v>
      </c>
      <c r="V748" s="12">
        <f t="shared" si="75"/>
        <v>41723.584000000003</v>
      </c>
      <c r="W748" s="23"/>
      <c r="X748" s="23">
        <v>2017</v>
      </c>
      <c r="Y748" s="25"/>
      <c r="Z748" s="121" t="s">
        <v>1723</v>
      </c>
      <c r="AA748" s="121" t="s">
        <v>728</v>
      </c>
      <c r="AB748" s="121" t="s">
        <v>4703</v>
      </c>
      <c r="AC748" s="121">
        <v>62</v>
      </c>
      <c r="AD748" s="122" t="s">
        <v>6872</v>
      </c>
      <c r="AE748" s="122" t="s">
        <v>6871</v>
      </c>
      <c r="AF748" s="121" t="s">
        <v>8377</v>
      </c>
      <c r="AG748" s="121"/>
      <c r="AH748" s="121" t="s">
        <v>8378</v>
      </c>
      <c r="AI748" s="121"/>
      <c r="AJ748" s="123">
        <v>4</v>
      </c>
      <c r="AK748" s="123">
        <v>9313.25</v>
      </c>
      <c r="AL748" s="123">
        <f t="shared" si="72"/>
        <v>37253</v>
      </c>
      <c r="AM748" s="123">
        <f t="shared" si="73"/>
        <v>0.19999999999708962</v>
      </c>
      <c r="AN748" s="130"/>
      <c r="AO748" s="21"/>
      <c r="AP748" s="24"/>
      <c r="AQ748" s="21"/>
    </row>
    <row r="749" spans="1:43" s="22" customFormat="1" ht="76.5" outlineLevel="1" x14ac:dyDescent="0.25">
      <c r="A749" s="70"/>
      <c r="B749" s="72" t="s">
        <v>2796</v>
      </c>
      <c r="C749" s="21" t="s">
        <v>79</v>
      </c>
      <c r="D749" s="21" t="s">
        <v>3677</v>
      </c>
      <c r="E749" s="21" t="s">
        <v>3678</v>
      </c>
      <c r="F749" s="21" t="s">
        <v>4061</v>
      </c>
      <c r="G749" s="21" t="s">
        <v>3679</v>
      </c>
      <c r="H749" s="23" t="s">
        <v>81</v>
      </c>
      <c r="I749" s="24">
        <v>0</v>
      </c>
      <c r="J749" s="25">
        <v>710000000</v>
      </c>
      <c r="K749" s="25" t="s">
        <v>82</v>
      </c>
      <c r="L749" s="23" t="s">
        <v>696</v>
      </c>
      <c r="M749" s="21" t="s">
        <v>969</v>
      </c>
      <c r="N749" s="26" t="s">
        <v>84</v>
      </c>
      <c r="O749" s="26" t="s">
        <v>4214</v>
      </c>
      <c r="P749" s="21" t="s">
        <v>91</v>
      </c>
      <c r="Q749" s="27">
        <v>796</v>
      </c>
      <c r="R749" s="26" t="s">
        <v>678</v>
      </c>
      <c r="S749" s="12">
        <v>29</v>
      </c>
      <c r="T749" s="12">
        <v>3157.46</v>
      </c>
      <c r="U749" s="12">
        <f t="shared" si="74"/>
        <v>91566.34</v>
      </c>
      <c r="V749" s="12">
        <f t="shared" si="75"/>
        <v>102554.30080000001</v>
      </c>
      <c r="W749" s="23"/>
      <c r="X749" s="23">
        <v>2017</v>
      </c>
      <c r="Y749" s="25"/>
      <c r="Z749" s="121" t="s">
        <v>1723</v>
      </c>
      <c r="AA749" s="121" t="s">
        <v>728</v>
      </c>
      <c r="AB749" s="121" t="s">
        <v>4703</v>
      </c>
      <c r="AC749" s="121">
        <v>63</v>
      </c>
      <c r="AD749" s="122" t="s">
        <v>6872</v>
      </c>
      <c r="AE749" s="122" t="s">
        <v>6871</v>
      </c>
      <c r="AF749" s="121" t="s">
        <v>8377</v>
      </c>
      <c r="AG749" s="121"/>
      <c r="AH749" s="121" t="s">
        <v>8378</v>
      </c>
      <c r="AI749" s="121"/>
      <c r="AJ749" s="123">
        <v>29</v>
      </c>
      <c r="AK749" s="123">
        <v>3157.45</v>
      </c>
      <c r="AL749" s="123">
        <f t="shared" si="72"/>
        <v>91566.049999999988</v>
      </c>
      <c r="AM749" s="123">
        <f t="shared" si="73"/>
        <v>0.29000000000814907</v>
      </c>
      <c r="AN749" s="130"/>
      <c r="AO749" s="21"/>
      <c r="AP749" s="24"/>
      <c r="AQ749" s="21"/>
    </row>
    <row r="750" spans="1:43" s="22" customFormat="1" ht="76.5" outlineLevel="1" x14ac:dyDescent="0.25">
      <c r="A750" s="70"/>
      <c r="B750" s="72" t="s">
        <v>2797</v>
      </c>
      <c r="C750" s="21" t="s">
        <v>79</v>
      </c>
      <c r="D750" s="21" t="s">
        <v>3680</v>
      </c>
      <c r="E750" s="21" t="s">
        <v>3681</v>
      </c>
      <c r="F750" s="21" t="s">
        <v>3682</v>
      </c>
      <c r="G750" s="21" t="s">
        <v>4825</v>
      </c>
      <c r="H750" s="23" t="s">
        <v>81</v>
      </c>
      <c r="I750" s="24">
        <v>0</v>
      </c>
      <c r="J750" s="25">
        <v>710000000</v>
      </c>
      <c r="K750" s="25" t="s">
        <v>82</v>
      </c>
      <c r="L750" s="23" t="s">
        <v>696</v>
      </c>
      <c r="M750" s="21" t="s">
        <v>969</v>
      </c>
      <c r="N750" s="26" t="s">
        <v>84</v>
      </c>
      <c r="O750" s="26" t="s">
        <v>4214</v>
      </c>
      <c r="P750" s="21" t="s">
        <v>91</v>
      </c>
      <c r="Q750" s="27">
        <v>796</v>
      </c>
      <c r="R750" s="26" t="s">
        <v>678</v>
      </c>
      <c r="S750" s="12">
        <v>17</v>
      </c>
      <c r="T750" s="12">
        <v>1605</v>
      </c>
      <c r="U750" s="12">
        <f t="shared" si="74"/>
        <v>27285</v>
      </c>
      <c r="V750" s="12">
        <f t="shared" si="75"/>
        <v>30559.200000000004</v>
      </c>
      <c r="W750" s="23"/>
      <c r="X750" s="23">
        <v>2017</v>
      </c>
      <c r="Y750" s="25"/>
      <c r="Z750" s="121" t="s">
        <v>1723</v>
      </c>
      <c r="AA750" s="121" t="s">
        <v>728</v>
      </c>
      <c r="AB750" s="121" t="s">
        <v>4703</v>
      </c>
      <c r="AC750" s="121">
        <v>64</v>
      </c>
      <c r="AD750" s="122" t="s">
        <v>6872</v>
      </c>
      <c r="AE750" s="122" t="s">
        <v>6871</v>
      </c>
      <c r="AF750" s="121" t="s">
        <v>8377</v>
      </c>
      <c r="AG750" s="121"/>
      <c r="AH750" s="121" t="s">
        <v>8378</v>
      </c>
      <c r="AI750" s="121"/>
      <c r="AJ750" s="123">
        <v>17</v>
      </c>
      <c r="AK750" s="123">
        <v>1605</v>
      </c>
      <c r="AL750" s="123">
        <f t="shared" si="72"/>
        <v>27285</v>
      </c>
      <c r="AM750" s="123">
        <f t="shared" si="73"/>
        <v>0</v>
      </c>
      <c r="AN750" s="130"/>
      <c r="AO750" s="21"/>
      <c r="AP750" s="24"/>
      <c r="AQ750" s="21"/>
    </row>
    <row r="751" spans="1:43" s="22" customFormat="1" ht="76.5" outlineLevel="1" x14ac:dyDescent="0.25">
      <c r="A751" s="70"/>
      <c r="B751" s="72" t="s">
        <v>2798</v>
      </c>
      <c r="C751" s="21" t="s">
        <v>79</v>
      </c>
      <c r="D751" s="21" t="s">
        <v>3683</v>
      </c>
      <c r="E751" s="21" t="s">
        <v>3684</v>
      </c>
      <c r="F751" s="21" t="s">
        <v>3685</v>
      </c>
      <c r="G751" s="21" t="s">
        <v>3686</v>
      </c>
      <c r="H751" s="23" t="s">
        <v>81</v>
      </c>
      <c r="I751" s="24">
        <v>0</v>
      </c>
      <c r="J751" s="25">
        <v>710000000</v>
      </c>
      <c r="K751" s="25" t="s">
        <v>82</v>
      </c>
      <c r="L751" s="23" t="s">
        <v>696</v>
      </c>
      <c r="M751" s="21" t="s">
        <v>969</v>
      </c>
      <c r="N751" s="26" t="s">
        <v>84</v>
      </c>
      <c r="O751" s="26" t="s">
        <v>4214</v>
      </c>
      <c r="P751" s="21" t="s">
        <v>91</v>
      </c>
      <c r="Q751" s="27" t="s">
        <v>902</v>
      </c>
      <c r="R751" s="26" t="s">
        <v>678</v>
      </c>
      <c r="S751" s="12">
        <v>8</v>
      </c>
      <c r="T751" s="12">
        <v>1624.11</v>
      </c>
      <c r="U751" s="12">
        <f t="shared" si="74"/>
        <v>12992.88</v>
      </c>
      <c r="V751" s="12">
        <f t="shared" si="75"/>
        <v>14552.025600000001</v>
      </c>
      <c r="W751" s="23"/>
      <c r="X751" s="23">
        <v>2017</v>
      </c>
      <c r="Y751" s="25"/>
      <c r="Z751" s="121" t="s">
        <v>1723</v>
      </c>
      <c r="AA751" s="121" t="s">
        <v>728</v>
      </c>
      <c r="AB751" s="121" t="s">
        <v>4703</v>
      </c>
      <c r="AC751" s="121">
        <v>65</v>
      </c>
      <c r="AD751" s="122" t="s">
        <v>6872</v>
      </c>
      <c r="AE751" s="122" t="s">
        <v>6871</v>
      </c>
      <c r="AF751" s="121" t="s">
        <v>8377</v>
      </c>
      <c r="AG751" s="121"/>
      <c r="AH751" s="121" t="s">
        <v>8378</v>
      </c>
      <c r="AI751" s="121"/>
      <c r="AJ751" s="123">
        <v>8</v>
      </c>
      <c r="AK751" s="123">
        <v>1624</v>
      </c>
      <c r="AL751" s="123">
        <f t="shared" ref="AL751:AL814" si="80">AJ751*AK751</f>
        <v>12992</v>
      </c>
      <c r="AM751" s="123">
        <f t="shared" ref="AM751:AM814" si="81">U751-AL751</f>
        <v>0.87999999999919964</v>
      </c>
      <c r="AN751" s="130"/>
      <c r="AO751" s="21"/>
      <c r="AP751" s="24"/>
      <c r="AQ751" s="21"/>
    </row>
    <row r="752" spans="1:43" s="22" customFormat="1" ht="76.5" outlineLevel="1" x14ac:dyDescent="0.25">
      <c r="A752" s="70"/>
      <c r="B752" s="72" t="s">
        <v>2799</v>
      </c>
      <c r="C752" s="21" t="s">
        <v>79</v>
      </c>
      <c r="D752" s="21" t="s">
        <v>3687</v>
      </c>
      <c r="E752" s="21" t="s">
        <v>3688</v>
      </c>
      <c r="F752" s="21" t="s">
        <v>3689</v>
      </c>
      <c r="G752" s="21" t="s">
        <v>4826</v>
      </c>
      <c r="H752" s="23" t="s">
        <v>81</v>
      </c>
      <c r="I752" s="24">
        <v>0</v>
      </c>
      <c r="J752" s="25">
        <v>710000000</v>
      </c>
      <c r="K752" s="25" t="s">
        <v>82</v>
      </c>
      <c r="L752" s="23" t="s">
        <v>696</v>
      </c>
      <c r="M752" s="21" t="s">
        <v>969</v>
      </c>
      <c r="N752" s="26" t="s">
        <v>84</v>
      </c>
      <c r="O752" s="26" t="s">
        <v>4214</v>
      </c>
      <c r="P752" s="21" t="s">
        <v>91</v>
      </c>
      <c r="Q752" s="27">
        <v>166</v>
      </c>
      <c r="R752" s="26" t="s">
        <v>1558</v>
      </c>
      <c r="S752" s="12">
        <v>4</v>
      </c>
      <c r="T752" s="12">
        <v>1313.62</v>
      </c>
      <c r="U752" s="12">
        <f t="shared" si="74"/>
        <v>5254.48</v>
      </c>
      <c r="V752" s="12">
        <f t="shared" si="75"/>
        <v>5885.0176000000001</v>
      </c>
      <c r="W752" s="23"/>
      <c r="X752" s="23">
        <v>2017</v>
      </c>
      <c r="Y752" s="25"/>
      <c r="Z752" s="121" t="s">
        <v>1723</v>
      </c>
      <c r="AA752" s="121" t="s">
        <v>728</v>
      </c>
      <c r="AB752" s="121" t="s">
        <v>4703</v>
      </c>
      <c r="AC752" s="121">
        <v>66</v>
      </c>
      <c r="AD752" s="122" t="s">
        <v>6872</v>
      </c>
      <c r="AE752" s="122" t="s">
        <v>6871</v>
      </c>
      <c r="AF752" s="121" t="s">
        <v>8377</v>
      </c>
      <c r="AG752" s="121"/>
      <c r="AH752" s="121" t="s">
        <v>8378</v>
      </c>
      <c r="AI752" s="121"/>
      <c r="AJ752" s="123">
        <v>4</v>
      </c>
      <c r="AK752" s="123">
        <v>1313.5</v>
      </c>
      <c r="AL752" s="123">
        <f t="shared" si="80"/>
        <v>5254</v>
      </c>
      <c r="AM752" s="123">
        <f t="shared" si="81"/>
        <v>0.47999999999956344</v>
      </c>
      <c r="AN752" s="130"/>
      <c r="AO752" s="21"/>
      <c r="AP752" s="24"/>
      <c r="AQ752" s="21"/>
    </row>
    <row r="753" spans="1:43" s="22" customFormat="1" ht="76.5" outlineLevel="1" x14ac:dyDescent="0.25">
      <c r="A753" s="70"/>
      <c r="B753" s="72" t="s">
        <v>2800</v>
      </c>
      <c r="C753" s="21" t="s">
        <v>79</v>
      </c>
      <c r="D753" s="21" t="s">
        <v>3690</v>
      </c>
      <c r="E753" s="21" t="s">
        <v>2073</v>
      </c>
      <c r="F753" s="21" t="s">
        <v>3691</v>
      </c>
      <c r="G753" s="21" t="s">
        <v>4827</v>
      </c>
      <c r="H753" s="23" t="s">
        <v>81</v>
      </c>
      <c r="I753" s="24">
        <v>0</v>
      </c>
      <c r="J753" s="25">
        <v>710000000</v>
      </c>
      <c r="K753" s="25" t="s">
        <v>82</v>
      </c>
      <c r="L753" s="23" t="s">
        <v>696</v>
      </c>
      <c r="M753" s="21" t="s">
        <v>969</v>
      </c>
      <c r="N753" s="26" t="s">
        <v>84</v>
      </c>
      <c r="O753" s="26" t="s">
        <v>4214</v>
      </c>
      <c r="P753" s="21" t="s">
        <v>91</v>
      </c>
      <c r="Q753" s="27">
        <v>796</v>
      </c>
      <c r="R753" s="26" t="s">
        <v>678</v>
      </c>
      <c r="S753" s="12">
        <v>5</v>
      </c>
      <c r="T753" s="12">
        <v>714</v>
      </c>
      <c r="U753" s="12">
        <f t="shared" si="74"/>
        <v>3570</v>
      </c>
      <c r="V753" s="12">
        <f t="shared" si="75"/>
        <v>3998.4000000000005</v>
      </c>
      <c r="W753" s="23"/>
      <c r="X753" s="23">
        <v>2017</v>
      </c>
      <c r="Y753" s="25"/>
      <c r="Z753" s="121" t="s">
        <v>1723</v>
      </c>
      <c r="AA753" s="121" t="s">
        <v>728</v>
      </c>
      <c r="AB753" s="121" t="s">
        <v>4703</v>
      </c>
      <c r="AC753" s="121">
        <v>67</v>
      </c>
      <c r="AD753" s="122" t="s">
        <v>6872</v>
      </c>
      <c r="AE753" s="122" t="s">
        <v>6871</v>
      </c>
      <c r="AF753" s="121" t="s">
        <v>8377</v>
      </c>
      <c r="AG753" s="121"/>
      <c r="AH753" s="121" t="s">
        <v>8378</v>
      </c>
      <c r="AI753" s="121"/>
      <c r="AJ753" s="123">
        <v>5</v>
      </c>
      <c r="AK753" s="123">
        <v>714</v>
      </c>
      <c r="AL753" s="123">
        <f t="shared" si="80"/>
        <v>3570</v>
      </c>
      <c r="AM753" s="123">
        <f t="shared" si="81"/>
        <v>0</v>
      </c>
      <c r="AN753" s="130"/>
      <c r="AO753" s="21"/>
      <c r="AP753" s="24"/>
      <c r="AQ753" s="21"/>
    </row>
    <row r="754" spans="1:43" s="22" customFormat="1" ht="76.5" outlineLevel="1" x14ac:dyDescent="0.25">
      <c r="A754" s="70"/>
      <c r="B754" s="72" t="s">
        <v>2801</v>
      </c>
      <c r="C754" s="74" t="s">
        <v>79</v>
      </c>
      <c r="D754" s="74" t="s">
        <v>3425</v>
      </c>
      <c r="E754" s="74" t="s">
        <v>2073</v>
      </c>
      <c r="F754" s="74" t="s">
        <v>3426</v>
      </c>
      <c r="G754" s="21" t="s">
        <v>4745</v>
      </c>
      <c r="H754" s="23" t="s">
        <v>81</v>
      </c>
      <c r="I754" s="79">
        <v>0</v>
      </c>
      <c r="J754" s="25">
        <v>710000000</v>
      </c>
      <c r="K754" s="25" t="s">
        <v>82</v>
      </c>
      <c r="L754" s="23" t="s">
        <v>696</v>
      </c>
      <c r="M754" s="21" t="s">
        <v>969</v>
      </c>
      <c r="N754" s="26" t="s">
        <v>84</v>
      </c>
      <c r="O754" s="26" t="s">
        <v>4214</v>
      </c>
      <c r="P754" s="21" t="s">
        <v>91</v>
      </c>
      <c r="Q754" s="27">
        <v>796</v>
      </c>
      <c r="R754" s="26" t="s">
        <v>678</v>
      </c>
      <c r="S754" s="12">
        <v>11</v>
      </c>
      <c r="T754" s="12">
        <v>1175.0899999999999</v>
      </c>
      <c r="U754" s="12">
        <f t="shared" si="74"/>
        <v>12925.99</v>
      </c>
      <c r="V754" s="12">
        <f t="shared" si="75"/>
        <v>14477.108800000002</v>
      </c>
      <c r="W754" s="23"/>
      <c r="X754" s="23">
        <v>2017</v>
      </c>
      <c r="Y754" s="25"/>
      <c r="Z754" s="121" t="s">
        <v>1723</v>
      </c>
      <c r="AA754" s="121" t="s">
        <v>728</v>
      </c>
      <c r="AB754" s="121" t="s">
        <v>4703</v>
      </c>
      <c r="AC754" s="121">
        <v>68</v>
      </c>
      <c r="AD754" s="122" t="s">
        <v>6872</v>
      </c>
      <c r="AE754" s="122" t="s">
        <v>6871</v>
      </c>
      <c r="AF754" s="121" t="s">
        <v>8377</v>
      </c>
      <c r="AG754" s="121"/>
      <c r="AH754" s="121" t="s">
        <v>8378</v>
      </c>
      <c r="AI754" s="121"/>
      <c r="AJ754" s="123">
        <v>11</v>
      </c>
      <c r="AK754" s="123">
        <v>1175</v>
      </c>
      <c r="AL754" s="123">
        <f t="shared" si="80"/>
        <v>12925</v>
      </c>
      <c r="AM754" s="123">
        <f t="shared" si="81"/>
        <v>0.98999999999978172</v>
      </c>
      <c r="AN754" s="130"/>
      <c r="AO754" s="21"/>
      <c r="AP754" s="24"/>
      <c r="AQ754" s="21"/>
    </row>
    <row r="755" spans="1:43" s="22" customFormat="1" ht="102" outlineLevel="1" x14ac:dyDescent="0.25">
      <c r="A755" s="70"/>
      <c r="B755" s="72" t="s">
        <v>2802</v>
      </c>
      <c r="C755" s="74" t="s">
        <v>79</v>
      </c>
      <c r="D755" s="74" t="s">
        <v>3120</v>
      </c>
      <c r="E755" s="74" t="s">
        <v>1910</v>
      </c>
      <c r="F755" s="74" t="s">
        <v>1911</v>
      </c>
      <c r="G755" s="21" t="s">
        <v>3427</v>
      </c>
      <c r="H755" s="23" t="s">
        <v>81</v>
      </c>
      <c r="I755" s="79">
        <v>0</v>
      </c>
      <c r="J755" s="25">
        <v>710000000</v>
      </c>
      <c r="K755" s="25" t="s">
        <v>82</v>
      </c>
      <c r="L755" s="23" t="s">
        <v>696</v>
      </c>
      <c r="M755" s="21" t="s">
        <v>969</v>
      </c>
      <c r="N755" s="26" t="s">
        <v>84</v>
      </c>
      <c r="O755" s="26" t="s">
        <v>4214</v>
      </c>
      <c r="P755" s="21" t="s">
        <v>91</v>
      </c>
      <c r="Q755" s="27">
        <v>796</v>
      </c>
      <c r="R755" s="26" t="s">
        <v>678</v>
      </c>
      <c r="S755" s="12">
        <v>117</v>
      </c>
      <c r="T755" s="12">
        <v>217.34</v>
      </c>
      <c r="U755" s="12">
        <f t="shared" si="74"/>
        <v>25428.78</v>
      </c>
      <c r="V755" s="12">
        <f t="shared" si="75"/>
        <v>28480.233600000003</v>
      </c>
      <c r="W755" s="23"/>
      <c r="X755" s="23">
        <v>2017</v>
      </c>
      <c r="Y755" s="25"/>
      <c r="Z755" s="121" t="s">
        <v>1723</v>
      </c>
      <c r="AA755" s="121" t="s">
        <v>728</v>
      </c>
      <c r="AB755" s="121" t="s">
        <v>4703</v>
      </c>
      <c r="AC755" s="121">
        <v>69</v>
      </c>
      <c r="AD755" s="122" t="s">
        <v>6872</v>
      </c>
      <c r="AE755" s="122" t="s">
        <v>6871</v>
      </c>
      <c r="AF755" s="121" t="s">
        <v>8377</v>
      </c>
      <c r="AG755" s="121"/>
      <c r="AH755" s="121" t="s">
        <v>8378</v>
      </c>
      <c r="AI755" s="121"/>
      <c r="AJ755" s="123">
        <v>117</v>
      </c>
      <c r="AK755" s="123">
        <v>217.33</v>
      </c>
      <c r="AL755" s="123">
        <f t="shared" si="80"/>
        <v>25427.61</v>
      </c>
      <c r="AM755" s="123">
        <f t="shared" si="81"/>
        <v>1.1699999999982538</v>
      </c>
      <c r="AN755" s="130"/>
      <c r="AO755" s="21"/>
      <c r="AP755" s="24"/>
      <c r="AQ755" s="21"/>
    </row>
    <row r="756" spans="1:43" s="22" customFormat="1" ht="76.5" outlineLevel="1" x14ac:dyDescent="0.25">
      <c r="A756" s="70"/>
      <c r="B756" s="72" t="s">
        <v>2803</v>
      </c>
      <c r="C756" s="21" t="s">
        <v>79</v>
      </c>
      <c r="D756" s="21" t="s">
        <v>3692</v>
      </c>
      <c r="E756" s="74" t="s">
        <v>3693</v>
      </c>
      <c r="F756" s="74" t="s">
        <v>3694</v>
      </c>
      <c r="G756" s="74" t="s">
        <v>4828</v>
      </c>
      <c r="H756" s="23" t="s">
        <v>81</v>
      </c>
      <c r="I756" s="24">
        <v>0</v>
      </c>
      <c r="J756" s="25">
        <v>710000000</v>
      </c>
      <c r="K756" s="25" t="s">
        <v>82</v>
      </c>
      <c r="L756" s="23" t="s">
        <v>696</v>
      </c>
      <c r="M756" s="21" t="s">
        <v>969</v>
      </c>
      <c r="N756" s="26" t="s">
        <v>84</v>
      </c>
      <c r="O756" s="26" t="s">
        <v>4214</v>
      </c>
      <c r="P756" s="21" t="s">
        <v>91</v>
      </c>
      <c r="Q756" s="27">
        <v>796</v>
      </c>
      <c r="R756" s="26" t="s">
        <v>678</v>
      </c>
      <c r="S756" s="12">
        <v>2</v>
      </c>
      <c r="T756" s="73">
        <v>12605.94</v>
      </c>
      <c r="U756" s="12">
        <f t="shared" si="74"/>
        <v>25211.88</v>
      </c>
      <c r="V756" s="12">
        <f t="shared" si="75"/>
        <v>28237.305600000003</v>
      </c>
      <c r="W756" s="23"/>
      <c r="X756" s="23">
        <v>2017</v>
      </c>
      <c r="Y756" s="25"/>
      <c r="Z756" s="121" t="s">
        <v>1723</v>
      </c>
      <c r="AA756" s="121" t="s">
        <v>728</v>
      </c>
      <c r="AB756" s="121" t="s">
        <v>4703</v>
      </c>
      <c r="AC756" s="121">
        <v>70</v>
      </c>
      <c r="AD756" s="122" t="s">
        <v>6872</v>
      </c>
      <c r="AE756" s="122" t="s">
        <v>6871</v>
      </c>
      <c r="AF756" s="121" t="s">
        <v>8377</v>
      </c>
      <c r="AG756" s="121"/>
      <c r="AH756" s="121" t="s">
        <v>8378</v>
      </c>
      <c r="AI756" s="121"/>
      <c r="AJ756" s="123">
        <v>2</v>
      </c>
      <c r="AK756" s="123">
        <v>12605.5</v>
      </c>
      <c r="AL756" s="123">
        <f t="shared" si="80"/>
        <v>25211</v>
      </c>
      <c r="AM756" s="123">
        <f t="shared" si="81"/>
        <v>0.88000000000101863</v>
      </c>
      <c r="AN756" s="130"/>
      <c r="AO756" s="21"/>
      <c r="AP756" s="24"/>
      <c r="AQ756" s="21"/>
    </row>
    <row r="757" spans="1:43" s="22" customFormat="1" ht="76.5" outlineLevel="1" x14ac:dyDescent="0.25">
      <c r="A757" s="70"/>
      <c r="B757" s="72" t="s">
        <v>2804</v>
      </c>
      <c r="C757" s="21" t="s">
        <v>79</v>
      </c>
      <c r="D757" s="21" t="s">
        <v>3692</v>
      </c>
      <c r="E757" s="74" t="s">
        <v>3693</v>
      </c>
      <c r="F757" s="74" t="s">
        <v>3694</v>
      </c>
      <c r="G757" s="74" t="s">
        <v>4829</v>
      </c>
      <c r="H757" s="23" t="s">
        <v>81</v>
      </c>
      <c r="I757" s="24">
        <v>0</v>
      </c>
      <c r="J757" s="25">
        <v>710000000</v>
      </c>
      <c r="K757" s="25" t="s">
        <v>82</v>
      </c>
      <c r="L757" s="23" t="s">
        <v>696</v>
      </c>
      <c r="M757" s="21" t="s">
        <v>969</v>
      </c>
      <c r="N757" s="26" t="s">
        <v>84</v>
      </c>
      <c r="O757" s="26" t="s">
        <v>4214</v>
      </c>
      <c r="P757" s="21" t="s">
        <v>91</v>
      </c>
      <c r="Q757" s="27">
        <v>796</v>
      </c>
      <c r="R757" s="26" t="s">
        <v>678</v>
      </c>
      <c r="S757" s="12">
        <v>4</v>
      </c>
      <c r="T757" s="73">
        <v>8536.1200000000008</v>
      </c>
      <c r="U757" s="12">
        <f t="shared" si="74"/>
        <v>34144.480000000003</v>
      </c>
      <c r="V757" s="12">
        <f t="shared" si="75"/>
        <v>38241.817600000009</v>
      </c>
      <c r="W757" s="23"/>
      <c r="X757" s="23">
        <v>2017</v>
      </c>
      <c r="Y757" s="25"/>
      <c r="Z757" s="121" t="s">
        <v>1723</v>
      </c>
      <c r="AA757" s="121" t="s">
        <v>728</v>
      </c>
      <c r="AB757" s="121" t="s">
        <v>4703</v>
      </c>
      <c r="AC757" s="121">
        <v>71</v>
      </c>
      <c r="AD757" s="122" t="s">
        <v>6872</v>
      </c>
      <c r="AE757" s="122" t="s">
        <v>6871</v>
      </c>
      <c r="AF757" s="121" t="s">
        <v>8377</v>
      </c>
      <c r="AG757" s="121"/>
      <c r="AH757" s="121" t="s">
        <v>8378</v>
      </c>
      <c r="AI757" s="121"/>
      <c r="AJ757" s="123">
        <v>4</v>
      </c>
      <c r="AK757" s="123">
        <v>8536.1200000000008</v>
      </c>
      <c r="AL757" s="123">
        <f t="shared" si="80"/>
        <v>34144.480000000003</v>
      </c>
      <c r="AM757" s="123">
        <f t="shared" si="81"/>
        <v>0</v>
      </c>
      <c r="AN757" s="130"/>
      <c r="AO757" s="21"/>
      <c r="AP757" s="24"/>
      <c r="AQ757" s="21"/>
    </row>
    <row r="758" spans="1:43" s="22" customFormat="1" ht="76.5" outlineLevel="1" x14ac:dyDescent="0.25">
      <c r="A758" s="70"/>
      <c r="B758" s="72" t="s">
        <v>2805</v>
      </c>
      <c r="C758" s="21" t="s">
        <v>79</v>
      </c>
      <c r="D758" s="21" t="s">
        <v>1912</v>
      </c>
      <c r="E758" s="21" t="s">
        <v>1913</v>
      </c>
      <c r="F758" s="21" t="s">
        <v>1914</v>
      </c>
      <c r="G758" s="21" t="s">
        <v>4830</v>
      </c>
      <c r="H758" s="23" t="s">
        <v>81</v>
      </c>
      <c r="I758" s="24">
        <v>0</v>
      </c>
      <c r="J758" s="25">
        <v>710000000</v>
      </c>
      <c r="K758" s="25" t="s">
        <v>82</v>
      </c>
      <c r="L758" s="23" t="s">
        <v>696</v>
      </c>
      <c r="M758" s="21" t="s">
        <v>969</v>
      </c>
      <c r="N758" s="26" t="s">
        <v>84</v>
      </c>
      <c r="O758" s="26" t="s">
        <v>4214</v>
      </c>
      <c r="P758" s="21" t="s">
        <v>91</v>
      </c>
      <c r="Q758" s="27">
        <v>796</v>
      </c>
      <c r="R758" s="26" t="s">
        <v>678</v>
      </c>
      <c r="S758" s="12">
        <v>6</v>
      </c>
      <c r="T758" s="12">
        <v>1913.1</v>
      </c>
      <c r="U758" s="12">
        <f t="shared" ref="U758:U821" si="82">S758*T758</f>
        <v>11478.599999999999</v>
      </c>
      <c r="V758" s="12">
        <f t="shared" si="75"/>
        <v>12856.031999999999</v>
      </c>
      <c r="W758" s="23"/>
      <c r="X758" s="23">
        <v>2017</v>
      </c>
      <c r="Y758" s="25"/>
      <c r="Z758" s="121" t="s">
        <v>1723</v>
      </c>
      <c r="AA758" s="121" t="s">
        <v>728</v>
      </c>
      <c r="AB758" s="121" t="s">
        <v>4703</v>
      </c>
      <c r="AC758" s="121">
        <v>72</v>
      </c>
      <c r="AD758" s="122" t="s">
        <v>6872</v>
      </c>
      <c r="AE758" s="122" t="s">
        <v>6871</v>
      </c>
      <c r="AF758" s="121" t="s">
        <v>8377</v>
      </c>
      <c r="AG758" s="121"/>
      <c r="AH758" s="121" t="s">
        <v>8378</v>
      </c>
      <c r="AI758" s="121"/>
      <c r="AJ758" s="123">
        <v>6</v>
      </c>
      <c r="AK758" s="123">
        <v>1913</v>
      </c>
      <c r="AL758" s="123">
        <f t="shared" si="80"/>
        <v>11478</v>
      </c>
      <c r="AM758" s="123">
        <f t="shared" si="81"/>
        <v>0.59999999999854481</v>
      </c>
      <c r="AN758" s="130"/>
      <c r="AO758" s="21"/>
      <c r="AP758" s="24"/>
      <c r="AQ758" s="21"/>
    </row>
    <row r="759" spans="1:43" s="22" customFormat="1" ht="76.5" outlineLevel="1" x14ac:dyDescent="0.25">
      <c r="A759" s="70"/>
      <c r="B759" s="72" t="s">
        <v>2806</v>
      </c>
      <c r="C759" s="21" t="s">
        <v>79</v>
      </c>
      <c r="D759" s="21" t="s">
        <v>1483</v>
      </c>
      <c r="E759" s="21" t="s">
        <v>1345</v>
      </c>
      <c r="F759" s="21" t="s">
        <v>1484</v>
      </c>
      <c r="G759" s="21" t="s">
        <v>3695</v>
      </c>
      <c r="H759" s="23" t="s">
        <v>81</v>
      </c>
      <c r="I759" s="24">
        <v>0</v>
      </c>
      <c r="J759" s="25">
        <v>710000000</v>
      </c>
      <c r="K759" s="25" t="s">
        <v>82</v>
      </c>
      <c r="L759" s="23" t="s">
        <v>696</v>
      </c>
      <c r="M759" s="21" t="s">
        <v>969</v>
      </c>
      <c r="N759" s="26" t="s">
        <v>84</v>
      </c>
      <c r="O759" s="26" t="s">
        <v>4214</v>
      </c>
      <c r="P759" s="21" t="s">
        <v>91</v>
      </c>
      <c r="Q759" s="27">
        <v>796</v>
      </c>
      <c r="R759" s="26" t="s">
        <v>678</v>
      </c>
      <c r="S759" s="12">
        <v>52</v>
      </c>
      <c r="T759" s="12">
        <v>3248.21</v>
      </c>
      <c r="U759" s="12">
        <f t="shared" si="82"/>
        <v>168906.92</v>
      </c>
      <c r="V759" s="12">
        <f t="shared" si="75"/>
        <v>189175.75040000002</v>
      </c>
      <c r="W759" s="23"/>
      <c r="X759" s="23">
        <v>2017</v>
      </c>
      <c r="Y759" s="25"/>
      <c r="Z759" s="121" t="s">
        <v>1723</v>
      </c>
      <c r="AA759" s="121" t="s">
        <v>728</v>
      </c>
      <c r="AB759" s="121" t="s">
        <v>4703</v>
      </c>
      <c r="AC759" s="121">
        <v>73</v>
      </c>
      <c r="AD759" s="122" t="s">
        <v>6872</v>
      </c>
      <c r="AE759" s="122" t="s">
        <v>6871</v>
      </c>
      <c r="AF759" s="121" t="s">
        <v>8377</v>
      </c>
      <c r="AG759" s="121"/>
      <c r="AH759" s="121" t="s">
        <v>8379</v>
      </c>
      <c r="AI759" s="121"/>
      <c r="AJ759" s="123">
        <v>52</v>
      </c>
      <c r="AK759" s="123">
        <v>3248.21</v>
      </c>
      <c r="AL759" s="123">
        <f t="shared" si="80"/>
        <v>168906.92</v>
      </c>
      <c r="AM759" s="123">
        <f t="shared" si="81"/>
        <v>0</v>
      </c>
      <c r="AN759" s="130"/>
      <c r="AO759" s="74"/>
      <c r="AP759" s="79"/>
      <c r="AQ759" s="74"/>
    </row>
    <row r="760" spans="1:43" s="22" customFormat="1" ht="76.5" outlineLevel="1" x14ac:dyDescent="0.25">
      <c r="A760" s="70"/>
      <c r="B760" s="72" t="s">
        <v>2807</v>
      </c>
      <c r="C760" s="21" t="s">
        <v>79</v>
      </c>
      <c r="D760" s="21" t="s">
        <v>1348</v>
      </c>
      <c r="E760" s="21" t="s">
        <v>1345</v>
      </c>
      <c r="F760" s="21" t="s">
        <v>1350</v>
      </c>
      <c r="G760" s="21" t="s">
        <v>3696</v>
      </c>
      <c r="H760" s="23" t="s">
        <v>81</v>
      </c>
      <c r="I760" s="24">
        <v>0</v>
      </c>
      <c r="J760" s="25">
        <v>710000000</v>
      </c>
      <c r="K760" s="25" t="s">
        <v>82</v>
      </c>
      <c r="L760" s="23" t="s">
        <v>696</v>
      </c>
      <c r="M760" s="21" t="s">
        <v>969</v>
      </c>
      <c r="N760" s="26" t="s">
        <v>84</v>
      </c>
      <c r="O760" s="26" t="s">
        <v>4214</v>
      </c>
      <c r="P760" s="21" t="s">
        <v>91</v>
      </c>
      <c r="Q760" s="27">
        <v>796</v>
      </c>
      <c r="R760" s="26" t="s">
        <v>678</v>
      </c>
      <c r="S760" s="12">
        <v>6</v>
      </c>
      <c r="T760" s="12">
        <v>1065.22</v>
      </c>
      <c r="U760" s="12">
        <f t="shared" si="82"/>
        <v>6391.32</v>
      </c>
      <c r="V760" s="12">
        <f t="shared" si="75"/>
        <v>7158.2784000000001</v>
      </c>
      <c r="W760" s="23"/>
      <c r="X760" s="23">
        <v>2017</v>
      </c>
      <c r="Y760" s="25"/>
      <c r="Z760" s="121" t="s">
        <v>1723</v>
      </c>
      <c r="AA760" s="121" t="s">
        <v>728</v>
      </c>
      <c r="AB760" s="121" t="s">
        <v>4703</v>
      </c>
      <c r="AC760" s="121">
        <v>74</v>
      </c>
      <c r="AD760" s="122" t="s">
        <v>6872</v>
      </c>
      <c r="AE760" s="122" t="s">
        <v>6871</v>
      </c>
      <c r="AF760" s="121" t="s">
        <v>8377</v>
      </c>
      <c r="AG760" s="121"/>
      <c r="AH760" s="121" t="s">
        <v>8378</v>
      </c>
      <c r="AI760" s="121"/>
      <c r="AJ760" s="123">
        <v>6</v>
      </c>
      <c r="AK760" s="123">
        <v>1065.22</v>
      </c>
      <c r="AL760" s="123">
        <f t="shared" si="80"/>
        <v>6391.32</v>
      </c>
      <c r="AM760" s="123">
        <f t="shared" si="81"/>
        <v>0</v>
      </c>
      <c r="AN760" s="130"/>
      <c r="AO760" s="21"/>
      <c r="AP760" s="24"/>
      <c r="AQ760" s="21"/>
    </row>
    <row r="761" spans="1:43" s="22" customFormat="1" ht="76.5" outlineLevel="1" x14ac:dyDescent="0.25">
      <c r="A761" s="70"/>
      <c r="B761" s="72" t="s">
        <v>2808</v>
      </c>
      <c r="C761" s="21" t="s">
        <v>79</v>
      </c>
      <c r="D761" s="21" t="s">
        <v>1344</v>
      </c>
      <c r="E761" s="21" t="s">
        <v>1345</v>
      </c>
      <c r="F761" s="21" t="s">
        <v>1346</v>
      </c>
      <c r="G761" s="21" t="s">
        <v>1347</v>
      </c>
      <c r="H761" s="23" t="s">
        <v>81</v>
      </c>
      <c r="I761" s="24">
        <v>0</v>
      </c>
      <c r="J761" s="25">
        <v>710000000</v>
      </c>
      <c r="K761" s="25" t="s">
        <v>82</v>
      </c>
      <c r="L761" s="23" t="s">
        <v>696</v>
      </c>
      <c r="M761" s="21" t="s">
        <v>969</v>
      </c>
      <c r="N761" s="26" t="s">
        <v>84</v>
      </c>
      <c r="O761" s="26" t="s">
        <v>4214</v>
      </c>
      <c r="P761" s="21" t="s">
        <v>91</v>
      </c>
      <c r="Q761" s="27">
        <v>796</v>
      </c>
      <c r="R761" s="26" t="s">
        <v>678</v>
      </c>
      <c r="S761" s="12">
        <v>6</v>
      </c>
      <c r="T761" s="12">
        <v>2089.84</v>
      </c>
      <c r="U761" s="12">
        <f t="shared" si="82"/>
        <v>12539.04</v>
      </c>
      <c r="V761" s="12">
        <f t="shared" si="75"/>
        <v>14043.724800000002</v>
      </c>
      <c r="W761" s="23"/>
      <c r="X761" s="23">
        <v>2017</v>
      </c>
      <c r="Y761" s="25"/>
      <c r="Z761" s="121" t="s">
        <v>1723</v>
      </c>
      <c r="AA761" s="121" t="s">
        <v>728</v>
      </c>
      <c r="AB761" s="121" t="s">
        <v>4703</v>
      </c>
      <c r="AC761" s="121">
        <v>75</v>
      </c>
      <c r="AD761" s="122" t="s">
        <v>6872</v>
      </c>
      <c r="AE761" s="122" t="s">
        <v>6871</v>
      </c>
      <c r="AF761" s="121" t="s">
        <v>8377</v>
      </c>
      <c r="AG761" s="121"/>
      <c r="AH761" s="121" t="s">
        <v>8378</v>
      </c>
      <c r="AI761" s="121"/>
      <c r="AJ761" s="123">
        <v>6</v>
      </c>
      <c r="AK761" s="123">
        <v>2089.83</v>
      </c>
      <c r="AL761" s="123">
        <f t="shared" si="80"/>
        <v>12538.98</v>
      </c>
      <c r="AM761" s="123">
        <f t="shared" si="81"/>
        <v>6.0000000001309672E-2</v>
      </c>
      <c r="AN761" s="130"/>
      <c r="AO761" s="21"/>
      <c r="AP761" s="24"/>
      <c r="AQ761" s="21"/>
    </row>
    <row r="762" spans="1:43" s="22" customFormat="1" ht="76.5" outlineLevel="1" x14ac:dyDescent="0.25">
      <c r="A762" s="70"/>
      <c r="B762" s="72" t="s">
        <v>2809</v>
      </c>
      <c r="C762" s="21" t="s">
        <v>79</v>
      </c>
      <c r="D762" s="21" t="s">
        <v>3697</v>
      </c>
      <c r="E762" s="21" t="s">
        <v>3698</v>
      </c>
      <c r="F762" s="21" t="s">
        <v>3699</v>
      </c>
      <c r="G762" s="21" t="s">
        <v>3700</v>
      </c>
      <c r="H762" s="23" t="s">
        <v>81</v>
      </c>
      <c r="I762" s="24">
        <v>0</v>
      </c>
      <c r="J762" s="25">
        <v>710000000</v>
      </c>
      <c r="K762" s="25" t="s">
        <v>82</v>
      </c>
      <c r="L762" s="23" t="s">
        <v>696</v>
      </c>
      <c r="M762" s="21" t="s">
        <v>969</v>
      </c>
      <c r="N762" s="26" t="s">
        <v>84</v>
      </c>
      <c r="O762" s="26" t="s">
        <v>4214</v>
      </c>
      <c r="P762" s="21" t="s">
        <v>91</v>
      </c>
      <c r="Q762" s="27">
        <v>796</v>
      </c>
      <c r="R762" s="26" t="s">
        <v>678</v>
      </c>
      <c r="S762" s="12">
        <v>8</v>
      </c>
      <c r="T762" s="12">
        <v>124.2</v>
      </c>
      <c r="U762" s="12">
        <f t="shared" si="82"/>
        <v>993.6</v>
      </c>
      <c r="V762" s="12">
        <f t="shared" si="75"/>
        <v>1112.8320000000001</v>
      </c>
      <c r="W762" s="23"/>
      <c r="X762" s="23">
        <v>2017</v>
      </c>
      <c r="Y762" s="25"/>
      <c r="Z762" s="121" t="s">
        <v>1723</v>
      </c>
      <c r="AA762" s="121" t="s">
        <v>728</v>
      </c>
      <c r="AB762" s="121" t="s">
        <v>4703</v>
      </c>
      <c r="AC762" s="121">
        <v>76</v>
      </c>
      <c r="AD762" s="122" t="s">
        <v>6872</v>
      </c>
      <c r="AE762" s="122" t="s">
        <v>6871</v>
      </c>
      <c r="AF762" s="121" t="s">
        <v>8377</v>
      </c>
      <c r="AG762" s="121"/>
      <c r="AH762" s="121" t="s">
        <v>8378</v>
      </c>
      <c r="AI762" s="121"/>
      <c r="AJ762" s="123">
        <v>8</v>
      </c>
      <c r="AK762" s="123">
        <v>124.13</v>
      </c>
      <c r="AL762" s="123">
        <f t="shared" si="80"/>
        <v>993.04</v>
      </c>
      <c r="AM762" s="123">
        <f t="shared" si="81"/>
        <v>0.56000000000005912</v>
      </c>
      <c r="AN762" s="130"/>
      <c r="AO762" s="21"/>
      <c r="AP762" s="24"/>
      <c r="AQ762" s="21"/>
    </row>
    <row r="763" spans="1:43" s="22" customFormat="1" ht="114.75" outlineLevel="1" x14ac:dyDescent="0.25">
      <c r="A763" s="70"/>
      <c r="B763" s="72" t="s">
        <v>2810</v>
      </c>
      <c r="C763" s="21" t="s">
        <v>79</v>
      </c>
      <c r="D763" s="21" t="s">
        <v>3701</v>
      </c>
      <c r="E763" s="21" t="s">
        <v>1921</v>
      </c>
      <c r="F763" s="21" t="s">
        <v>3702</v>
      </c>
      <c r="G763" s="21" t="s">
        <v>3702</v>
      </c>
      <c r="H763" s="23" t="s">
        <v>81</v>
      </c>
      <c r="I763" s="24">
        <v>0</v>
      </c>
      <c r="J763" s="25">
        <v>710000000</v>
      </c>
      <c r="K763" s="25" t="s">
        <v>82</v>
      </c>
      <c r="L763" s="23" t="s">
        <v>696</v>
      </c>
      <c r="M763" s="21" t="s">
        <v>969</v>
      </c>
      <c r="N763" s="26" t="s">
        <v>84</v>
      </c>
      <c r="O763" s="26" t="s">
        <v>4214</v>
      </c>
      <c r="P763" s="21" t="s">
        <v>91</v>
      </c>
      <c r="Q763" s="27">
        <v>796</v>
      </c>
      <c r="R763" s="26" t="s">
        <v>678</v>
      </c>
      <c r="S763" s="12">
        <v>30</v>
      </c>
      <c r="T763" s="12">
        <v>3066.7</v>
      </c>
      <c r="U763" s="12">
        <f t="shared" si="82"/>
        <v>92001</v>
      </c>
      <c r="V763" s="12">
        <f t="shared" si="75"/>
        <v>103041.12000000001</v>
      </c>
      <c r="W763" s="23"/>
      <c r="X763" s="23">
        <v>2017</v>
      </c>
      <c r="Y763" s="25"/>
      <c r="Z763" s="121" t="s">
        <v>1723</v>
      </c>
      <c r="AA763" s="121" t="s">
        <v>728</v>
      </c>
      <c r="AB763" s="121" t="s">
        <v>4703</v>
      </c>
      <c r="AC763" s="121">
        <v>77</v>
      </c>
      <c r="AD763" s="122" t="s">
        <v>6872</v>
      </c>
      <c r="AE763" s="122" t="s">
        <v>6871</v>
      </c>
      <c r="AF763" s="121" t="s">
        <v>8377</v>
      </c>
      <c r="AG763" s="121"/>
      <c r="AH763" s="121" t="s">
        <v>8378</v>
      </c>
      <c r="AI763" s="121"/>
      <c r="AJ763" s="123">
        <v>30</v>
      </c>
      <c r="AK763" s="123">
        <v>3066.67</v>
      </c>
      <c r="AL763" s="123">
        <f t="shared" si="80"/>
        <v>92000.1</v>
      </c>
      <c r="AM763" s="123">
        <f t="shared" si="81"/>
        <v>0.89999999999417923</v>
      </c>
      <c r="AN763" s="130"/>
      <c r="AO763" s="21"/>
      <c r="AP763" s="24"/>
      <c r="AQ763" s="21"/>
    </row>
    <row r="764" spans="1:43" s="22" customFormat="1" ht="76.5" outlineLevel="1" x14ac:dyDescent="0.25">
      <c r="A764" s="70"/>
      <c r="B764" s="72" t="s">
        <v>2811</v>
      </c>
      <c r="C764" s="21" t="s">
        <v>79</v>
      </c>
      <c r="D764" s="21" t="s">
        <v>3703</v>
      </c>
      <c r="E764" s="21" t="s">
        <v>3704</v>
      </c>
      <c r="F764" s="21" t="s">
        <v>3705</v>
      </c>
      <c r="G764" s="21" t="s">
        <v>4831</v>
      </c>
      <c r="H764" s="23" t="s">
        <v>81</v>
      </c>
      <c r="I764" s="24">
        <v>0</v>
      </c>
      <c r="J764" s="25">
        <v>710000000</v>
      </c>
      <c r="K764" s="25" t="s">
        <v>82</v>
      </c>
      <c r="L764" s="23" t="s">
        <v>696</v>
      </c>
      <c r="M764" s="21" t="s">
        <v>969</v>
      </c>
      <c r="N764" s="26" t="s">
        <v>84</v>
      </c>
      <c r="O764" s="26" t="s">
        <v>4214</v>
      </c>
      <c r="P764" s="21" t="s">
        <v>91</v>
      </c>
      <c r="Q764" s="27">
        <v>796</v>
      </c>
      <c r="R764" s="26" t="s">
        <v>678</v>
      </c>
      <c r="S764" s="12">
        <v>2</v>
      </c>
      <c r="T764" s="12">
        <v>812.05</v>
      </c>
      <c r="U764" s="12">
        <f t="shared" si="82"/>
        <v>1624.1</v>
      </c>
      <c r="V764" s="12">
        <f t="shared" si="75"/>
        <v>1818.992</v>
      </c>
      <c r="W764" s="23"/>
      <c r="X764" s="23">
        <v>2017</v>
      </c>
      <c r="Y764" s="25"/>
      <c r="Z764" s="121" t="s">
        <v>1723</v>
      </c>
      <c r="AA764" s="121" t="s">
        <v>728</v>
      </c>
      <c r="AB764" s="121" t="s">
        <v>4703</v>
      </c>
      <c r="AC764" s="121">
        <v>78</v>
      </c>
      <c r="AD764" s="122" t="s">
        <v>6872</v>
      </c>
      <c r="AE764" s="122" t="s">
        <v>6871</v>
      </c>
      <c r="AF764" s="121" t="s">
        <v>8377</v>
      </c>
      <c r="AG764" s="121"/>
      <c r="AH764" s="121" t="s">
        <v>8378</v>
      </c>
      <c r="AI764" s="121"/>
      <c r="AJ764" s="123">
        <v>2</v>
      </c>
      <c r="AK764" s="123">
        <v>812</v>
      </c>
      <c r="AL764" s="123">
        <f t="shared" si="80"/>
        <v>1624</v>
      </c>
      <c r="AM764" s="123">
        <f t="shared" si="81"/>
        <v>9.9999999999909051E-2</v>
      </c>
      <c r="AN764" s="130"/>
      <c r="AO764" s="21"/>
      <c r="AP764" s="24"/>
      <c r="AQ764" s="21"/>
    </row>
    <row r="765" spans="1:43" s="22" customFormat="1" ht="76.5" outlineLevel="1" x14ac:dyDescent="0.25">
      <c r="A765" s="70"/>
      <c r="B765" s="72" t="s">
        <v>2812</v>
      </c>
      <c r="C765" s="21" t="s">
        <v>79</v>
      </c>
      <c r="D765" s="21" t="s">
        <v>3706</v>
      </c>
      <c r="E765" s="21" t="s">
        <v>1438</v>
      </c>
      <c r="F765" s="21" t="s">
        <v>3707</v>
      </c>
      <c r="G765" s="21" t="s">
        <v>4832</v>
      </c>
      <c r="H765" s="23" t="s">
        <v>81</v>
      </c>
      <c r="I765" s="24">
        <v>0</v>
      </c>
      <c r="J765" s="25">
        <v>710000000</v>
      </c>
      <c r="K765" s="25" t="s">
        <v>82</v>
      </c>
      <c r="L765" s="23" t="s">
        <v>696</v>
      </c>
      <c r="M765" s="21" t="s">
        <v>969</v>
      </c>
      <c r="N765" s="26" t="s">
        <v>84</v>
      </c>
      <c r="O765" s="26" t="s">
        <v>4214</v>
      </c>
      <c r="P765" s="21" t="s">
        <v>91</v>
      </c>
      <c r="Q765" s="27">
        <v>112</v>
      </c>
      <c r="R765" s="26" t="s">
        <v>85</v>
      </c>
      <c r="S765" s="12">
        <v>5</v>
      </c>
      <c r="T765" s="12">
        <v>1070</v>
      </c>
      <c r="U765" s="12">
        <f t="shared" si="82"/>
        <v>5350</v>
      </c>
      <c r="V765" s="12">
        <f t="shared" si="75"/>
        <v>5992.0000000000009</v>
      </c>
      <c r="W765" s="23"/>
      <c r="X765" s="23">
        <v>2017</v>
      </c>
      <c r="Y765" s="25"/>
      <c r="Z765" s="121" t="s">
        <v>1723</v>
      </c>
      <c r="AA765" s="121" t="s">
        <v>728</v>
      </c>
      <c r="AB765" s="121" t="s">
        <v>4703</v>
      </c>
      <c r="AC765" s="121">
        <v>79</v>
      </c>
      <c r="AD765" s="122" t="s">
        <v>6872</v>
      </c>
      <c r="AE765" s="122" t="s">
        <v>6871</v>
      </c>
      <c r="AF765" s="121" t="s">
        <v>8377</v>
      </c>
      <c r="AG765" s="121"/>
      <c r="AH765" s="121" t="s">
        <v>8378</v>
      </c>
      <c r="AI765" s="121"/>
      <c r="AJ765" s="123">
        <v>5</v>
      </c>
      <c r="AK765" s="123">
        <v>1070</v>
      </c>
      <c r="AL765" s="123">
        <f t="shared" si="80"/>
        <v>5350</v>
      </c>
      <c r="AM765" s="123">
        <f t="shared" si="81"/>
        <v>0</v>
      </c>
      <c r="AN765" s="130"/>
      <c r="AO765" s="21"/>
      <c r="AP765" s="24"/>
      <c r="AQ765" s="21"/>
    </row>
    <row r="766" spans="1:43" s="22" customFormat="1" ht="76.5" outlineLevel="1" x14ac:dyDescent="0.25">
      <c r="A766" s="70"/>
      <c r="B766" s="72" t="s">
        <v>2813</v>
      </c>
      <c r="C766" s="21" t="s">
        <v>79</v>
      </c>
      <c r="D766" s="21" t="s">
        <v>3708</v>
      </c>
      <c r="E766" s="21" t="s">
        <v>3709</v>
      </c>
      <c r="F766" s="21" t="s">
        <v>3710</v>
      </c>
      <c r="G766" s="21" t="s">
        <v>3711</v>
      </c>
      <c r="H766" s="23" t="s">
        <v>81</v>
      </c>
      <c r="I766" s="24">
        <v>0</v>
      </c>
      <c r="J766" s="25">
        <v>710000000</v>
      </c>
      <c r="K766" s="25" t="s">
        <v>82</v>
      </c>
      <c r="L766" s="23" t="s">
        <v>696</v>
      </c>
      <c r="M766" s="21" t="s">
        <v>969</v>
      </c>
      <c r="N766" s="26" t="s">
        <v>84</v>
      </c>
      <c r="O766" s="26" t="s">
        <v>4214</v>
      </c>
      <c r="P766" s="21" t="s">
        <v>91</v>
      </c>
      <c r="Q766" s="27">
        <v>796</v>
      </c>
      <c r="R766" s="26" t="s">
        <v>1755</v>
      </c>
      <c r="S766" s="12">
        <v>1</v>
      </c>
      <c r="T766" s="12">
        <v>38209.51</v>
      </c>
      <c r="U766" s="12">
        <f t="shared" si="82"/>
        <v>38209.51</v>
      </c>
      <c r="V766" s="12">
        <f t="shared" si="75"/>
        <v>42794.651200000008</v>
      </c>
      <c r="W766" s="23"/>
      <c r="X766" s="23">
        <v>2017</v>
      </c>
      <c r="Y766" s="25"/>
      <c r="Z766" s="121" t="s">
        <v>1723</v>
      </c>
      <c r="AA766" s="121" t="s">
        <v>728</v>
      </c>
      <c r="AB766" s="121" t="s">
        <v>4703</v>
      </c>
      <c r="AC766" s="121">
        <v>80</v>
      </c>
      <c r="AD766" s="122" t="s">
        <v>6872</v>
      </c>
      <c r="AE766" s="122" t="s">
        <v>6871</v>
      </c>
      <c r="AF766" s="121" t="s">
        <v>8377</v>
      </c>
      <c r="AG766" s="121"/>
      <c r="AH766" s="121" t="s">
        <v>8378</v>
      </c>
      <c r="AI766" s="121"/>
      <c r="AJ766" s="123">
        <v>1</v>
      </c>
      <c r="AK766" s="123">
        <v>38209</v>
      </c>
      <c r="AL766" s="123">
        <f t="shared" si="80"/>
        <v>38209</v>
      </c>
      <c r="AM766" s="123">
        <f t="shared" si="81"/>
        <v>0.51000000000203727</v>
      </c>
      <c r="AN766" s="130"/>
      <c r="AO766" s="21"/>
      <c r="AP766" s="24"/>
      <c r="AQ766" s="21"/>
    </row>
    <row r="767" spans="1:43" s="22" customFormat="1" ht="76.5" outlineLevel="1" x14ac:dyDescent="0.25">
      <c r="A767" s="70"/>
      <c r="B767" s="72" t="s">
        <v>2814</v>
      </c>
      <c r="C767" s="21" t="s">
        <v>79</v>
      </c>
      <c r="D767" s="21" t="s">
        <v>1072</v>
      </c>
      <c r="E767" s="21" t="s">
        <v>1073</v>
      </c>
      <c r="F767" s="21" t="s">
        <v>1074</v>
      </c>
      <c r="G767" s="21" t="s">
        <v>3712</v>
      </c>
      <c r="H767" s="23" t="s">
        <v>81</v>
      </c>
      <c r="I767" s="24">
        <v>0</v>
      </c>
      <c r="J767" s="25">
        <v>710000000</v>
      </c>
      <c r="K767" s="25" t="s">
        <v>82</v>
      </c>
      <c r="L767" s="23" t="s">
        <v>696</v>
      </c>
      <c r="M767" s="21" t="s">
        <v>969</v>
      </c>
      <c r="N767" s="26" t="s">
        <v>84</v>
      </c>
      <c r="O767" s="26" t="s">
        <v>4214</v>
      </c>
      <c r="P767" s="21" t="s">
        <v>91</v>
      </c>
      <c r="Q767" s="27">
        <v>736</v>
      </c>
      <c r="R767" s="26" t="s">
        <v>1128</v>
      </c>
      <c r="S767" s="12">
        <v>1344</v>
      </c>
      <c r="T767" s="12">
        <v>273.86</v>
      </c>
      <c r="U767" s="12">
        <f t="shared" si="82"/>
        <v>368067.84000000003</v>
      </c>
      <c r="V767" s="12">
        <f t="shared" si="75"/>
        <v>412235.98080000008</v>
      </c>
      <c r="W767" s="23"/>
      <c r="X767" s="23">
        <v>2017</v>
      </c>
      <c r="Y767" s="25"/>
      <c r="Z767" s="121" t="s">
        <v>1723</v>
      </c>
      <c r="AA767" s="121" t="s">
        <v>728</v>
      </c>
      <c r="AB767" s="121" t="s">
        <v>4703</v>
      </c>
      <c r="AC767" s="121">
        <v>81</v>
      </c>
      <c r="AD767" s="122" t="s">
        <v>6872</v>
      </c>
      <c r="AE767" s="122" t="s">
        <v>6871</v>
      </c>
      <c r="AF767" s="121" t="s">
        <v>8377</v>
      </c>
      <c r="AG767" s="121"/>
      <c r="AH767" s="121" t="s">
        <v>8378</v>
      </c>
      <c r="AI767" s="121"/>
      <c r="AJ767" s="123">
        <v>1344</v>
      </c>
      <c r="AK767" s="123">
        <v>273.5</v>
      </c>
      <c r="AL767" s="123">
        <f t="shared" si="80"/>
        <v>367584</v>
      </c>
      <c r="AM767" s="123">
        <f t="shared" si="81"/>
        <v>483.84000000002561</v>
      </c>
      <c r="AN767" s="130"/>
      <c r="AO767" s="21"/>
      <c r="AP767" s="24"/>
      <c r="AQ767" s="21"/>
    </row>
    <row r="768" spans="1:43" s="22" customFormat="1" ht="76.5" outlineLevel="1" x14ac:dyDescent="0.25">
      <c r="A768" s="70"/>
      <c r="B768" s="72" t="s">
        <v>2815</v>
      </c>
      <c r="C768" s="21" t="s">
        <v>79</v>
      </c>
      <c r="D768" s="21" t="s">
        <v>3713</v>
      </c>
      <c r="E768" s="21" t="s">
        <v>3714</v>
      </c>
      <c r="F768" s="21" t="s">
        <v>3715</v>
      </c>
      <c r="G768" s="21" t="s">
        <v>4833</v>
      </c>
      <c r="H768" s="23" t="s">
        <v>81</v>
      </c>
      <c r="I768" s="24">
        <v>0</v>
      </c>
      <c r="J768" s="25">
        <v>710000000</v>
      </c>
      <c r="K768" s="25" t="s">
        <v>82</v>
      </c>
      <c r="L768" s="23" t="s">
        <v>696</v>
      </c>
      <c r="M768" s="21" t="s">
        <v>969</v>
      </c>
      <c r="N768" s="26" t="s">
        <v>84</v>
      </c>
      <c r="O768" s="26" t="s">
        <v>4214</v>
      </c>
      <c r="P768" s="21" t="s">
        <v>91</v>
      </c>
      <c r="Q768" s="27">
        <v>796</v>
      </c>
      <c r="R768" s="26" t="s">
        <v>678</v>
      </c>
      <c r="S768" s="12">
        <v>2</v>
      </c>
      <c r="T768" s="12">
        <v>745.18</v>
      </c>
      <c r="U768" s="12">
        <f t="shared" si="82"/>
        <v>1490.36</v>
      </c>
      <c r="V768" s="12">
        <f t="shared" si="75"/>
        <v>1669.2032000000002</v>
      </c>
      <c r="W768" s="23"/>
      <c r="X768" s="23">
        <v>2017</v>
      </c>
      <c r="Y768" s="25"/>
      <c r="Z768" s="121" t="s">
        <v>1723</v>
      </c>
      <c r="AA768" s="121" t="s">
        <v>728</v>
      </c>
      <c r="AB768" s="121" t="s">
        <v>4703</v>
      </c>
      <c r="AC768" s="121">
        <v>82</v>
      </c>
      <c r="AD768" s="122" t="s">
        <v>6872</v>
      </c>
      <c r="AE768" s="122" t="s">
        <v>6871</v>
      </c>
      <c r="AF768" s="121" t="s">
        <v>8377</v>
      </c>
      <c r="AG768" s="121"/>
      <c r="AH768" s="121" t="s">
        <v>8378</v>
      </c>
      <c r="AI768" s="121"/>
      <c r="AJ768" s="123">
        <v>2</v>
      </c>
      <c r="AK768" s="123">
        <v>745</v>
      </c>
      <c r="AL768" s="123">
        <f t="shared" si="80"/>
        <v>1490</v>
      </c>
      <c r="AM768" s="123">
        <f t="shared" si="81"/>
        <v>0.35999999999989996</v>
      </c>
      <c r="AN768" s="130"/>
      <c r="AO768" s="21"/>
      <c r="AP768" s="24"/>
      <c r="AQ768" s="21"/>
    </row>
    <row r="769" spans="1:43" s="22" customFormat="1" ht="76.5" outlineLevel="1" x14ac:dyDescent="0.25">
      <c r="A769" s="70"/>
      <c r="B769" s="72" t="s">
        <v>2816</v>
      </c>
      <c r="C769" s="21" t="s">
        <v>79</v>
      </c>
      <c r="D769" s="21" t="s">
        <v>3716</v>
      </c>
      <c r="E769" s="21" t="s">
        <v>398</v>
      </c>
      <c r="F769" s="21" t="s">
        <v>3717</v>
      </c>
      <c r="G769" s="21" t="s">
        <v>4834</v>
      </c>
      <c r="H769" s="23" t="s">
        <v>81</v>
      </c>
      <c r="I769" s="24">
        <v>0</v>
      </c>
      <c r="J769" s="25">
        <v>710000000</v>
      </c>
      <c r="K769" s="25" t="s">
        <v>82</v>
      </c>
      <c r="L769" s="23" t="s">
        <v>696</v>
      </c>
      <c r="M769" s="21" t="s">
        <v>969</v>
      </c>
      <c r="N769" s="26" t="s">
        <v>84</v>
      </c>
      <c r="O769" s="26" t="s">
        <v>4214</v>
      </c>
      <c r="P769" s="21" t="s">
        <v>91</v>
      </c>
      <c r="Q769" s="27">
        <v>796</v>
      </c>
      <c r="R769" s="26" t="s">
        <v>678</v>
      </c>
      <c r="S769" s="12">
        <v>40</v>
      </c>
      <c r="T769" s="12">
        <v>1123.5</v>
      </c>
      <c r="U769" s="12">
        <f t="shared" si="82"/>
        <v>44940</v>
      </c>
      <c r="V769" s="12">
        <f t="shared" ref="V769:V832" si="83">U769*1.12</f>
        <v>50332.800000000003</v>
      </c>
      <c r="W769" s="23"/>
      <c r="X769" s="23">
        <v>2017</v>
      </c>
      <c r="Y769" s="25"/>
      <c r="Z769" s="121" t="s">
        <v>1723</v>
      </c>
      <c r="AA769" s="121" t="s">
        <v>728</v>
      </c>
      <c r="AB769" s="121" t="s">
        <v>4703</v>
      </c>
      <c r="AC769" s="121">
        <v>83</v>
      </c>
      <c r="AD769" s="122" t="s">
        <v>6872</v>
      </c>
      <c r="AE769" s="122" t="s">
        <v>6871</v>
      </c>
      <c r="AF769" s="121" t="s">
        <v>8377</v>
      </c>
      <c r="AG769" s="121"/>
      <c r="AH769" s="121" t="s">
        <v>8378</v>
      </c>
      <c r="AI769" s="121"/>
      <c r="AJ769" s="123">
        <v>40</v>
      </c>
      <c r="AK769" s="123">
        <v>1123.5</v>
      </c>
      <c r="AL769" s="123">
        <f t="shared" si="80"/>
        <v>44940</v>
      </c>
      <c r="AM769" s="123">
        <f t="shared" si="81"/>
        <v>0</v>
      </c>
      <c r="AN769" s="130"/>
      <c r="AO769" s="21"/>
      <c r="AP769" s="24"/>
      <c r="AQ769" s="21"/>
    </row>
    <row r="770" spans="1:43" s="22" customFormat="1" ht="76.5" outlineLevel="1" x14ac:dyDescent="0.25">
      <c r="A770" s="70"/>
      <c r="B770" s="72" t="s">
        <v>2817</v>
      </c>
      <c r="C770" s="21" t="s">
        <v>79</v>
      </c>
      <c r="D770" s="21" t="s">
        <v>4572</v>
      </c>
      <c r="E770" s="21" t="s">
        <v>398</v>
      </c>
      <c r="F770" s="21" t="s">
        <v>4573</v>
      </c>
      <c r="G770" s="21" t="s">
        <v>3718</v>
      </c>
      <c r="H770" s="23" t="s">
        <v>81</v>
      </c>
      <c r="I770" s="24">
        <v>0</v>
      </c>
      <c r="J770" s="25">
        <v>710000000</v>
      </c>
      <c r="K770" s="25" t="s">
        <v>82</v>
      </c>
      <c r="L770" s="23" t="s">
        <v>696</v>
      </c>
      <c r="M770" s="21" t="s">
        <v>969</v>
      </c>
      <c r="N770" s="26" t="s">
        <v>84</v>
      </c>
      <c r="O770" s="26" t="s">
        <v>4214</v>
      </c>
      <c r="P770" s="21" t="s">
        <v>91</v>
      </c>
      <c r="Q770" s="27">
        <v>796</v>
      </c>
      <c r="R770" s="26" t="s">
        <v>678</v>
      </c>
      <c r="S770" s="12">
        <v>10</v>
      </c>
      <c r="T770" s="12">
        <v>357.3</v>
      </c>
      <c r="U770" s="12">
        <f t="shared" si="82"/>
        <v>3573</v>
      </c>
      <c r="V770" s="12">
        <f t="shared" si="83"/>
        <v>4001.76</v>
      </c>
      <c r="W770" s="23"/>
      <c r="X770" s="23">
        <v>2017</v>
      </c>
      <c r="Y770" s="25"/>
      <c r="Z770" s="121" t="s">
        <v>1723</v>
      </c>
      <c r="AA770" s="121" t="s">
        <v>728</v>
      </c>
      <c r="AB770" s="121" t="s">
        <v>4703</v>
      </c>
      <c r="AC770" s="121">
        <v>84</v>
      </c>
      <c r="AD770" s="122" t="s">
        <v>6872</v>
      </c>
      <c r="AE770" s="122" t="s">
        <v>6871</v>
      </c>
      <c r="AF770" s="121" t="s">
        <v>8377</v>
      </c>
      <c r="AG770" s="121"/>
      <c r="AH770" s="121" t="s">
        <v>8378</v>
      </c>
      <c r="AI770" s="121"/>
      <c r="AJ770" s="123">
        <v>10</v>
      </c>
      <c r="AK770" s="123">
        <v>357.3</v>
      </c>
      <c r="AL770" s="123">
        <f t="shared" si="80"/>
        <v>3573</v>
      </c>
      <c r="AM770" s="123">
        <f t="shared" si="81"/>
        <v>0</v>
      </c>
      <c r="AN770" s="130"/>
      <c r="AO770" s="21"/>
      <c r="AP770" s="24"/>
      <c r="AQ770" s="21"/>
    </row>
    <row r="771" spans="1:43" s="22" customFormat="1" ht="76.5" outlineLevel="1" x14ac:dyDescent="0.25">
      <c r="A771" s="70"/>
      <c r="B771" s="72" t="s">
        <v>2818</v>
      </c>
      <c r="C771" s="21" t="s">
        <v>79</v>
      </c>
      <c r="D771" s="21" t="s">
        <v>1040</v>
      </c>
      <c r="E771" s="21" t="s">
        <v>1041</v>
      </c>
      <c r="F771" s="21" t="s">
        <v>1042</v>
      </c>
      <c r="G771" s="21" t="s">
        <v>4835</v>
      </c>
      <c r="H771" s="23" t="s">
        <v>81</v>
      </c>
      <c r="I771" s="24">
        <v>0</v>
      </c>
      <c r="J771" s="25">
        <v>710000000</v>
      </c>
      <c r="K771" s="25" t="s">
        <v>82</v>
      </c>
      <c r="L771" s="23" t="s">
        <v>696</v>
      </c>
      <c r="M771" s="21" t="s">
        <v>969</v>
      </c>
      <c r="N771" s="26" t="s">
        <v>84</v>
      </c>
      <c r="O771" s="26" t="s">
        <v>4214</v>
      </c>
      <c r="P771" s="21" t="s">
        <v>91</v>
      </c>
      <c r="Q771" s="27">
        <v>796</v>
      </c>
      <c r="R771" s="26" t="s">
        <v>678</v>
      </c>
      <c r="S771" s="12">
        <v>1714</v>
      </c>
      <c r="T771" s="12">
        <v>118.78</v>
      </c>
      <c r="U771" s="12">
        <f t="shared" si="82"/>
        <v>203588.92</v>
      </c>
      <c r="V771" s="12">
        <f t="shared" si="83"/>
        <v>228019.59040000004</v>
      </c>
      <c r="W771" s="23"/>
      <c r="X771" s="23">
        <v>2017</v>
      </c>
      <c r="Y771" s="25"/>
      <c r="Z771" s="121" t="s">
        <v>1723</v>
      </c>
      <c r="AA771" s="121" t="s">
        <v>728</v>
      </c>
      <c r="AB771" s="121" t="s">
        <v>4703</v>
      </c>
      <c r="AC771" s="121">
        <v>85</v>
      </c>
      <c r="AD771" s="122" t="s">
        <v>6872</v>
      </c>
      <c r="AE771" s="122" t="s">
        <v>6871</v>
      </c>
      <c r="AF771" s="121" t="s">
        <v>8377</v>
      </c>
      <c r="AG771" s="121"/>
      <c r="AH771" s="121" t="s">
        <v>8379</v>
      </c>
      <c r="AI771" s="121"/>
      <c r="AJ771" s="123">
        <v>1714</v>
      </c>
      <c r="AK771" s="123">
        <v>118.78</v>
      </c>
      <c r="AL771" s="123">
        <f t="shared" si="80"/>
        <v>203588.92</v>
      </c>
      <c r="AM771" s="123">
        <f t="shared" si="81"/>
        <v>0</v>
      </c>
      <c r="AN771" s="130"/>
      <c r="AO771" s="74"/>
      <c r="AP771" s="79"/>
      <c r="AQ771" s="74"/>
    </row>
    <row r="772" spans="1:43" s="22" customFormat="1" ht="76.5" outlineLevel="1" x14ac:dyDescent="0.25">
      <c r="A772" s="70"/>
      <c r="B772" s="72" t="s">
        <v>2819</v>
      </c>
      <c r="C772" s="21" t="s">
        <v>79</v>
      </c>
      <c r="D772" s="21" t="s">
        <v>1315</v>
      </c>
      <c r="E772" s="21" t="s">
        <v>1041</v>
      </c>
      <c r="F772" s="21" t="s">
        <v>1058</v>
      </c>
      <c r="G772" s="21" t="s">
        <v>4332</v>
      </c>
      <c r="H772" s="23" t="s">
        <v>81</v>
      </c>
      <c r="I772" s="24">
        <v>0</v>
      </c>
      <c r="J772" s="25">
        <v>710000000</v>
      </c>
      <c r="K772" s="25" t="s">
        <v>82</v>
      </c>
      <c r="L772" s="23" t="s">
        <v>696</v>
      </c>
      <c r="M772" s="21" t="s">
        <v>969</v>
      </c>
      <c r="N772" s="26" t="s">
        <v>84</v>
      </c>
      <c r="O772" s="26" t="s">
        <v>4214</v>
      </c>
      <c r="P772" s="21" t="s">
        <v>91</v>
      </c>
      <c r="Q772" s="27" t="s">
        <v>898</v>
      </c>
      <c r="R772" s="26" t="s">
        <v>899</v>
      </c>
      <c r="S772" s="12">
        <v>600</v>
      </c>
      <c r="T772" s="12">
        <v>1088.1500000000001</v>
      </c>
      <c r="U772" s="12">
        <f t="shared" si="82"/>
        <v>652890</v>
      </c>
      <c r="V772" s="12">
        <f t="shared" si="83"/>
        <v>731236.8</v>
      </c>
      <c r="W772" s="23"/>
      <c r="X772" s="23">
        <v>2017</v>
      </c>
      <c r="Y772" s="25"/>
      <c r="Z772" s="121" t="s">
        <v>1723</v>
      </c>
      <c r="AA772" s="121" t="s">
        <v>728</v>
      </c>
      <c r="AB772" s="121" t="s">
        <v>4703</v>
      </c>
      <c r="AC772" s="121">
        <v>86</v>
      </c>
      <c r="AD772" s="122" t="s">
        <v>6872</v>
      </c>
      <c r="AE772" s="122" t="s">
        <v>6871</v>
      </c>
      <c r="AF772" s="121" t="s">
        <v>8377</v>
      </c>
      <c r="AG772" s="121"/>
      <c r="AH772" s="121" t="s">
        <v>9044</v>
      </c>
      <c r="AI772" s="121"/>
      <c r="AJ772" s="123">
        <v>600</v>
      </c>
      <c r="AK772" s="123">
        <v>1000</v>
      </c>
      <c r="AL772" s="123">
        <f t="shared" si="80"/>
        <v>600000</v>
      </c>
      <c r="AM772" s="123">
        <f t="shared" si="81"/>
        <v>52890</v>
      </c>
      <c r="AN772" s="130"/>
      <c r="AO772" s="99" t="s">
        <v>8505</v>
      </c>
      <c r="AP772" s="144">
        <v>0.54900000000000004</v>
      </c>
      <c r="AQ772" s="12">
        <f>AL772*AP772</f>
        <v>329400</v>
      </c>
    </row>
    <row r="773" spans="1:43" s="22" customFormat="1" ht="216.75" outlineLevel="1" x14ac:dyDescent="0.25">
      <c r="A773" s="70"/>
      <c r="B773" s="72" t="s">
        <v>2820</v>
      </c>
      <c r="C773" s="21" t="s">
        <v>79</v>
      </c>
      <c r="D773" s="21" t="s">
        <v>1315</v>
      </c>
      <c r="E773" s="21" t="s">
        <v>1041</v>
      </c>
      <c r="F773" s="21" t="s">
        <v>1058</v>
      </c>
      <c r="G773" s="21" t="s">
        <v>4086</v>
      </c>
      <c r="H773" s="23" t="s">
        <v>81</v>
      </c>
      <c r="I773" s="24">
        <v>0</v>
      </c>
      <c r="J773" s="25">
        <v>710000000</v>
      </c>
      <c r="K773" s="25" t="s">
        <v>82</v>
      </c>
      <c r="L773" s="23" t="s">
        <v>696</v>
      </c>
      <c r="M773" s="21" t="s">
        <v>969</v>
      </c>
      <c r="N773" s="26" t="s">
        <v>84</v>
      </c>
      <c r="O773" s="26" t="s">
        <v>4214</v>
      </c>
      <c r="P773" s="21" t="s">
        <v>91</v>
      </c>
      <c r="Q773" s="27" t="s">
        <v>898</v>
      </c>
      <c r="R773" s="26" t="s">
        <v>899</v>
      </c>
      <c r="S773" s="12">
        <v>352</v>
      </c>
      <c r="T773" s="12">
        <v>567</v>
      </c>
      <c r="U773" s="12">
        <f t="shared" si="82"/>
        <v>199584</v>
      </c>
      <c r="V773" s="12">
        <f t="shared" si="83"/>
        <v>223534.08000000002</v>
      </c>
      <c r="W773" s="23"/>
      <c r="X773" s="23">
        <v>2017</v>
      </c>
      <c r="Y773" s="25"/>
      <c r="Z773" s="121" t="s">
        <v>1723</v>
      </c>
      <c r="AA773" s="121" t="s">
        <v>728</v>
      </c>
      <c r="AB773" s="121" t="s">
        <v>4703</v>
      </c>
      <c r="AC773" s="121">
        <v>87</v>
      </c>
      <c r="AD773" s="122" t="s">
        <v>6872</v>
      </c>
      <c r="AE773" s="122" t="s">
        <v>6871</v>
      </c>
      <c r="AF773" s="121" t="s">
        <v>8377</v>
      </c>
      <c r="AG773" s="121"/>
      <c r="AH773" s="121" t="s">
        <v>8379</v>
      </c>
      <c r="AI773" s="121"/>
      <c r="AJ773" s="123">
        <v>352</v>
      </c>
      <c r="AK773" s="123">
        <v>567</v>
      </c>
      <c r="AL773" s="123">
        <f t="shared" si="80"/>
        <v>199584</v>
      </c>
      <c r="AM773" s="123">
        <f t="shared" si="81"/>
        <v>0</v>
      </c>
      <c r="AN773" s="130"/>
      <c r="AO773" s="74"/>
      <c r="AP773" s="79"/>
      <c r="AQ773" s="74"/>
    </row>
    <row r="774" spans="1:43" s="22" customFormat="1" ht="76.5" outlineLevel="1" x14ac:dyDescent="0.25">
      <c r="A774" s="70"/>
      <c r="B774" s="72" t="s">
        <v>2821</v>
      </c>
      <c r="C774" s="21" t="s">
        <v>79</v>
      </c>
      <c r="D774" s="21" t="s">
        <v>1158</v>
      </c>
      <c r="E774" s="21" t="s">
        <v>1041</v>
      </c>
      <c r="F774" s="21" t="s">
        <v>1159</v>
      </c>
      <c r="G774" s="21" t="s">
        <v>4836</v>
      </c>
      <c r="H774" s="23" t="s">
        <v>81</v>
      </c>
      <c r="I774" s="24">
        <v>0</v>
      </c>
      <c r="J774" s="25">
        <v>710000000</v>
      </c>
      <c r="K774" s="25" t="s">
        <v>82</v>
      </c>
      <c r="L774" s="23" t="s">
        <v>696</v>
      </c>
      <c r="M774" s="21" t="s">
        <v>969</v>
      </c>
      <c r="N774" s="26" t="s">
        <v>84</v>
      </c>
      <c r="O774" s="26" t="s">
        <v>4214</v>
      </c>
      <c r="P774" s="21" t="s">
        <v>91</v>
      </c>
      <c r="Q774" s="27">
        <v>796</v>
      </c>
      <c r="R774" s="26" t="s">
        <v>678</v>
      </c>
      <c r="S774" s="12">
        <f>136+80</f>
        <v>216</v>
      </c>
      <c r="T774" s="12">
        <v>178.17</v>
      </c>
      <c r="U774" s="12">
        <f t="shared" si="82"/>
        <v>38484.719999999994</v>
      </c>
      <c r="V774" s="12">
        <f t="shared" si="83"/>
        <v>43102.886399999996</v>
      </c>
      <c r="W774" s="23"/>
      <c r="X774" s="23">
        <v>2017</v>
      </c>
      <c r="Y774" s="25"/>
      <c r="Z774" s="121" t="s">
        <v>1723</v>
      </c>
      <c r="AA774" s="121" t="s">
        <v>728</v>
      </c>
      <c r="AB774" s="121" t="s">
        <v>4703</v>
      </c>
      <c r="AC774" s="121">
        <v>88</v>
      </c>
      <c r="AD774" s="122" t="s">
        <v>6872</v>
      </c>
      <c r="AE774" s="122" t="s">
        <v>6871</v>
      </c>
      <c r="AF774" s="121" t="s">
        <v>8377</v>
      </c>
      <c r="AG774" s="121"/>
      <c r="AH774" s="121" t="s">
        <v>8378</v>
      </c>
      <c r="AI774" s="121"/>
      <c r="AJ774" s="123">
        <v>216</v>
      </c>
      <c r="AK774" s="123">
        <v>178.17</v>
      </c>
      <c r="AL774" s="123">
        <f t="shared" si="80"/>
        <v>38484.719999999994</v>
      </c>
      <c r="AM774" s="123">
        <f t="shared" si="81"/>
        <v>0</v>
      </c>
      <c r="AN774" s="130"/>
      <c r="AO774" s="21"/>
      <c r="AP774" s="24"/>
      <c r="AQ774" s="21"/>
    </row>
    <row r="775" spans="1:43" s="22" customFormat="1" ht="76.5" outlineLevel="1" x14ac:dyDescent="0.25">
      <c r="A775" s="70"/>
      <c r="B775" s="72" t="s">
        <v>2822</v>
      </c>
      <c r="C775" s="21" t="s">
        <v>79</v>
      </c>
      <c r="D775" s="21" t="s">
        <v>3719</v>
      </c>
      <c r="E775" s="21" t="s">
        <v>3720</v>
      </c>
      <c r="F775" s="21" t="s">
        <v>3721</v>
      </c>
      <c r="G775" s="21" t="s">
        <v>3722</v>
      </c>
      <c r="H775" s="23" t="s">
        <v>81</v>
      </c>
      <c r="I775" s="24">
        <v>0</v>
      </c>
      <c r="J775" s="25">
        <v>710000000</v>
      </c>
      <c r="K775" s="25" t="s">
        <v>82</v>
      </c>
      <c r="L775" s="23" t="s">
        <v>696</v>
      </c>
      <c r="M775" s="21" t="s">
        <v>969</v>
      </c>
      <c r="N775" s="26" t="s">
        <v>84</v>
      </c>
      <c r="O775" s="26" t="s">
        <v>4214</v>
      </c>
      <c r="P775" s="21" t="s">
        <v>91</v>
      </c>
      <c r="Q775" s="27">
        <v>704</v>
      </c>
      <c r="R775" s="26" t="s">
        <v>901</v>
      </c>
      <c r="S775" s="12">
        <v>72</v>
      </c>
      <c r="T775" s="12">
        <v>191.07</v>
      </c>
      <c r="U775" s="12">
        <f t="shared" si="82"/>
        <v>13757.039999999999</v>
      </c>
      <c r="V775" s="12">
        <f t="shared" si="83"/>
        <v>15407.8848</v>
      </c>
      <c r="W775" s="23"/>
      <c r="X775" s="23">
        <v>2017</v>
      </c>
      <c r="Y775" s="25"/>
      <c r="Z775" s="121" t="s">
        <v>1723</v>
      </c>
      <c r="AA775" s="121" t="s">
        <v>728</v>
      </c>
      <c r="AB775" s="121" t="s">
        <v>4703</v>
      </c>
      <c r="AC775" s="121">
        <v>89</v>
      </c>
      <c r="AD775" s="122" t="s">
        <v>6872</v>
      </c>
      <c r="AE775" s="122" t="s">
        <v>6871</v>
      </c>
      <c r="AF775" s="121" t="s">
        <v>8377</v>
      </c>
      <c r="AG775" s="121"/>
      <c r="AH775" s="121" t="s">
        <v>8378</v>
      </c>
      <c r="AI775" s="121"/>
      <c r="AJ775" s="123">
        <v>72</v>
      </c>
      <c r="AK775" s="123">
        <v>191.07</v>
      </c>
      <c r="AL775" s="123">
        <f t="shared" si="80"/>
        <v>13757.039999999999</v>
      </c>
      <c r="AM775" s="123">
        <f t="shared" si="81"/>
        <v>0</v>
      </c>
      <c r="AN775" s="130"/>
      <c r="AO775" s="21"/>
      <c r="AP775" s="24"/>
      <c r="AQ775" s="21"/>
    </row>
    <row r="776" spans="1:43" s="22" customFormat="1" ht="114.75" outlineLevel="1" x14ac:dyDescent="0.25">
      <c r="A776" s="70"/>
      <c r="B776" s="72" t="s">
        <v>2823</v>
      </c>
      <c r="C776" s="21" t="s">
        <v>79</v>
      </c>
      <c r="D776" s="21" t="s">
        <v>4175</v>
      </c>
      <c r="E776" s="21" t="s">
        <v>1330</v>
      </c>
      <c r="F776" s="21" t="s">
        <v>4176</v>
      </c>
      <c r="G776" s="21" t="s">
        <v>4837</v>
      </c>
      <c r="H776" s="23" t="s">
        <v>81</v>
      </c>
      <c r="I776" s="24">
        <v>0</v>
      </c>
      <c r="J776" s="25">
        <v>710000000</v>
      </c>
      <c r="K776" s="25" t="s">
        <v>82</v>
      </c>
      <c r="L776" s="23" t="s">
        <v>696</v>
      </c>
      <c r="M776" s="21" t="s">
        <v>969</v>
      </c>
      <c r="N776" s="26" t="s">
        <v>84</v>
      </c>
      <c r="O776" s="26" t="s">
        <v>4214</v>
      </c>
      <c r="P776" s="21" t="s">
        <v>91</v>
      </c>
      <c r="Q776" s="27" t="s">
        <v>902</v>
      </c>
      <c r="R776" s="26" t="s">
        <v>678</v>
      </c>
      <c r="S776" s="12">
        <v>5</v>
      </c>
      <c r="T776" s="12">
        <v>17759.13</v>
      </c>
      <c r="U776" s="12">
        <f t="shared" si="82"/>
        <v>88795.650000000009</v>
      </c>
      <c r="V776" s="12">
        <f t="shared" si="83"/>
        <v>99451.128000000026</v>
      </c>
      <c r="W776" s="23"/>
      <c r="X776" s="23">
        <v>2017</v>
      </c>
      <c r="Y776" s="25"/>
      <c r="Z776" s="121" t="s">
        <v>1723</v>
      </c>
      <c r="AA776" s="121" t="s">
        <v>728</v>
      </c>
      <c r="AB776" s="121" t="s">
        <v>4703</v>
      </c>
      <c r="AC776" s="121">
        <v>90</v>
      </c>
      <c r="AD776" s="122" t="s">
        <v>6872</v>
      </c>
      <c r="AE776" s="122" t="s">
        <v>6871</v>
      </c>
      <c r="AF776" s="121" t="s">
        <v>8377</v>
      </c>
      <c r="AG776" s="121"/>
      <c r="AH776" s="121" t="s">
        <v>8378</v>
      </c>
      <c r="AI776" s="121"/>
      <c r="AJ776" s="123">
        <v>5</v>
      </c>
      <c r="AK776" s="123">
        <v>17759</v>
      </c>
      <c r="AL776" s="123">
        <f t="shared" si="80"/>
        <v>88795</v>
      </c>
      <c r="AM776" s="123">
        <f t="shared" si="81"/>
        <v>0.65000000000873115</v>
      </c>
      <c r="AN776" s="130"/>
      <c r="AO776" s="21"/>
      <c r="AP776" s="24"/>
      <c r="AQ776" s="21"/>
    </row>
    <row r="777" spans="1:43" s="22" customFormat="1" ht="76.5" outlineLevel="1" x14ac:dyDescent="0.25">
      <c r="A777" s="70"/>
      <c r="B777" s="72" t="s">
        <v>2824</v>
      </c>
      <c r="C777" s="21" t="s">
        <v>79</v>
      </c>
      <c r="D777" s="21" t="s">
        <v>4175</v>
      </c>
      <c r="E777" s="21" t="s">
        <v>1330</v>
      </c>
      <c r="F777" s="21" t="s">
        <v>4176</v>
      </c>
      <c r="G777" s="21" t="s">
        <v>4177</v>
      </c>
      <c r="H777" s="23" t="s">
        <v>81</v>
      </c>
      <c r="I777" s="24">
        <v>0</v>
      </c>
      <c r="J777" s="25">
        <v>710000000</v>
      </c>
      <c r="K777" s="25" t="s">
        <v>82</v>
      </c>
      <c r="L777" s="23" t="s">
        <v>696</v>
      </c>
      <c r="M777" s="21" t="s">
        <v>969</v>
      </c>
      <c r="N777" s="26" t="s">
        <v>84</v>
      </c>
      <c r="O777" s="26" t="s">
        <v>4214</v>
      </c>
      <c r="P777" s="21" t="s">
        <v>91</v>
      </c>
      <c r="Q777" s="27" t="s">
        <v>902</v>
      </c>
      <c r="R777" s="26" t="s">
        <v>678</v>
      </c>
      <c r="S777" s="12">
        <v>4</v>
      </c>
      <c r="T777" s="12">
        <v>10289.200000000001</v>
      </c>
      <c r="U777" s="12">
        <f t="shared" si="82"/>
        <v>41156.800000000003</v>
      </c>
      <c r="V777" s="12">
        <f t="shared" si="83"/>
        <v>46095.616000000009</v>
      </c>
      <c r="W777" s="23"/>
      <c r="X777" s="23">
        <v>2017</v>
      </c>
      <c r="Y777" s="25"/>
      <c r="Z777" s="121" t="s">
        <v>1723</v>
      </c>
      <c r="AA777" s="121" t="s">
        <v>728</v>
      </c>
      <c r="AB777" s="121" t="s">
        <v>4703</v>
      </c>
      <c r="AC777" s="121">
        <v>91</v>
      </c>
      <c r="AD777" s="122" t="s">
        <v>6872</v>
      </c>
      <c r="AE777" s="122" t="s">
        <v>6871</v>
      </c>
      <c r="AF777" s="121" t="s">
        <v>8377</v>
      </c>
      <c r="AG777" s="121"/>
      <c r="AH777" s="121" t="s">
        <v>8378</v>
      </c>
      <c r="AI777" s="121"/>
      <c r="AJ777" s="123">
        <v>4</v>
      </c>
      <c r="AK777" s="123">
        <v>10289</v>
      </c>
      <c r="AL777" s="123">
        <f t="shared" si="80"/>
        <v>41156</v>
      </c>
      <c r="AM777" s="123">
        <f t="shared" si="81"/>
        <v>0.80000000000291038</v>
      </c>
      <c r="AN777" s="130"/>
      <c r="AO777" s="21"/>
      <c r="AP777" s="24"/>
      <c r="AQ777" s="21"/>
    </row>
    <row r="778" spans="1:43" s="22" customFormat="1" ht="76.5" outlineLevel="1" x14ac:dyDescent="0.25">
      <c r="A778" s="70"/>
      <c r="B778" s="72" t="s">
        <v>2825</v>
      </c>
      <c r="C778" s="21" t="s">
        <v>79</v>
      </c>
      <c r="D778" s="21" t="s">
        <v>3723</v>
      </c>
      <c r="E778" s="21" t="s">
        <v>3724</v>
      </c>
      <c r="F778" s="21" t="s">
        <v>3725</v>
      </c>
      <c r="G778" s="21" t="s">
        <v>3726</v>
      </c>
      <c r="H778" s="23" t="s">
        <v>81</v>
      </c>
      <c r="I778" s="24">
        <v>0</v>
      </c>
      <c r="J778" s="25">
        <v>710000000</v>
      </c>
      <c r="K778" s="25" t="s">
        <v>82</v>
      </c>
      <c r="L778" s="23" t="s">
        <v>696</v>
      </c>
      <c r="M778" s="21" t="s">
        <v>969</v>
      </c>
      <c r="N778" s="26" t="s">
        <v>84</v>
      </c>
      <c r="O778" s="26" t="s">
        <v>4214</v>
      </c>
      <c r="P778" s="21" t="s">
        <v>91</v>
      </c>
      <c r="Q778" s="27">
        <v>704</v>
      </c>
      <c r="R778" s="26" t="s">
        <v>901</v>
      </c>
      <c r="S778" s="12">
        <v>2</v>
      </c>
      <c r="T778" s="12">
        <v>5292.68</v>
      </c>
      <c r="U778" s="12">
        <f t="shared" si="82"/>
        <v>10585.36</v>
      </c>
      <c r="V778" s="12">
        <f t="shared" si="83"/>
        <v>11855.603200000001</v>
      </c>
      <c r="W778" s="23"/>
      <c r="X778" s="23">
        <v>2017</v>
      </c>
      <c r="Y778" s="25"/>
      <c r="Z778" s="121" t="s">
        <v>1723</v>
      </c>
      <c r="AA778" s="121" t="s">
        <v>728</v>
      </c>
      <c r="AB778" s="121" t="s">
        <v>4703</v>
      </c>
      <c r="AC778" s="121">
        <v>92</v>
      </c>
      <c r="AD778" s="122" t="s">
        <v>6872</v>
      </c>
      <c r="AE778" s="122" t="s">
        <v>6871</v>
      </c>
      <c r="AF778" s="121" t="s">
        <v>8377</v>
      </c>
      <c r="AG778" s="121"/>
      <c r="AH778" s="121" t="s">
        <v>8378</v>
      </c>
      <c r="AI778" s="121"/>
      <c r="AJ778" s="123">
        <v>2</v>
      </c>
      <c r="AK778" s="123">
        <v>5292.5</v>
      </c>
      <c r="AL778" s="123">
        <f t="shared" si="80"/>
        <v>10585</v>
      </c>
      <c r="AM778" s="123">
        <f t="shared" si="81"/>
        <v>0.36000000000058208</v>
      </c>
      <c r="AN778" s="130"/>
      <c r="AO778" s="21"/>
      <c r="AP778" s="24"/>
      <c r="AQ778" s="21"/>
    </row>
    <row r="779" spans="1:43" s="22" customFormat="1" ht="76.5" outlineLevel="1" x14ac:dyDescent="0.25">
      <c r="A779" s="70"/>
      <c r="B779" s="72" t="s">
        <v>2826</v>
      </c>
      <c r="C779" s="21" t="s">
        <v>79</v>
      </c>
      <c r="D779" s="21" t="s">
        <v>3727</v>
      </c>
      <c r="E779" s="21" t="s">
        <v>3724</v>
      </c>
      <c r="F779" s="21" t="s">
        <v>3728</v>
      </c>
      <c r="G779" s="21" t="s">
        <v>4838</v>
      </c>
      <c r="H779" s="23" t="s">
        <v>81</v>
      </c>
      <c r="I779" s="24">
        <v>0</v>
      </c>
      <c r="J779" s="25">
        <v>710000000</v>
      </c>
      <c r="K779" s="25" t="s">
        <v>82</v>
      </c>
      <c r="L779" s="23" t="s">
        <v>696</v>
      </c>
      <c r="M779" s="21" t="s">
        <v>969</v>
      </c>
      <c r="N779" s="26" t="s">
        <v>84</v>
      </c>
      <c r="O779" s="26" t="s">
        <v>4214</v>
      </c>
      <c r="P779" s="21" t="s">
        <v>91</v>
      </c>
      <c r="Q779" s="27">
        <v>704</v>
      </c>
      <c r="R779" s="26" t="s">
        <v>901</v>
      </c>
      <c r="S779" s="12">
        <v>3</v>
      </c>
      <c r="T779" s="12">
        <v>1843.84</v>
      </c>
      <c r="U779" s="12">
        <f t="shared" si="82"/>
        <v>5531.5199999999995</v>
      </c>
      <c r="V779" s="12">
        <f t="shared" si="83"/>
        <v>6195.3024000000005</v>
      </c>
      <c r="W779" s="23"/>
      <c r="X779" s="23">
        <v>2017</v>
      </c>
      <c r="Y779" s="25"/>
      <c r="Z779" s="121" t="s">
        <v>1723</v>
      </c>
      <c r="AA779" s="121" t="s">
        <v>728</v>
      </c>
      <c r="AB779" s="121" t="s">
        <v>4703</v>
      </c>
      <c r="AC779" s="121">
        <v>93</v>
      </c>
      <c r="AD779" s="122" t="s">
        <v>6872</v>
      </c>
      <c r="AE779" s="122" t="s">
        <v>6871</v>
      </c>
      <c r="AF779" s="121" t="s">
        <v>8377</v>
      </c>
      <c r="AG779" s="121"/>
      <c r="AH779" s="121" t="s">
        <v>8378</v>
      </c>
      <c r="AI779" s="121"/>
      <c r="AJ779" s="123">
        <v>3</v>
      </c>
      <c r="AK779" s="123">
        <v>1843.67</v>
      </c>
      <c r="AL779" s="123">
        <f t="shared" si="80"/>
        <v>5531.01</v>
      </c>
      <c r="AM779" s="123">
        <f t="shared" si="81"/>
        <v>0.50999999999930878</v>
      </c>
      <c r="AN779" s="130"/>
      <c r="AO779" s="21"/>
      <c r="AP779" s="24"/>
      <c r="AQ779" s="21"/>
    </row>
    <row r="780" spans="1:43" s="22" customFormat="1" ht="76.5" outlineLevel="1" x14ac:dyDescent="0.25">
      <c r="A780" s="70"/>
      <c r="B780" s="72" t="s">
        <v>2827</v>
      </c>
      <c r="C780" s="21" t="s">
        <v>79</v>
      </c>
      <c r="D780" s="21" t="s">
        <v>4055</v>
      </c>
      <c r="E780" s="21" t="s">
        <v>3729</v>
      </c>
      <c r="F780" s="21" t="s">
        <v>3730</v>
      </c>
      <c r="G780" s="21" t="s">
        <v>4839</v>
      </c>
      <c r="H780" s="23" t="s">
        <v>81</v>
      </c>
      <c r="I780" s="24">
        <v>0</v>
      </c>
      <c r="J780" s="25">
        <v>710000000</v>
      </c>
      <c r="K780" s="25" t="s">
        <v>82</v>
      </c>
      <c r="L780" s="23" t="s">
        <v>696</v>
      </c>
      <c r="M780" s="21" t="s">
        <v>969</v>
      </c>
      <c r="N780" s="26" t="s">
        <v>84</v>
      </c>
      <c r="O780" s="26" t="s">
        <v>4214</v>
      </c>
      <c r="P780" s="21" t="s">
        <v>91</v>
      </c>
      <c r="Q780" s="27">
        <v>704</v>
      </c>
      <c r="R780" s="26" t="s">
        <v>901</v>
      </c>
      <c r="S780" s="12">
        <v>2</v>
      </c>
      <c r="T780" s="12">
        <v>1466.47</v>
      </c>
      <c r="U780" s="12">
        <f t="shared" si="82"/>
        <v>2932.94</v>
      </c>
      <c r="V780" s="12">
        <f t="shared" si="83"/>
        <v>3284.8928000000005</v>
      </c>
      <c r="W780" s="23"/>
      <c r="X780" s="23">
        <v>2017</v>
      </c>
      <c r="Y780" s="25"/>
      <c r="Z780" s="121" t="s">
        <v>1723</v>
      </c>
      <c r="AA780" s="121" t="s">
        <v>728</v>
      </c>
      <c r="AB780" s="121" t="s">
        <v>4703</v>
      </c>
      <c r="AC780" s="121">
        <v>94</v>
      </c>
      <c r="AD780" s="122" t="s">
        <v>6872</v>
      </c>
      <c r="AE780" s="122" t="s">
        <v>6871</v>
      </c>
      <c r="AF780" s="121" t="s">
        <v>8377</v>
      </c>
      <c r="AG780" s="121"/>
      <c r="AH780" s="121" t="s">
        <v>8378</v>
      </c>
      <c r="AI780" s="121"/>
      <c r="AJ780" s="123">
        <v>2</v>
      </c>
      <c r="AK780" s="123">
        <v>1466</v>
      </c>
      <c r="AL780" s="123">
        <f t="shared" si="80"/>
        <v>2932</v>
      </c>
      <c r="AM780" s="123">
        <f t="shared" si="81"/>
        <v>0.94000000000005457</v>
      </c>
      <c r="AN780" s="130"/>
      <c r="AO780" s="21"/>
      <c r="AP780" s="24"/>
      <c r="AQ780" s="21"/>
    </row>
    <row r="781" spans="1:43" s="22" customFormat="1" ht="76.5" outlineLevel="1" x14ac:dyDescent="0.25">
      <c r="A781" s="70"/>
      <c r="B781" s="72" t="s">
        <v>2828</v>
      </c>
      <c r="C781" s="21" t="s">
        <v>79</v>
      </c>
      <c r="D781" s="21" t="s">
        <v>3732</v>
      </c>
      <c r="E781" s="21" t="s">
        <v>3731</v>
      </c>
      <c r="F781" s="74" t="s">
        <v>3733</v>
      </c>
      <c r="G781" s="21" t="s">
        <v>4184</v>
      </c>
      <c r="H781" s="23" t="s">
        <v>81</v>
      </c>
      <c r="I781" s="24">
        <v>0</v>
      </c>
      <c r="J781" s="25">
        <v>710000000</v>
      </c>
      <c r="K781" s="25" t="s">
        <v>82</v>
      </c>
      <c r="L781" s="23" t="s">
        <v>696</v>
      </c>
      <c r="M781" s="21" t="s">
        <v>969</v>
      </c>
      <c r="N781" s="26" t="s">
        <v>84</v>
      </c>
      <c r="O781" s="26" t="s">
        <v>4214</v>
      </c>
      <c r="P781" s="21" t="s">
        <v>91</v>
      </c>
      <c r="Q781" s="27">
        <v>704</v>
      </c>
      <c r="R781" s="26" t="s">
        <v>901</v>
      </c>
      <c r="S781" s="12">
        <v>5</v>
      </c>
      <c r="T781" s="73">
        <v>8932.59</v>
      </c>
      <c r="U781" s="12">
        <f t="shared" si="82"/>
        <v>44662.95</v>
      </c>
      <c r="V781" s="12">
        <f t="shared" si="83"/>
        <v>50022.504000000001</v>
      </c>
      <c r="W781" s="23"/>
      <c r="X781" s="23">
        <v>2017</v>
      </c>
      <c r="Y781" s="25"/>
      <c r="Z781" s="121" t="s">
        <v>1723</v>
      </c>
      <c r="AA781" s="121" t="s">
        <v>728</v>
      </c>
      <c r="AB781" s="121" t="s">
        <v>4703</v>
      </c>
      <c r="AC781" s="121">
        <v>95</v>
      </c>
      <c r="AD781" s="122" t="s">
        <v>6872</v>
      </c>
      <c r="AE781" s="122" t="s">
        <v>6871</v>
      </c>
      <c r="AF781" s="121" t="s">
        <v>8377</v>
      </c>
      <c r="AG781" s="121"/>
      <c r="AH781" s="121" t="s">
        <v>8378</v>
      </c>
      <c r="AI781" s="121"/>
      <c r="AJ781" s="123">
        <v>5</v>
      </c>
      <c r="AK781" s="123">
        <v>8932.4</v>
      </c>
      <c r="AL781" s="123">
        <f t="shared" si="80"/>
        <v>44662</v>
      </c>
      <c r="AM781" s="123">
        <f t="shared" si="81"/>
        <v>0.94999999999708962</v>
      </c>
      <c r="AN781" s="130"/>
      <c r="AO781" s="21"/>
      <c r="AP781" s="24"/>
      <c r="AQ781" s="21"/>
    </row>
    <row r="782" spans="1:43" s="22" customFormat="1" ht="76.5" outlineLevel="1" x14ac:dyDescent="0.25">
      <c r="A782" s="70"/>
      <c r="B782" s="72" t="s">
        <v>2829</v>
      </c>
      <c r="C782" s="21" t="s">
        <v>79</v>
      </c>
      <c r="D782" s="21" t="s">
        <v>3735</v>
      </c>
      <c r="E782" s="74" t="s">
        <v>856</v>
      </c>
      <c r="F782" s="74" t="s">
        <v>3734</v>
      </c>
      <c r="G782" s="21" t="s">
        <v>3736</v>
      </c>
      <c r="H782" s="23" t="s">
        <v>81</v>
      </c>
      <c r="I782" s="24">
        <v>0</v>
      </c>
      <c r="J782" s="25">
        <v>710000000</v>
      </c>
      <c r="K782" s="25" t="s">
        <v>82</v>
      </c>
      <c r="L782" s="23" t="s">
        <v>696</v>
      </c>
      <c r="M782" s="21" t="s">
        <v>969</v>
      </c>
      <c r="N782" s="26" t="s">
        <v>84</v>
      </c>
      <c r="O782" s="26" t="s">
        <v>4214</v>
      </c>
      <c r="P782" s="21" t="s">
        <v>91</v>
      </c>
      <c r="Q782" s="27">
        <v>796</v>
      </c>
      <c r="R782" s="26" t="s">
        <v>678</v>
      </c>
      <c r="S782" s="12">
        <f>2+5</f>
        <v>7</v>
      </c>
      <c r="T782" s="73">
        <v>1815.18</v>
      </c>
      <c r="U782" s="12">
        <f t="shared" si="82"/>
        <v>12706.26</v>
      </c>
      <c r="V782" s="12">
        <f t="shared" si="83"/>
        <v>14231.011200000001</v>
      </c>
      <c r="W782" s="23"/>
      <c r="X782" s="23">
        <v>2017</v>
      </c>
      <c r="Y782" s="25"/>
      <c r="Z782" s="121" t="s">
        <v>1723</v>
      </c>
      <c r="AA782" s="121" t="s">
        <v>728</v>
      </c>
      <c r="AB782" s="121" t="s">
        <v>4703</v>
      </c>
      <c r="AC782" s="121">
        <v>96</v>
      </c>
      <c r="AD782" s="122" t="s">
        <v>6872</v>
      </c>
      <c r="AE782" s="122" t="s">
        <v>6871</v>
      </c>
      <c r="AF782" s="121" t="s">
        <v>8377</v>
      </c>
      <c r="AG782" s="121"/>
      <c r="AH782" s="121" t="s">
        <v>8378</v>
      </c>
      <c r="AI782" s="121"/>
      <c r="AJ782" s="123">
        <v>7</v>
      </c>
      <c r="AK782" s="123">
        <v>1815.14</v>
      </c>
      <c r="AL782" s="123">
        <f t="shared" si="80"/>
        <v>12705.980000000001</v>
      </c>
      <c r="AM782" s="123">
        <f t="shared" si="81"/>
        <v>0.27999999999883585</v>
      </c>
      <c r="AN782" s="130"/>
      <c r="AO782" s="21"/>
      <c r="AP782" s="24"/>
      <c r="AQ782" s="21"/>
    </row>
    <row r="783" spans="1:43" s="22" customFormat="1" ht="76.5" outlineLevel="1" x14ac:dyDescent="0.25">
      <c r="A783" s="70"/>
      <c r="B783" s="72" t="s">
        <v>2830</v>
      </c>
      <c r="C783" s="21" t="s">
        <v>79</v>
      </c>
      <c r="D783" s="21" t="s">
        <v>1725</v>
      </c>
      <c r="E783" s="21" t="s">
        <v>842</v>
      </c>
      <c r="F783" s="21" t="s">
        <v>1364</v>
      </c>
      <c r="G783" s="21" t="s">
        <v>3737</v>
      </c>
      <c r="H783" s="23" t="s">
        <v>81</v>
      </c>
      <c r="I783" s="24">
        <v>0</v>
      </c>
      <c r="J783" s="25">
        <v>710000000</v>
      </c>
      <c r="K783" s="25" t="s">
        <v>82</v>
      </c>
      <c r="L783" s="23" t="s">
        <v>696</v>
      </c>
      <c r="M783" s="21" t="s">
        <v>969</v>
      </c>
      <c r="N783" s="26" t="s">
        <v>84</v>
      </c>
      <c r="O783" s="26" t="s">
        <v>4214</v>
      </c>
      <c r="P783" s="21" t="s">
        <v>91</v>
      </c>
      <c r="Q783" s="27">
        <v>796</v>
      </c>
      <c r="R783" s="26" t="s">
        <v>678</v>
      </c>
      <c r="S783" s="12">
        <v>2</v>
      </c>
      <c r="T783" s="12">
        <v>3305.54</v>
      </c>
      <c r="U783" s="12">
        <f t="shared" si="82"/>
        <v>6611.08</v>
      </c>
      <c r="V783" s="12">
        <f t="shared" si="83"/>
        <v>7404.4096000000009</v>
      </c>
      <c r="W783" s="23"/>
      <c r="X783" s="23">
        <v>2017</v>
      </c>
      <c r="Y783" s="25"/>
      <c r="Z783" s="121" t="s">
        <v>1723</v>
      </c>
      <c r="AA783" s="121" t="s">
        <v>728</v>
      </c>
      <c r="AB783" s="121" t="s">
        <v>4703</v>
      </c>
      <c r="AC783" s="121">
        <v>97</v>
      </c>
      <c r="AD783" s="122" t="s">
        <v>6872</v>
      </c>
      <c r="AE783" s="122" t="s">
        <v>6871</v>
      </c>
      <c r="AF783" s="121" t="s">
        <v>8377</v>
      </c>
      <c r="AG783" s="121"/>
      <c r="AH783" s="121" t="s">
        <v>8378</v>
      </c>
      <c r="AI783" s="121"/>
      <c r="AJ783" s="123">
        <v>2</v>
      </c>
      <c r="AK783" s="123">
        <v>3305.5</v>
      </c>
      <c r="AL783" s="123">
        <f t="shared" si="80"/>
        <v>6611</v>
      </c>
      <c r="AM783" s="123">
        <f t="shared" si="81"/>
        <v>7.999999999992724E-2</v>
      </c>
      <c r="AN783" s="130"/>
      <c r="AO783" s="21"/>
      <c r="AP783" s="24"/>
      <c r="AQ783" s="21"/>
    </row>
    <row r="784" spans="1:43" s="22" customFormat="1" ht="76.5" outlineLevel="1" x14ac:dyDescent="0.25">
      <c r="A784" s="70"/>
      <c r="B784" s="72" t="s">
        <v>2831</v>
      </c>
      <c r="C784" s="21" t="s">
        <v>79</v>
      </c>
      <c r="D784" s="21" t="s">
        <v>3738</v>
      </c>
      <c r="E784" s="21" t="s">
        <v>842</v>
      </c>
      <c r="F784" s="21" t="s">
        <v>3739</v>
      </c>
      <c r="G784" s="21" t="s">
        <v>4440</v>
      </c>
      <c r="H784" s="23" t="s">
        <v>81</v>
      </c>
      <c r="I784" s="24">
        <v>0</v>
      </c>
      <c r="J784" s="25">
        <v>710000000</v>
      </c>
      <c r="K784" s="25" t="s">
        <v>82</v>
      </c>
      <c r="L784" s="23" t="s">
        <v>696</v>
      </c>
      <c r="M784" s="21" t="s">
        <v>969</v>
      </c>
      <c r="N784" s="26" t="s">
        <v>84</v>
      </c>
      <c r="O784" s="26" t="s">
        <v>4214</v>
      </c>
      <c r="P784" s="21" t="s">
        <v>91</v>
      </c>
      <c r="Q784" s="27">
        <v>796</v>
      </c>
      <c r="R784" s="26" t="s">
        <v>678</v>
      </c>
      <c r="S784" s="12">
        <v>2</v>
      </c>
      <c r="T784" s="12">
        <v>3057.14</v>
      </c>
      <c r="U784" s="12">
        <f t="shared" si="82"/>
        <v>6114.28</v>
      </c>
      <c r="V784" s="12">
        <f t="shared" si="83"/>
        <v>6847.9936000000007</v>
      </c>
      <c r="W784" s="23"/>
      <c r="X784" s="23">
        <v>2017</v>
      </c>
      <c r="Y784" s="25"/>
      <c r="Z784" s="121" t="s">
        <v>1723</v>
      </c>
      <c r="AA784" s="121" t="s">
        <v>728</v>
      </c>
      <c r="AB784" s="121" t="s">
        <v>4703</v>
      </c>
      <c r="AC784" s="121">
        <v>98</v>
      </c>
      <c r="AD784" s="122" t="s">
        <v>6872</v>
      </c>
      <c r="AE784" s="122" t="s">
        <v>6871</v>
      </c>
      <c r="AF784" s="121" t="s">
        <v>8377</v>
      </c>
      <c r="AG784" s="121"/>
      <c r="AH784" s="121" t="s">
        <v>8378</v>
      </c>
      <c r="AI784" s="121"/>
      <c r="AJ784" s="123">
        <v>2</v>
      </c>
      <c r="AK784" s="123">
        <v>3057</v>
      </c>
      <c r="AL784" s="123">
        <f t="shared" si="80"/>
        <v>6114</v>
      </c>
      <c r="AM784" s="123">
        <f t="shared" si="81"/>
        <v>0.27999999999974534</v>
      </c>
      <c r="AN784" s="130"/>
      <c r="AO784" s="21"/>
      <c r="AP784" s="24"/>
      <c r="AQ784" s="21"/>
    </row>
    <row r="785" spans="1:47" s="22" customFormat="1" ht="76.5" outlineLevel="1" x14ac:dyDescent="0.25">
      <c r="A785" s="70"/>
      <c r="B785" s="72" t="s">
        <v>2832</v>
      </c>
      <c r="C785" s="21" t="s">
        <v>79</v>
      </c>
      <c r="D785" s="21" t="s">
        <v>3740</v>
      </c>
      <c r="E785" s="21" t="s">
        <v>3741</v>
      </c>
      <c r="F785" s="21" t="s">
        <v>3742</v>
      </c>
      <c r="G785" s="21" t="s">
        <v>3743</v>
      </c>
      <c r="H785" s="23" t="s">
        <v>81</v>
      </c>
      <c r="I785" s="24">
        <v>0</v>
      </c>
      <c r="J785" s="25">
        <v>710000000</v>
      </c>
      <c r="K785" s="25" t="s">
        <v>82</v>
      </c>
      <c r="L785" s="23" t="s">
        <v>696</v>
      </c>
      <c r="M785" s="21" t="s">
        <v>969</v>
      </c>
      <c r="N785" s="26" t="s">
        <v>84</v>
      </c>
      <c r="O785" s="26" t="s">
        <v>4214</v>
      </c>
      <c r="P785" s="21" t="s">
        <v>91</v>
      </c>
      <c r="Q785" s="27">
        <v>796</v>
      </c>
      <c r="R785" s="26" t="s">
        <v>678</v>
      </c>
      <c r="S785" s="12">
        <v>3</v>
      </c>
      <c r="T785" s="12">
        <v>1050.8900000000001</v>
      </c>
      <c r="U785" s="12">
        <f t="shared" si="82"/>
        <v>3152.67</v>
      </c>
      <c r="V785" s="12">
        <f t="shared" si="83"/>
        <v>3530.9904000000006</v>
      </c>
      <c r="W785" s="23"/>
      <c r="X785" s="23">
        <v>2017</v>
      </c>
      <c r="Y785" s="25"/>
      <c r="Z785" s="121" t="s">
        <v>1723</v>
      </c>
      <c r="AA785" s="121" t="s">
        <v>728</v>
      </c>
      <c r="AB785" s="121" t="s">
        <v>4703</v>
      </c>
      <c r="AC785" s="121">
        <v>99</v>
      </c>
      <c r="AD785" s="122" t="s">
        <v>6872</v>
      </c>
      <c r="AE785" s="122" t="s">
        <v>6871</v>
      </c>
      <c r="AF785" s="121" t="s">
        <v>8377</v>
      </c>
      <c r="AG785" s="121"/>
      <c r="AH785" s="121" t="s">
        <v>8378</v>
      </c>
      <c r="AI785" s="121"/>
      <c r="AJ785" s="123">
        <v>3</v>
      </c>
      <c r="AK785" s="123">
        <v>1050.67</v>
      </c>
      <c r="AL785" s="123">
        <f t="shared" si="80"/>
        <v>3152.01</v>
      </c>
      <c r="AM785" s="123">
        <f t="shared" si="81"/>
        <v>0.65999999999985448</v>
      </c>
      <c r="AN785" s="130"/>
      <c r="AO785" s="21"/>
      <c r="AP785" s="24"/>
      <c r="AQ785" s="21"/>
    </row>
    <row r="786" spans="1:47" s="22" customFormat="1" ht="76.5" outlineLevel="1" x14ac:dyDescent="0.25">
      <c r="A786" s="70"/>
      <c r="B786" s="72" t="s">
        <v>2833</v>
      </c>
      <c r="C786" s="21" t="s">
        <v>79</v>
      </c>
      <c r="D786" s="21" t="s">
        <v>3744</v>
      </c>
      <c r="E786" s="21" t="s">
        <v>3741</v>
      </c>
      <c r="F786" s="21" t="s">
        <v>3745</v>
      </c>
      <c r="G786" s="21" t="s">
        <v>4840</v>
      </c>
      <c r="H786" s="23" t="s">
        <v>81</v>
      </c>
      <c r="I786" s="24">
        <v>0</v>
      </c>
      <c r="J786" s="25">
        <v>710000000</v>
      </c>
      <c r="K786" s="25" t="s">
        <v>82</v>
      </c>
      <c r="L786" s="23" t="s">
        <v>696</v>
      </c>
      <c r="M786" s="21" t="s">
        <v>969</v>
      </c>
      <c r="N786" s="26" t="s">
        <v>84</v>
      </c>
      <c r="O786" s="26" t="s">
        <v>4214</v>
      </c>
      <c r="P786" s="21" t="s">
        <v>91</v>
      </c>
      <c r="Q786" s="27">
        <v>796</v>
      </c>
      <c r="R786" s="26" t="s">
        <v>678</v>
      </c>
      <c r="S786" s="12">
        <v>3</v>
      </c>
      <c r="T786" s="12">
        <v>2870.85</v>
      </c>
      <c r="U786" s="12">
        <f t="shared" si="82"/>
        <v>8612.5499999999993</v>
      </c>
      <c r="V786" s="12">
        <f t="shared" si="83"/>
        <v>9646.0560000000005</v>
      </c>
      <c r="W786" s="23"/>
      <c r="X786" s="23">
        <v>2017</v>
      </c>
      <c r="Y786" s="25"/>
      <c r="Z786" s="121" t="s">
        <v>1723</v>
      </c>
      <c r="AA786" s="121" t="s">
        <v>728</v>
      </c>
      <c r="AB786" s="121" t="s">
        <v>4703</v>
      </c>
      <c r="AC786" s="121">
        <v>100</v>
      </c>
      <c r="AD786" s="122" t="s">
        <v>6872</v>
      </c>
      <c r="AE786" s="122" t="s">
        <v>6871</v>
      </c>
      <c r="AF786" s="121" t="s">
        <v>8377</v>
      </c>
      <c r="AG786" s="121"/>
      <c r="AH786" s="121" t="s">
        <v>8378</v>
      </c>
      <c r="AI786" s="121"/>
      <c r="AJ786" s="123">
        <v>3</v>
      </c>
      <c r="AK786" s="123">
        <v>2870.67</v>
      </c>
      <c r="AL786" s="123">
        <f t="shared" si="80"/>
        <v>8612.01</v>
      </c>
      <c r="AM786" s="123">
        <f t="shared" si="81"/>
        <v>0.53999999999905413</v>
      </c>
      <c r="AN786" s="130"/>
      <c r="AO786" s="21"/>
      <c r="AP786" s="24"/>
      <c r="AQ786" s="21"/>
    </row>
    <row r="787" spans="1:47" s="22" customFormat="1" ht="76.5" outlineLevel="1" x14ac:dyDescent="0.25">
      <c r="A787" s="70"/>
      <c r="B787" s="72" t="s">
        <v>2834</v>
      </c>
      <c r="C787" s="21" t="s">
        <v>79</v>
      </c>
      <c r="D787" s="21" t="s">
        <v>3746</v>
      </c>
      <c r="E787" s="21" t="s">
        <v>3747</v>
      </c>
      <c r="F787" s="21" t="s">
        <v>3748</v>
      </c>
      <c r="G787" s="21" t="s">
        <v>3749</v>
      </c>
      <c r="H787" s="23" t="s">
        <v>81</v>
      </c>
      <c r="I787" s="24">
        <v>0</v>
      </c>
      <c r="J787" s="25">
        <v>710000000</v>
      </c>
      <c r="K787" s="25" t="s">
        <v>82</v>
      </c>
      <c r="L787" s="23" t="s">
        <v>696</v>
      </c>
      <c r="M787" s="21" t="s">
        <v>969</v>
      </c>
      <c r="N787" s="26" t="s">
        <v>84</v>
      </c>
      <c r="O787" s="26" t="s">
        <v>4214</v>
      </c>
      <c r="P787" s="21" t="s">
        <v>91</v>
      </c>
      <c r="Q787" s="27">
        <v>796</v>
      </c>
      <c r="R787" s="26" t="s">
        <v>678</v>
      </c>
      <c r="S787" s="12">
        <v>1</v>
      </c>
      <c r="T787" s="12">
        <v>1614.55</v>
      </c>
      <c r="U787" s="12">
        <f t="shared" si="82"/>
        <v>1614.55</v>
      </c>
      <c r="V787" s="12">
        <f t="shared" si="83"/>
        <v>1808.296</v>
      </c>
      <c r="W787" s="23"/>
      <c r="X787" s="23">
        <v>2017</v>
      </c>
      <c r="Y787" s="25"/>
      <c r="Z787" s="121" t="s">
        <v>1723</v>
      </c>
      <c r="AA787" s="121" t="s">
        <v>728</v>
      </c>
      <c r="AB787" s="121" t="s">
        <v>4703</v>
      </c>
      <c r="AC787" s="121">
        <v>1</v>
      </c>
      <c r="AD787" s="122" t="s">
        <v>6873</v>
      </c>
      <c r="AE787" s="122" t="s">
        <v>6871</v>
      </c>
      <c r="AF787" s="121" t="s">
        <v>8387</v>
      </c>
      <c r="AG787" s="121"/>
      <c r="AH787" s="121" t="s">
        <v>8378</v>
      </c>
      <c r="AI787" s="121"/>
      <c r="AJ787" s="123">
        <v>1</v>
      </c>
      <c r="AK787" s="123">
        <v>1614</v>
      </c>
      <c r="AL787" s="123">
        <f t="shared" si="80"/>
        <v>1614</v>
      </c>
      <c r="AM787" s="123">
        <f t="shared" si="81"/>
        <v>0.54999999999995453</v>
      </c>
      <c r="AN787" s="130"/>
      <c r="AO787" s="21"/>
      <c r="AP787" s="24"/>
      <c r="AQ787" s="21"/>
    </row>
    <row r="788" spans="1:47" s="22" customFormat="1" ht="76.5" outlineLevel="1" x14ac:dyDescent="0.25">
      <c r="A788" s="70"/>
      <c r="B788" s="72" t="s">
        <v>2835</v>
      </c>
      <c r="C788" s="21" t="s">
        <v>79</v>
      </c>
      <c r="D788" s="21" t="s">
        <v>1939</v>
      </c>
      <c r="E788" s="21" t="s">
        <v>601</v>
      </c>
      <c r="F788" s="21" t="s">
        <v>1940</v>
      </c>
      <c r="G788" s="21" t="s">
        <v>3750</v>
      </c>
      <c r="H788" s="23" t="s">
        <v>81</v>
      </c>
      <c r="I788" s="24">
        <v>0</v>
      </c>
      <c r="J788" s="25">
        <v>710000000</v>
      </c>
      <c r="K788" s="25" t="s">
        <v>82</v>
      </c>
      <c r="L788" s="23" t="s">
        <v>696</v>
      </c>
      <c r="M788" s="21" t="s">
        <v>969</v>
      </c>
      <c r="N788" s="26" t="s">
        <v>84</v>
      </c>
      <c r="O788" s="26" t="s">
        <v>4214</v>
      </c>
      <c r="P788" s="21" t="s">
        <v>91</v>
      </c>
      <c r="Q788" s="27">
        <v>796</v>
      </c>
      <c r="R788" s="26" t="s">
        <v>678</v>
      </c>
      <c r="S788" s="12">
        <v>20</v>
      </c>
      <c r="T788" s="12">
        <v>4700.3599999999997</v>
      </c>
      <c r="U788" s="12">
        <f t="shared" si="82"/>
        <v>94007.2</v>
      </c>
      <c r="V788" s="12">
        <f t="shared" si="83"/>
        <v>105288.06400000001</v>
      </c>
      <c r="W788" s="23"/>
      <c r="X788" s="23">
        <v>2017</v>
      </c>
      <c r="Y788" s="25"/>
      <c r="Z788" s="121" t="s">
        <v>1723</v>
      </c>
      <c r="AA788" s="121" t="s">
        <v>728</v>
      </c>
      <c r="AB788" s="121" t="s">
        <v>4703</v>
      </c>
      <c r="AC788" s="121">
        <v>2</v>
      </c>
      <c r="AD788" s="122" t="s">
        <v>6873</v>
      </c>
      <c r="AE788" s="122" t="s">
        <v>6871</v>
      </c>
      <c r="AF788" s="121" t="s">
        <v>8387</v>
      </c>
      <c r="AG788" s="121"/>
      <c r="AH788" s="121" t="s">
        <v>8378</v>
      </c>
      <c r="AI788" s="121"/>
      <c r="AJ788" s="123">
        <v>20</v>
      </c>
      <c r="AK788" s="123">
        <v>4700</v>
      </c>
      <c r="AL788" s="123">
        <f t="shared" si="80"/>
        <v>94000</v>
      </c>
      <c r="AM788" s="123">
        <f t="shared" si="81"/>
        <v>7.1999999999970896</v>
      </c>
      <c r="AN788" s="130"/>
      <c r="AO788" s="21"/>
      <c r="AP788" s="24"/>
      <c r="AQ788" s="21"/>
    </row>
    <row r="789" spans="1:47" s="22" customFormat="1" ht="76.5" outlineLevel="1" x14ac:dyDescent="0.25">
      <c r="A789" s="70"/>
      <c r="B789" s="72" t="s">
        <v>2836</v>
      </c>
      <c r="C789" s="21" t="s">
        <v>79</v>
      </c>
      <c r="D789" s="21" t="s">
        <v>3751</v>
      </c>
      <c r="E789" s="21" t="s">
        <v>3752</v>
      </c>
      <c r="F789" s="21" t="s">
        <v>3753</v>
      </c>
      <c r="G789" s="21" t="s">
        <v>3754</v>
      </c>
      <c r="H789" s="23" t="s">
        <v>81</v>
      </c>
      <c r="I789" s="24">
        <v>0</v>
      </c>
      <c r="J789" s="25">
        <v>710000000</v>
      </c>
      <c r="K789" s="25" t="s">
        <v>82</v>
      </c>
      <c r="L789" s="23" t="s">
        <v>696</v>
      </c>
      <c r="M789" s="21" t="s">
        <v>969</v>
      </c>
      <c r="N789" s="26" t="s">
        <v>84</v>
      </c>
      <c r="O789" s="26" t="s">
        <v>4214</v>
      </c>
      <c r="P789" s="21" t="s">
        <v>91</v>
      </c>
      <c r="Q789" s="27">
        <v>796</v>
      </c>
      <c r="R789" s="26" t="s">
        <v>678</v>
      </c>
      <c r="S789" s="12">
        <v>1</v>
      </c>
      <c r="T789" s="12">
        <v>16532.46</v>
      </c>
      <c r="U789" s="12">
        <f t="shared" si="82"/>
        <v>16532.46</v>
      </c>
      <c r="V789" s="12">
        <f t="shared" si="83"/>
        <v>18516.355200000002</v>
      </c>
      <c r="W789" s="23"/>
      <c r="X789" s="23">
        <v>2017</v>
      </c>
      <c r="Y789" s="25"/>
      <c r="Z789" s="121" t="s">
        <v>1723</v>
      </c>
      <c r="AA789" s="121" t="s">
        <v>728</v>
      </c>
      <c r="AB789" s="121" t="s">
        <v>4703</v>
      </c>
      <c r="AC789" s="121">
        <v>3</v>
      </c>
      <c r="AD789" s="122" t="s">
        <v>6873</v>
      </c>
      <c r="AE789" s="122" t="s">
        <v>6871</v>
      </c>
      <c r="AF789" s="121" t="s">
        <v>8387</v>
      </c>
      <c r="AG789" s="121"/>
      <c r="AH789" s="121" t="s">
        <v>8378</v>
      </c>
      <c r="AI789" s="121"/>
      <c r="AJ789" s="123">
        <v>1</v>
      </c>
      <c r="AK789" s="123">
        <v>16532</v>
      </c>
      <c r="AL789" s="123">
        <f t="shared" si="80"/>
        <v>16532</v>
      </c>
      <c r="AM789" s="123">
        <f t="shared" si="81"/>
        <v>0.45999999999912689</v>
      </c>
      <c r="AN789" s="130"/>
      <c r="AO789" s="21"/>
      <c r="AP789" s="24"/>
      <c r="AQ789" s="21"/>
    </row>
    <row r="790" spans="1:47" s="22" customFormat="1" ht="76.5" outlineLevel="1" x14ac:dyDescent="0.25">
      <c r="A790" s="70"/>
      <c r="B790" s="72" t="s">
        <v>2837</v>
      </c>
      <c r="C790" s="21" t="s">
        <v>79</v>
      </c>
      <c r="D790" s="21" t="s">
        <v>1065</v>
      </c>
      <c r="E790" s="21" t="s">
        <v>1066</v>
      </c>
      <c r="F790" s="21" t="s">
        <v>1067</v>
      </c>
      <c r="G790" s="21" t="s">
        <v>4841</v>
      </c>
      <c r="H790" s="23" t="s">
        <v>81</v>
      </c>
      <c r="I790" s="24">
        <v>0</v>
      </c>
      <c r="J790" s="25">
        <v>710000000</v>
      </c>
      <c r="K790" s="25" t="s">
        <v>82</v>
      </c>
      <c r="L790" s="23" t="s">
        <v>696</v>
      </c>
      <c r="M790" s="21" t="s">
        <v>969</v>
      </c>
      <c r="N790" s="26" t="s">
        <v>84</v>
      </c>
      <c r="O790" s="26" t="s">
        <v>4214</v>
      </c>
      <c r="P790" s="21" t="s">
        <v>91</v>
      </c>
      <c r="Q790" s="27">
        <v>796</v>
      </c>
      <c r="R790" s="26" t="s">
        <v>678</v>
      </c>
      <c r="S790" s="12">
        <v>840</v>
      </c>
      <c r="T790" s="12">
        <v>542.16999999999996</v>
      </c>
      <c r="U790" s="12">
        <f t="shared" si="82"/>
        <v>455422.8</v>
      </c>
      <c r="V790" s="12">
        <f t="shared" si="83"/>
        <v>510073.53600000002</v>
      </c>
      <c r="W790" s="23"/>
      <c r="X790" s="23">
        <v>2017</v>
      </c>
      <c r="Y790" s="25"/>
      <c r="Z790" s="121" t="s">
        <v>1723</v>
      </c>
      <c r="AA790" s="121" t="s">
        <v>728</v>
      </c>
      <c r="AB790" s="121" t="s">
        <v>4703</v>
      </c>
      <c r="AC790" s="121">
        <v>4</v>
      </c>
      <c r="AD790" s="122" t="s">
        <v>6873</v>
      </c>
      <c r="AE790" s="122" t="s">
        <v>6871</v>
      </c>
      <c r="AF790" s="121" t="s">
        <v>8387</v>
      </c>
      <c r="AG790" s="121"/>
      <c r="AH790" s="121" t="s">
        <v>8379</v>
      </c>
      <c r="AI790" s="121"/>
      <c r="AJ790" s="123">
        <v>840</v>
      </c>
      <c r="AK790" s="123">
        <v>542</v>
      </c>
      <c r="AL790" s="123">
        <f t="shared" si="80"/>
        <v>455280</v>
      </c>
      <c r="AM790" s="123">
        <f t="shared" si="81"/>
        <v>142.79999999998836</v>
      </c>
      <c r="AN790" s="130"/>
      <c r="AO790" s="74"/>
      <c r="AP790" s="79"/>
      <c r="AQ790" s="74"/>
    </row>
    <row r="791" spans="1:47" s="22" customFormat="1" ht="76.5" outlineLevel="1" x14ac:dyDescent="0.25">
      <c r="A791" s="70"/>
      <c r="B791" s="72" t="s">
        <v>2838</v>
      </c>
      <c r="C791" s="21" t="s">
        <v>79</v>
      </c>
      <c r="D791" s="21" t="s">
        <v>1065</v>
      </c>
      <c r="E791" s="21" t="s">
        <v>1066</v>
      </c>
      <c r="F791" s="21" t="s">
        <v>1067</v>
      </c>
      <c r="G791" s="21" t="s">
        <v>4441</v>
      </c>
      <c r="H791" s="23" t="s">
        <v>81</v>
      </c>
      <c r="I791" s="24">
        <v>0</v>
      </c>
      <c r="J791" s="25">
        <v>710000000</v>
      </c>
      <c r="K791" s="25" t="s">
        <v>82</v>
      </c>
      <c r="L791" s="23" t="s">
        <v>696</v>
      </c>
      <c r="M791" s="21" t="s">
        <v>969</v>
      </c>
      <c r="N791" s="26" t="s">
        <v>84</v>
      </c>
      <c r="O791" s="26" t="s">
        <v>4214</v>
      </c>
      <c r="P791" s="21" t="s">
        <v>91</v>
      </c>
      <c r="Q791" s="27">
        <v>796</v>
      </c>
      <c r="R791" s="26" t="s">
        <v>678</v>
      </c>
      <c r="S791" s="12">
        <v>147</v>
      </c>
      <c r="T791" s="12">
        <v>2820.21</v>
      </c>
      <c r="U791" s="12">
        <f t="shared" si="82"/>
        <v>414570.87</v>
      </c>
      <c r="V791" s="12">
        <f t="shared" si="83"/>
        <v>464319.37440000003</v>
      </c>
      <c r="W791" s="23"/>
      <c r="X791" s="23">
        <v>2017</v>
      </c>
      <c r="Y791" s="25"/>
      <c r="Z791" s="121" t="s">
        <v>1723</v>
      </c>
      <c r="AA791" s="121" t="s">
        <v>728</v>
      </c>
      <c r="AB791" s="121" t="s">
        <v>4703</v>
      </c>
      <c r="AC791" s="121">
        <v>5</v>
      </c>
      <c r="AD791" s="122" t="s">
        <v>6873</v>
      </c>
      <c r="AE791" s="122" t="s">
        <v>6871</v>
      </c>
      <c r="AF791" s="121" t="s">
        <v>8387</v>
      </c>
      <c r="AG791" s="121"/>
      <c r="AH791" s="121" t="s">
        <v>8379</v>
      </c>
      <c r="AI791" s="121"/>
      <c r="AJ791" s="123">
        <v>147</v>
      </c>
      <c r="AK791" s="123">
        <v>2820</v>
      </c>
      <c r="AL791" s="123">
        <f t="shared" si="80"/>
        <v>414540</v>
      </c>
      <c r="AM791" s="123">
        <f t="shared" si="81"/>
        <v>30.869999999995343</v>
      </c>
      <c r="AN791" s="130"/>
      <c r="AO791" s="74"/>
      <c r="AP791" s="79"/>
      <c r="AQ791" s="74"/>
    </row>
    <row r="792" spans="1:47" s="22" customFormat="1" ht="76.5" outlineLevel="1" x14ac:dyDescent="0.25">
      <c r="A792" s="70"/>
      <c r="B792" s="72" t="s">
        <v>2839</v>
      </c>
      <c r="C792" s="21" t="s">
        <v>79</v>
      </c>
      <c r="D792" s="21" t="s">
        <v>3755</v>
      </c>
      <c r="E792" s="21" t="s">
        <v>3756</v>
      </c>
      <c r="F792" s="21" t="s">
        <v>3757</v>
      </c>
      <c r="G792" s="21" t="s">
        <v>3758</v>
      </c>
      <c r="H792" s="23" t="s">
        <v>81</v>
      </c>
      <c r="I792" s="24">
        <v>0</v>
      </c>
      <c r="J792" s="25">
        <v>710000000</v>
      </c>
      <c r="K792" s="25" t="s">
        <v>82</v>
      </c>
      <c r="L792" s="23" t="s">
        <v>696</v>
      </c>
      <c r="M792" s="21" t="s">
        <v>969</v>
      </c>
      <c r="N792" s="26" t="s">
        <v>84</v>
      </c>
      <c r="O792" s="26" t="s">
        <v>4214</v>
      </c>
      <c r="P792" s="21" t="s">
        <v>91</v>
      </c>
      <c r="Q792" s="27">
        <v>796</v>
      </c>
      <c r="R792" s="26" t="s">
        <v>678</v>
      </c>
      <c r="S792" s="12">
        <v>14</v>
      </c>
      <c r="T792" s="12">
        <v>452.3</v>
      </c>
      <c r="U792" s="12">
        <f t="shared" si="82"/>
        <v>6332.2</v>
      </c>
      <c r="V792" s="12">
        <f t="shared" si="83"/>
        <v>7092.0640000000003</v>
      </c>
      <c r="W792" s="23"/>
      <c r="X792" s="23">
        <v>2017</v>
      </c>
      <c r="Y792" s="25"/>
      <c r="Z792" s="121" t="s">
        <v>1723</v>
      </c>
      <c r="AA792" s="121" t="s">
        <v>728</v>
      </c>
      <c r="AB792" s="121" t="s">
        <v>4703</v>
      </c>
      <c r="AC792" s="121">
        <v>6</v>
      </c>
      <c r="AD792" s="122" t="s">
        <v>6873</v>
      </c>
      <c r="AE792" s="122" t="s">
        <v>6871</v>
      </c>
      <c r="AF792" s="121" t="s">
        <v>8387</v>
      </c>
      <c r="AG792" s="121"/>
      <c r="AH792" s="121" t="s">
        <v>8378</v>
      </c>
      <c r="AI792" s="121"/>
      <c r="AJ792" s="123">
        <v>14</v>
      </c>
      <c r="AK792" s="123">
        <v>452</v>
      </c>
      <c r="AL792" s="123">
        <f t="shared" si="80"/>
        <v>6328</v>
      </c>
      <c r="AM792" s="123">
        <f t="shared" si="81"/>
        <v>4.1999999999998181</v>
      </c>
      <c r="AN792" s="130"/>
      <c r="AO792" s="21"/>
      <c r="AP792" s="24"/>
      <c r="AQ792" s="21"/>
    </row>
    <row r="793" spans="1:47" s="70" customFormat="1" ht="76.5" outlineLevel="1" x14ac:dyDescent="0.25">
      <c r="B793" s="72" t="s">
        <v>2840</v>
      </c>
      <c r="C793" s="74" t="s">
        <v>79</v>
      </c>
      <c r="D793" s="74" t="s">
        <v>4450</v>
      </c>
      <c r="E793" s="74" t="s">
        <v>1070</v>
      </c>
      <c r="F793" s="74" t="s">
        <v>4451</v>
      </c>
      <c r="G793" s="74" t="s">
        <v>4842</v>
      </c>
      <c r="H793" s="72" t="s">
        <v>81</v>
      </c>
      <c r="I793" s="79">
        <v>0</v>
      </c>
      <c r="J793" s="75">
        <v>710000000</v>
      </c>
      <c r="K793" s="75" t="s">
        <v>82</v>
      </c>
      <c r="L793" s="23" t="s">
        <v>696</v>
      </c>
      <c r="M793" s="74" t="s">
        <v>969</v>
      </c>
      <c r="N793" s="77" t="s">
        <v>84</v>
      </c>
      <c r="O793" s="77" t="s">
        <v>4214</v>
      </c>
      <c r="P793" s="74" t="s">
        <v>91</v>
      </c>
      <c r="Q793" s="76">
        <v>736</v>
      </c>
      <c r="R793" s="77" t="s">
        <v>1128</v>
      </c>
      <c r="S793" s="73">
        <v>2802</v>
      </c>
      <c r="T793" s="73">
        <v>127.38</v>
      </c>
      <c r="U793" s="73">
        <f t="shared" si="82"/>
        <v>356918.76</v>
      </c>
      <c r="V793" s="73">
        <f t="shared" si="83"/>
        <v>399749.01120000007</v>
      </c>
      <c r="W793" s="72"/>
      <c r="X793" s="72">
        <v>2017</v>
      </c>
      <c r="Y793" s="75"/>
      <c r="Z793" s="121" t="s">
        <v>1723</v>
      </c>
      <c r="AA793" s="121" t="s">
        <v>728</v>
      </c>
      <c r="AB793" s="121" t="s">
        <v>4703</v>
      </c>
      <c r="AC793" s="121">
        <v>7</v>
      </c>
      <c r="AD793" s="122" t="s">
        <v>6873</v>
      </c>
      <c r="AE793" s="122" t="s">
        <v>6871</v>
      </c>
      <c r="AF793" s="121" t="s">
        <v>8387</v>
      </c>
      <c r="AG793" s="121"/>
      <c r="AH793" s="121" t="s">
        <v>8378</v>
      </c>
      <c r="AI793" s="121"/>
      <c r="AJ793" s="123">
        <v>2802</v>
      </c>
      <c r="AK793" s="123">
        <v>127</v>
      </c>
      <c r="AL793" s="123">
        <f t="shared" si="80"/>
        <v>355854</v>
      </c>
      <c r="AM793" s="123">
        <f t="shared" si="81"/>
        <v>1064.7600000000093</v>
      </c>
      <c r="AN793" s="130"/>
      <c r="AO793" s="21"/>
      <c r="AP793" s="24"/>
      <c r="AQ793" s="21"/>
      <c r="AR793" s="22"/>
      <c r="AS793" s="22"/>
      <c r="AT793" s="22"/>
      <c r="AU793" s="22"/>
    </row>
    <row r="794" spans="1:47" s="22" customFormat="1" ht="76.5" outlineLevel="1" x14ac:dyDescent="0.25">
      <c r="A794" s="70"/>
      <c r="B794" s="72" t="s">
        <v>2841</v>
      </c>
      <c r="C794" s="21" t="s">
        <v>79</v>
      </c>
      <c r="D794" s="21" t="s">
        <v>1943</v>
      </c>
      <c r="E794" s="21" t="s">
        <v>1070</v>
      </c>
      <c r="F794" s="21" t="s">
        <v>1944</v>
      </c>
      <c r="G794" s="21" t="s">
        <v>4843</v>
      </c>
      <c r="H794" s="23" t="s">
        <v>81</v>
      </c>
      <c r="I794" s="24">
        <v>0</v>
      </c>
      <c r="J794" s="25">
        <v>710000000</v>
      </c>
      <c r="K794" s="25" t="s">
        <v>82</v>
      </c>
      <c r="L794" s="23" t="s">
        <v>696</v>
      </c>
      <c r="M794" s="21" t="s">
        <v>969</v>
      </c>
      <c r="N794" s="26" t="s">
        <v>84</v>
      </c>
      <c r="O794" s="26" t="s">
        <v>4214</v>
      </c>
      <c r="P794" s="21" t="s">
        <v>91</v>
      </c>
      <c r="Q794" s="27">
        <v>736</v>
      </c>
      <c r="R794" s="26" t="s">
        <v>1128</v>
      </c>
      <c r="S794" s="12">
        <v>5</v>
      </c>
      <c r="T794" s="12">
        <v>400</v>
      </c>
      <c r="U794" s="12">
        <f t="shared" si="82"/>
        <v>2000</v>
      </c>
      <c r="V794" s="12">
        <f t="shared" si="83"/>
        <v>2240</v>
      </c>
      <c r="W794" s="23"/>
      <c r="X794" s="23">
        <v>2017</v>
      </c>
      <c r="Y794" s="25"/>
      <c r="Z794" s="121" t="s">
        <v>1723</v>
      </c>
      <c r="AA794" s="121" t="s">
        <v>728</v>
      </c>
      <c r="AB794" s="121" t="s">
        <v>4703</v>
      </c>
      <c r="AC794" s="121">
        <v>8</v>
      </c>
      <c r="AD794" s="122" t="s">
        <v>6873</v>
      </c>
      <c r="AE794" s="122" t="s">
        <v>6871</v>
      </c>
      <c r="AF794" s="121" t="s">
        <v>8387</v>
      </c>
      <c r="AG794" s="121"/>
      <c r="AH794" s="121" t="s">
        <v>8378</v>
      </c>
      <c r="AI794" s="121"/>
      <c r="AJ794" s="123">
        <v>5</v>
      </c>
      <c r="AK794" s="123">
        <v>400</v>
      </c>
      <c r="AL794" s="123">
        <f t="shared" si="80"/>
        <v>2000</v>
      </c>
      <c r="AM794" s="123">
        <f t="shared" si="81"/>
        <v>0</v>
      </c>
      <c r="AN794" s="130"/>
      <c r="AO794" s="21"/>
      <c r="AP794" s="24"/>
      <c r="AQ794" s="21"/>
    </row>
    <row r="795" spans="1:47" s="22" customFormat="1" ht="76.5" outlineLevel="1" x14ac:dyDescent="0.25">
      <c r="A795" s="70"/>
      <c r="B795" s="72" t="s">
        <v>2842</v>
      </c>
      <c r="C795" s="21" t="s">
        <v>79</v>
      </c>
      <c r="D795" s="21" t="s">
        <v>4446</v>
      </c>
      <c r="E795" s="21" t="s">
        <v>1070</v>
      </c>
      <c r="F795" s="21" t="s">
        <v>4447</v>
      </c>
      <c r="G795" s="74" t="s">
        <v>4448</v>
      </c>
      <c r="H795" s="23" t="s">
        <v>81</v>
      </c>
      <c r="I795" s="24">
        <v>0</v>
      </c>
      <c r="J795" s="25">
        <v>710000000</v>
      </c>
      <c r="K795" s="25" t="s">
        <v>82</v>
      </c>
      <c r="L795" s="23" t="s">
        <v>696</v>
      </c>
      <c r="M795" s="21" t="s">
        <v>969</v>
      </c>
      <c r="N795" s="26" t="s">
        <v>84</v>
      </c>
      <c r="O795" s="26" t="s">
        <v>4214</v>
      </c>
      <c r="P795" s="21" t="s">
        <v>91</v>
      </c>
      <c r="Q795" s="27">
        <v>736</v>
      </c>
      <c r="R795" s="26" t="s">
        <v>1128</v>
      </c>
      <c r="S795" s="12">
        <v>1208</v>
      </c>
      <c r="T795" s="12">
        <v>273.86</v>
      </c>
      <c r="U795" s="12">
        <f t="shared" si="82"/>
        <v>330822.88</v>
      </c>
      <c r="V795" s="12">
        <f t="shared" si="83"/>
        <v>370521.62560000003</v>
      </c>
      <c r="W795" s="23"/>
      <c r="X795" s="23">
        <v>2017</v>
      </c>
      <c r="Y795" s="25"/>
      <c r="Z795" s="121" t="s">
        <v>1723</v>
      </c>
      <c r="AA795" s="121" t="s">
        <v>728</v>
      </c>
      <c r="AB795" s="121" t="s">
        <v>4703</v>
      </c>
      <c r="AC795" s="121">
        <v>9</v>
      </c>
      <c r="AD795" s="122" t="s">
        <v>6873</v>
      </c>
      <c r="AE795" s="122" t="s">
        <v>6871</v>
      </c>
      <c r="AF795" s="121" t="s">
        <v>8387</v>
      </c>
      <c r="AG795" s="121"/>
      <c r="AH795" s="121" t="s">
        <v>8378</v>
      </c>
      <c r="AI795" s="121"/>
      <c r="AJ795" s="123">
        <v>1208</v>
      </c>
      <c r="AK795" s="123">
        <v>273</v>
      </c>
      <c r="AL795" s="123">
        <f t="shared" si="80"/>
        <v>329784</v>
      </c>
      <c r="AM795" s="123">
        <f t="shared" si="81"/>
        <v>1038.8800000000047</v>
      </c>
      <c r="AN795" s="135"/>
      <c r="AO795" s="74"/>
      <c r="AP795" s="24"/>
      <c r="AQ795" s="74"/>
    </row>
    <row r="796" spans="1:47" s="22" customFormat="1" ht="76.5" outlineLevel="1" x14ac:dyDescent="0.25">
      <c r="A796" s="70"/>
      <c r="B796" s="72" t="s">
        <v>2843</v>
      </c>
      <c r="C796" s="21" t="s">
        <v>79</v>
      </c>
      <c r="D796" s="21" t="s">
        <v>1945</v>
      </c>
      <c r="E796" s="21" t="s">
        <v>1946</v>
      </c>
      <c r="F796" s="21" t="s">
        <v>1947</v>
      </c>
      <c r="G796" s="21" t="s">
        <v>4844</v>
      </c>
      <c r="H796" s="23" t="s">
        <v>81</v>
      </c>
      <c r="I796" s="24">
        <v>0</v>
      </c>
      <c r="J796" s="25">
        <v>710000000</v>
      </c>
      <c r="K796" s="25" t="s">
        <v>82</v>
      </c>
      <c r="L796" s="23" t="s">
        <v>696</v>
      </c>
      <c r="M796" s="21" t="s">
        <v>969</v>
      </c>
      <c r="N796" s="26" t="s">
        <v>84</v>
      </c>
      <c r="O796" s="26" t="s">
        <v>4214</v>
      </c>
      <c r="P796" s="21" t="s">
        <v>91</v>
      </c>
      <c r="Q796" s="27" t="s">
        <v>898</v>
      </c>
      <c r="R796" s="26" t="s">
        <v>899</v>
      </c>
      <c r="S796" s="12">
        <v>12</v>
      </c>
      <c r="T796" s="12">
        <v>143.30000000000001</v>
      </c>
      <c r="U796" s="12">
        <f t="shared" si="82"/>
        <v>1719.6000000000001</v>
      </c>
      <c r="V796" s="12">
        <f t="shared" si="83"/>
        <v>1925.9520000000002</v>
      </c>
      <c r="W796" s="23"/>
      <c r="X796" s="23">
        <v>2017</v>
      </c>
      <c r="Y796" s="25"/>
      <c r="Z796" s="121" t="s">
        <v>1723</v>
      </c>
      <c r="AA796" s="121" t="s">
        <v>728</v>
      </c>
      <c r="AB796" s="121" t="s">
        <v>4703</v>
      </c>
      <c r="AC796" s="121">
        <v>10</v>
      </c>
      <c r="AD796" s="122" t="s">
        <v>6873</v>
      </c>
      <c r="AE796" s="122" t="s">
        <v>6871</v>
      </c>
      <c r="AF796" s="121" t="s">
        <v>8387</v>
      </c>
      <c r="AG796" s="121"/>
      <c r="AH796" s="121" t="s">
        <v>8378</v>
      </c>
      <c r="AI796" s="121"/>
      <c r="AJ796" s="123">
        <v>12</v>
      </c>
      <c r="AK796" s="123">
        <v>143</v>
      </c>
      <c r="AL796" s="123">
        <f t="shared" si="80"/>
        <v>1716</v>
      </c>
      <c r="AM796" s="123">
        <f t="shared" si="81"/>
        <v>3.6000000000001364</v>
      </c>
      <c r="AN796" s="130"/>
      <c r="AO796" s="21"/>
      <c r="AP796" s="24"/>
      <c r="AQ796" s="21"/>
    </row>
    <row r="797" spans="1:47" s="22" customFormat="1" ht="76.5" outlineLevel="1" x14ac:dyDescent="0.25">
      <c r="A797" s="70"/>
      <c r="B797" s="72" t="s">
        <v>2844</v>
      </c>
      <c r="C797" s="21" t="s">
        <v>79</v>
      </c>
      <c r="D797" s="21" t="s">
        <v>3760</v>
      </c>
      <c r="E797" s="21" t="s">
        <v>3761</v>
      </c>
      <c r="F797" s="21" t="s">
        <v>3762</v>
      </c>
      <c r="G797" s="21" t="s">
        <v>4845</v>
      </c>
      <c r="H797" s="23" t="s">
        <v>81</v>
      </c>
      <c r="I797" s="24">
        <v>0</v>
      </c>
      <c r="J797" s="25">
        <v>710000000</v>
      </c>
      <c r="K797" s="25" t="s">
        <v>82</v>
      </c>
      <c r="L797" s="23" t="s">
        <v>696</v>
      </c>
      <c r="M797" s="21" t="s">
        <v>969</v>
      </c>
      <c r="N797" s="26" t="s">
        <v>84</v>
      </c>
      <c r="O797" s="26" t="s">
        <v>4214</v>
      </c>
      <c r="P797" s="21" t="s">
        <v>91</v>
      </c>
      <c r="Q797" s="27">
        <v>796</v>
      </c>
      <c r="R797" s="26" t="s">
        <v>678</v>
      </c>
      <c r="S797" s="12">
        <v>5</v>
      </c>
      <c r="T797" s="12">
        <v>1079.55</v>
      </c>
      <c r="U797" s="12">
        <f t="shared" si="82"/>
        <v>5397.75</v>
      </c>
      <c r="V797" s="12">
        <f t="shared" si="83"/>
        <v>6045.4800000000005</v>
      </c>
      <c r="W797" s="23"/>
      <c r="X797" s="23">
        <v>2017</v>
      </c>
      <c r="Y797" s="25"/>
      <c r="Z797" s="121" t="s">
        <v>1723</v>
      </c>
      <c r="AA797" s="121" t="s">
        <v>728</v>
      </c>
      <c r="AB797" s="121" t="s">
        <v>4703</v>
      </c>
      <c r="AC797" s="121">
        <v>11</v>
      </c>
      <c r="AD797" s="122" t="s">
        <v>6873</v>
      </c>
      <c r="AE797" s="122" t="s">
        <v>6871</v>
      </c>
      <c r="AF797" s="121" t="s">
        <v>8387</v>
      </c>
      <c r="AG797" s="121"/>
      <c r="AH797" s="121" t="s">
        <v>8378</v>
      </c>
      <c r="AI797" s="121"/>
      <c r="AJ797" s="123">
        <v>5</v>
      </c>
      <c r="AK797" s="123">
        <v>1049</v>
      </c>
      <c r="AL797" s="123">
        <f t="shared" si="80"/>
        <v>5245</v>
      </c>
      <c r="AM797" s="123">
        <f t="shared" si="81"/>
        <v>152.75</v>
      </c>
      <c r="AN797" s="130"/>
      <c r="AO797" s="21"/>
      <c r="AP797" s="24"/>
      <c r="AQ797" s="21"/>
    </row>
    <row r="798" spans="1:47" s="22" customFormat="1" ht="76.5" outlineLevel="1" x14ac:dyDescent="0.25">
      <c r="A798" s="70"/>
      <c r="B798" s="72" t="s">
        <v>2845</v>
      </c>
      <c r="C798" s="21" t="s">
        <v>79</v>
      </c>
      <c r="D798" s="21" t="s">
        <v>3763</v>
      </c>
      <c r="E798" s="21" t="s">
        <v>3764</v>
      </c>
      <c r="F798" s="21" t="s">
        <v>3765</v>
      </c>
      <c r="G798" s="21" t="s">
        <v>3766</v>
      </c>
      <c r="H798" s="23" t="s">
        <v>81</v>
      </c>
      <c r="I798" s="24">
        <v>0</v>
      </c>
      <c r="J798" s="25">
        <v>710000000</v>
      </c>
      <c r="K798" s="25" t="s">
        <v>82</v>
      </c>
      <c r="L798" s="23" t="s">
        <v>696</v>
      </c>
      <c r="M798" s="21" t="s">
        <v>969</v>
      </c>
      <c r="N798" s="26" t="s">
        <v>84</v>
      </c>
      <c r="O798" s="26" t="s">
        <v>4214</v>
      </c>
      <c r="P798" s="21" t="s">
        <v>91</v>
      </c>
      <c r="Q798" s="27">
        <v>796</v>
      </c>
      <c r="R798" s="26" t="s">
        <v>678</v>
      </c>
      <c r="S798" s="12">
        <v>1</v>
      </c>
      <c r="T798" s="12">
        <v>19126.25</v>
      </c>
      <c r="U798" s="12">
        <f t="shared" si="82"/>
        <v>19126.25</v>
      </c>
      <c r="V798" s="12">
        <f t="shared" si="83"/>
        <v>21421.4</v>
      </c>
      <c r="W798" s="23"/>
      <c r="X798" s="23">
        <v>2017</v>
      </c>
      <c r="Y798" s="25"/>
      <c r="Z798" s="121" t="s">
        <v>1723</v>
      </c>
      <c r="AA798" s="121" t="s">
        <v>728</v>
      </c>
      <c r="AB798" s="121" t="s">
        <v>4703</v>
      </c>
      <c r="AC798" s="121">
        <v>12</v>
      </c>
      <c r="AD798" s="122" t="s">
        <v>6873</v>
      </c>
      <c r="AE798" s="122" t="s">
        <v>6871</v>
      </c>
      <c r="AF798" s="121" t="s">
        <v>8387</v>
      </c>
      <c r="AG798" s="121"/>
      <c r="AH798" s="121" t="s">
        <v>8378</v>
      </c>
      <c r="AI798" s="121"/>
      <c r="AJ798" s="123">
        <v>1</v>
      </c>
      <c r="AK798" s="123">
        <v>19126</v>
      </c>
      <c r="AL798" s="123">
        <f t="shared" si="80"/>
        <v>19126</v>
      </c>
      <c r="AM798" s="123">
        <f t="shared" si="81"/>
        <v>0.25</v>
      </c>
      <c r="AN798" s="130"/>
      <c r="AO798" s="21"/>
      <c r="AP798" s="24"/>
      <c r="AQ798" s="21"/>
    </row>
    <row r="799" spans="1:47" s="22" customFormat="1" ht="76.5" outlineLevel="1" x14ac:dyDescent="0.25">
      <c r="A799" s="70"/>
      <c r="B799" s="72" t="s">
        <v>2846</v>
      </c>
      <c r="C799" s="21" t="s">
        <v>79</v>
      </c>
      <c r="D799" s="21" t="s">
        <v>3767</v>
      </c>
      <c r="E799" s="21" t="s">
        <v>3768</v>
      </c>
      <c r="F799" s="21" t="s">
        <v>3769</v>
      </c>
      <c r="G799" s="21" t="s">
        <v>3770</v>
      </c>
      <c r="H799" s="23" t="s">
        <v>81</v>
      </c>
      <c r="I799" s="24">
        <v>0</v>
      </c>
      <c r="J799" s="25">
        <v>710000000</v>
      </c>
      <c r="K799" s="25" t="s">
        <v>82</v>
      </c>
      <c r="L799" s="23" t="s">
        <v>696</v>
      </c>
      <c r="M799" s="21" t="s">
        <v>969</v>
      </c>
      <c r="N799" s="26" t="s">
        <v>84</v>
      </c>
      <c r="O799" s="26" t="s">
        <v>4214</v>
      </c>
      <c r="P799" s="21" t="s">
        <v>91</v>
      </c>
      <c r="Q799" s="27">
        <v>796</v>
      </c>
      <c r="R799" s="26" t="s">
        <v>678</v>
      </c>
      <c r="S799" s="12">
        <v>1</v>
      </c>
      <c r="T799" s="12">
        <v>81205.36</v>
      </c>
      <c r="U799" s="12">
        <f t="shared" si="82"/>
        <v>81205.36</v>
      </c>
      <c r="V799" s="12">
        <f t="shared" si="83"/>
        <v>90950.003200000006</v>
      </c>
      <c r="W799" s="23"/>
      <c r="X799" s="23">
        <v>2017</v>
      </c>
      <c r="Y799" s="25"/>
      <c r="Z799" s="121" t="s">
        <v>1723</v>
      </c>
      <c r="AA799" s="121" t="s">
        <v>728</v>
      </c>
      <c r="AB799" s="121" t="s">
        <v>4703</v>
      </c>
      <c r="AC799" s="121">
        <v>13</v>
      </c>
      <c r="AD799" s="122" t="s">
        <v>6873</v>
      </c>
      <c r="AE799" s="122" t="s">
        <v>6871</v>
      </c>
      <c r="AF799" s="121" t="s">
        <v>8387</v>
      </c>
      <c r="AG799" s="121"/>
      <c r="AH799" s="121" t="s">
        <v>8378</v>
      </c>
      <c r="AI799" s="121"/>
      <c r="AJ799" s="123">
        <v>1</v>
      </c>
      <c r="AK799" s="123">
        <v>81205</v>
      </c>
      <c r="AL799" s="123">
        <f t="shared" si="80"/>
        <v>81205</v>
      </c>
      <c r="AM799" s="123">
        <f t="shared" si="81"/>
        <v>0.36000000000058208</v>
      </c>
      <c r="AN799" s="130"/>
      <c r="AO799" s="21"/>
      <c r="AP799" s="24"/>
      <c r="AQ799" s="21"/>
    </row>
    <row r="800" spans="1:47" s="22" customFormat="1" ht="280.5" outlineLevel="1" x14ac:dyDescent="0.25">
      <c r="A800" s="70"/>
      <c r="B800" s="72" t="s">
        <v>2847</v>
      </c>
      <c r="C800" s="21" t="s">
        <v>79</v>
      </c>
      <c r="D800" s="21" t="s">
        <v>3771</v>
      </c>
      <c r="E800" s="21" t="s">
        <v>315</v>
      </c>
      <c r="F800" s="21" t="s">
        <v>3772</v>
      </c>
      <c r="G800" s="21" t="s">
        <v>3773</v>
      </c>
      <c r="H800" s="23" t="s">
        <v>81</v>
      </c>
      <c r="I800" s="24">
        <v>0</v>
      </c>
      <c r="J800" s="25">
        <v>710000000</v>
      </c>
      <c r="K800" s="25" t="s">
        <v>82</v>
      </c>
      <c r="L800" s="23" t="s">
        <v>696</v>
      </c>
      <c r="M800" s="21" t="s">
        <v>969</v>
      </c>
      <c r="N800" s="26" t="s">
        <v>84</v>
      </c>
      <c r="O800" s="26" t="s">
        <v>4214</v>
      </c>
      <c r="P800" s="21" t="s">
        <v>91</v>
      </c>
      <c r="Q800" s="27">
        <v>715</v>
      </c>
      <c r="R800" s="26" t="s">
        <v>681</v>
      </c>
      <c r="S800" s="12">
        <v>1512</v>
      </c>
      <c r="T800" s="12">
        <v>192.03</v>
      </c>
      <c r="U800" s="12">
        <f t="shared" si="82"/>
        <v>290349.36</v>
      </c>
      <c r="V800" s="12">
        <f t="shared" si="83"/>
        <v>325191.28320000001</v>
      </c>
      <c r="W800" s="23"/>
      <c r="X800" s="23">
        <v>2017</v>
      </c>
      <c r="Y800" s="25"/>
      <c r="Z800" s="121" t="s">
        <v>1723</v>
      </c>
      <c r="AA800" s="121" t="s">
        <v>728</v>
      </c>
      <c r="AB800" s="121" t="s">
        <v>4703</v>
      </c>
      <c r="AC800" s="121">
        <v>14</v>
      </c>
      <c r="AD800" s="122" t="s">
        <v>6873</v>
      </c>
      <c r="AE800" s="122" t="s">
        <v>6871</v>
      </c>
      <c r="AF800" s="121" t="s">
        <v>8387</v>
      </c>
      <c r="AG800" s="121"/>
      <c r="AH800" s="121" t="s">
        <v>8379</v>
      </c>
      <c r="AI800" s="121"/>
      <c r="AJ800" s="123">
        <v>1512</v>
      </c>
      <c r="AK800" s="123">
        <v>192</v>
      </c>
      <c r="AL800" s="123">
        <f t="shared" si="80"/>
        <v>290304</v>
      </c>
      <c r="AM800" s="123">
        <f t="shared" si="81"/>
        <v>45.35999999998603</v>
      </c>
      <c r="AN800" s="130"/>
      <c r="AO800" s="74"/>
      <c r="AP800" s="79"/>
      <c r="AQ800" s="74"/>
    </row>
    <row r="801" spans="1:43" s="22" customFormat="1" ht="76.5" outlineLevel="1" x14ac:dyDescent="0.25">
      <c r="A801" s="70"/>
      <c r="B801" s="72" t="s">
        <v>2848</v>
      </c>
      <c r="C801" s="21" t="s">
        <v>79</v>
      </c>
      <c r="D801" s="21" t="s">
        <v>3774</v>
      </c>
      <c r="E801" s="21" t="s">
        <v>315</v>
      </c>
      <c r="F801" s="21" t="s">
        <v>3775</v>
      </c>
      <c r="G801" s="21" t="s">
        <v>3776</v>
      </c>
      <c r="H801" s="23" t="s">
        <v>81</v>
      </c>
      <c r="I801" s="24">
        <v>0</v>
      </c>
      <c r="J801" s="25">
        <v>710000000</v>
      </c>
      <c r="K801" s="25" t="s">
        <v>82</v>
      </c>
      <c r="L801" s="23" t="s">
        <v>696</v>
      </c>
      <c r="M801" s="21" t="s">
        <v>969</v>
      </c>
      <c r="N801" s="26" t="s">
        <v>84</v>
      </c>
      <c r="O801" s="26" t="s">
        <v>4214</v>
      </c>
      <c r="P801" s="21" t="s">
        <v>91</v>
      </c>
      <c r="Q801" s="27">
        <v>715</v>
      </c>
      <c r="R801" s="26" t="s">
        <v>681</v>
      </c>
      <c r="S801" s="12">
        <v>4</v>
      </c>
      <c r="T801" s="12">
        <v>271.89</v>
      </c>
      <c r="U801" s="12">
        <f t="shared" si="82"/>
        <v>1087.56</v>
      </c>
      <c r="V801" s="12">
        <f t="shared" si="83"/>
        <v>1218.0672</v>
      </c>
      <c r="W801" s="23"/>
      <c r="X801" s="23">
        <v>2017</v>
      </c>
      <c r="Y801" s="25"/>
      <c r="Z801" s="121" t="s">
        <v>1723</v>
      </c>
      <c r="AA801" s="121" t="s">
        <v>728</v>
      </c>
      <c r="AB801" s="121" t="s">
        <v>4703</v>
      </c>
      <c r="AC801" s="121">
        <v>15</v>
      </c>
      <c r="AD801" s="122" t="s">
        <v>6873</v>
      </c>
      <c r="AE801" s="122" t="s">
        <v>6871</v>
      </c>
      <c r="AF801" s="121" t="s">
        <v>8387</v>
      </c>
      <c r="AG801" s="121"/>
      <c r="AH801" s="121" t="s">
        <v>8378</v>
      </c>
      <c r="AI801" s="121"/>
      <c r="AJ801" s="123">
        <v>4</v>
      </c>
      <c r="AK801" s="123">
        <v>271</v>
      </c>
      <c r="AL801" s="123">
        <f t="shared" si="80"/>
        <v>1084</v>
      </c>
      <c r="AM801" s="123">
        <f t="shared" si="81"/>
        <v>3.5599999999999454</v>
      </c>
      <c r="AN801" s="130"/>
      <c r="AO801" s="21"/>
      <c r="AP801" s="24"/>
      <c r="AQ801" s="21"/>
    </row>
    <row r="802" spans="1:43" s="22" customFormat="1" ht="76.5" outlineLevel="1" x14ac:dyDescent="0.25">
      <c r="A802" s="70"/>
      <c r="B802" s="72" t="s">
        <v>2849</v>
      </c>
      <c r="C802" s="21" t="s">
        <v>79</v>
      </c>
      <c r="D802" s="21" t="s">
        <v>3777</v>
      </c>
      <c r="E802" s="21" t="s">
        <v>315</v>
      </c>
      <c r="F802" s="21" t="s">
        <v>4062</v>
      </c>
      <c r="G802" s="21" t="s">
        <v>4846</v>
      </c>
      <c r="H802" s="23" t="s">
        <v>81</v>
      </c>
      <c r="I802" s="24">
        <v>0</v>
      </c>
      <c r="J802" s="25">
        <v>710000000</v>
      </c>
      <c r="K802" s="25" t="s">
        <v>82</v>
      </c>
      <c r="L802" s="23" t="s">
        <v>696</v>
      </c>
      <c r="M802" s="21" t="s">
        <v>969</v>
      </c>
      <c r="N802" s="26" t="s">
        <v>84</v>
      </c>
      <c r="O802" s="26" t="s">
        <v>4214</v>
      </c>
      <c r="P802" s="21" t="s">
        <v>91</v>
      </c>
      <c r="Q802" s="27">
        <v>715</v>
      </c>
      <c r="R802" s="26" t="s">
        <v>681</v>
      </c>
      <c r="S802" s="12">
        <v>10</v>
      </c>
      <c r="T802" s="12">
        <v>1931.35</v>
      </c>
      <c r="U802" s="12">
        <f t="shared" si="82"/>
        <v>19313.5</v>
      </c>
      <c r="V802" s="12">
        <f t="shared" si="83"/>
        <v>21631.120000000003</v>
      </c>
      <c r="W802" s="23"/>
      <c r="X802" s="23">
        <v>2017</v>
      </c>
      <c r="Y802" s="25"/>
      <c r="Z802" s="121" t="s">
        <v>1723</v>
      </c>
      <c r="AA802" s="121" t="s">
        <v>728</v>
      </c>
      <c r="AB802" s="121" t="s">
        <v>4703</v>
      </c>
      <c r="AC802" s="121">
        <v>16</v>
      </c>
      <c r="AD802" s="122" t="s">
        <v>6873</v>
      </c>
      <c r="AE802" s="122" t="s">
        <v>6871</v>
      </c>
      <c r="AF802" s="121" t="s">
        <v>8387</v>
      </c>
      <c r="AG802" s="121"/>
      <c r="AH802" s="121" t="s">
        <v>8378</v>
      </c>
      <c r="AI802" s="121"/>
      <c r="AJ802" s="123">
        <v>10</v>
      </c>
      <c r="AK802" s="123">
        <v>1931</v>
      </c>
      <c r="AL802" s="123">
        <f t="shared" si="80"/>
        <v>19310</v>
      </c>
      <c r="AM802" s="123">
        <f t="shared" si="81"/>
        <v>3.5</v>
      </c>
      <c r="AN802" s="130"/>
      <c r="AO802" s="21"/>
      <c r="AP802" s="24"/>
      <c r="AQ802" s="21"/>
    </row>
    <row r="803" spans="1:43" s="22" customFormat="1" ht="76.5" outlineLevel="1" x14ac:dyDescent="0.25">
      <c r="A803" s="70"/>
      <c r="B803" s="72" t="s">
        <v>2850</v>
      </c>
      <c r="C803" s="21" t="s">
        <v>79</v>
      </c>
      <c r="D803" s="21" t="s">
        <v>1031</v>
      </c>
      <c r="E803" s="21" t="s">
        <v>3778</v>
      </c>
      <c r="F803" s="21" t="s">
        <v>1032</v>
      </c>
      <c r="G803" s="21" t="s">
        <v>3779</v>
      </c>
      <c r="H803" s="23" t="s">
        <v>81</v>
      </c>
      <c r="I803" s="24">
        <v>0</v>
      </c>
      <c r="J803" s="25">
        <v>710000000</v>
      </c>
      <c r="K803" s="25" t="s">
        <v>82</v>
      </c>
      <c r="L803" s="23" t="s">
        <v>696</v>
      </c>
      <c r="M803" s="21" t="s">
        <v>969</v>
      </c>
      <c r="N803" s="26" t="s">
        <v>84</v>
      </c>
      <c r="O803" s="26" t="s">
        <v>4214</v>
      </c>
      <c r="P803" s="21" t="s">
        <v>91</v>
      </c>
      <c r="Q803" s="27">
        <v>715</v>
      </c>
      <c r="R803" s="26" t="s">
        <v>681</v>
      </c>
      <c r="S803" s="12">
        <v>5</v>
      </c>
      <c r="T803" s="12">
        <v>313.36</v>
      </c>
      <c r="U803" s="12">
        <f t="shared" si="82"/>
        <v>1566.8000000000002</v>
      </c>
      <c r="V803" s="12">
        <f t="shared" si="83"/>
        <v>1754.8160000000003</v>
      </c>
      <c r="W803" s="23"/>
      <c r="X803" s="23">
        <v>2017</v>
      </c>
      <c r="Y803" s="25"/>
      <c r="Z803" s="121" t="s">
        <v>1723</v>
      </c>
      <c r="AA803" s="121" t="s">
        <v>728</v>
      </c>
      <c r="AB803" s="121" t="s">
        <v>4703</v>
      </c>
      <c r="AC803" s="121">
        <v>17</v>
      </c>
      <c r="AD803" s="122" t="s">
        <v>6873</v>
      </c>
      <c r="AE803" s="122" t="s">
        <v>6871</v>
      </c>
      <c r="AF803" s="121" t="s">
        <v>8387</v>
      </c>
      <c r="AG803" s="121"/>
      <c r="AH803" s="121" t="s">
        <v>8378</v>
      </c>
      <c r="AI803" s="121"/>
      <c r="AJ803" s="123">
        <v>5</v>
      </c>
      <c r="AK803" s="123">
        <v>313</v>
      </c>
      <c r="AL803" s="123">
        <f t="shared" si="80"/>
        <v>1565</v>
      </c>
      <c r="AM803" s="123">
        <f t="shared" si="81"/>
        <v>1.8000000000001819</v>
      </c>
      <c r="AN803" s="130"/>
      <c r="AO803" s="21"/>
      <c r="AP803" s="24"/>
      <c r="AQ803" s="21"/>
    </row>
    <row r="804" spans="1:43" s="22" customFormat="1" ht="102" outlineLevel="1" x14ac:dyDescent="0.25">
      <c r="A804" s="70"/>
      <c r="B804" s="72" t="s">
        <v>2851</v>
      </c>
      <c r="C804" s="21" t="s">
        <v>79</v>
      </c>
      <c r="D804" s="21" t="s">
        <v>3780</v>
      </c>
      <c r="E804" s="21" t="s">
        <v>3781</v>
      </c>
      <c r="F804" s="21" t="s">
        <v>3782</v>
      </c>
      <c r="G804" s="21" t="s">
        <v>3783</v>
      </c>
      <c r="H804" s="23" t="s">
        <v>81</v>
      </c>
      <c r="I804" s="24">
        <v>0</v>
      </c>
      <c r="J804" s="25">
        <v>710000000</v>
      </c>
      <c r="K804" s="25" t="s">
        <v>82</v>
      </c>
      <c r="L804" s="23" t="s">
        <v>696</v>
      </c>
      <c r="M804" s="21" t="s">
        <v>969</v>
      </c>
      <c r="N804" s="26" t="s">
        <v>84</v>
      </c>
      <c r="O804" s="26" t="s">
        <v>4214</v>
      </c>
      <c r="P804" s="21" t="s">
        <v>91</v>
      </c>
      <c r="Q804" s="27">
        <v>796</v>
      </c>
      <c r="R804" s="26" t="s">
        <v>678</v>
      </c>
      <c r="S804" s="12">
        <v>1</v>
      </c>
      <c r="T804" s="12">
        <v>8789.2900000000009</v>
      </c>
      <c r="U804" s="12">
        <f t="shared" si="82"/>
        <v>8789.2900000000009</v>
      </c>
      <c r="V804" s="12">
        <f t="shared" si="83"/>
        <v>9844.0048000000024</v>
      </c>
      <c r="W804" s="23"/>
      <c r="X804" s="23">
        <v>2017</v>
      </c>
      <c r="Y804" s="25"/>
      <c r="Z804" s="121" t="s">
        <v>1723</v>
      </c>
      <c r="AA804" s="121" t="s">
        <v>728</v>
      </c>
      <c r="AB804" s="121" t="s">
        <v>4703</v>
      </c>
      <c r="AC804" s="121">
        <v>18</v>
      </c>
      <c r="AD804" s="122" t="s">
        <v>6873</v>
      </c>
      <c r="AE804" s="122" t="s">
        <v>6871</v>
      </c>
      <c r="AF804" s="121" t="s">
        <v>8387</v>
      </c>
      <c r="AG804" s="121"/>
      <c r="AH804" s="121" t="s">
        <v>8378</v>
      </c>
      <c r="AI804" s="121"/>
      <c r="AJ804" s="123">
        <v>1</v>
      </c>
      <c r="AK804" s="123">
        <v>8789</v>
      </c>
      <c r="AL804" s="123">
        <f t="shared" si="80"/>
        <v>8789</v>
      </c>
      <c r="AM804" s="123">
        <f t="shared" si="81"/>
        <v>0.29000000000087311</v>
      </c>
      <c r="AN804" s="130"/>
      <c r="AO804" s="21"/>
      <c r="AP804" s="24"/>
      <c r="AQ804" s="21"/>
    </row>
    <row r="805" spans="1:43" s="22" customFormat="1" ht="76.5" outlineLevel="1" x14ac:dyDescent="0.25">
      <c r="A805" s="70"/>
      <c r="B805" s="72" t="s">
        <v>2852</v>
      </c>
      <c r="C805" s="21" t="s">
        <v>79</v>
      </c>
      <c r="D805" s="21" t="s">
        <v>3784</v>
      </c>
      <c r="E805" s="21" t="s">
        <v>1956</v>
      </c>
      <c r="F805" s="21" t="s">
        <v>3785</v>
      </c>
      <c r="G805" s="21" t="s">
        <v>4442</v>
      </c>
      <c r="H805" s="23" t="s">
        <v>81</v>
      </c>
      <c r="I805" s="24">
        <v>0</v>
      </c>
      <c r="J805" s="25">
        <v>710000000</v>
      </c>
      <c r="K805" s="25" t="s">
        <v>82</v>
      </c>
      <c r="L805" s="23" t="s">
        <v>696</v>
      </c>
      <c r="M805" s="21" t="s">
        <v>969</v>
      </c>
      <c r="N805" s="26" t="s">
        <v>84</v>
      </c>
      <c r="O805" s="26" t="s">
        <v>4214</v>
      </c>
      <c r="P805" s="21" t="s">
        <v>91</v>
      </c>
      <c r="Q805" s="27">
        <v>5111</v>
      </c>
      <c r="R805" s="26" t="s">
        <v>897</v>
      </c>
      <c r="S805" s="12">
        <v>10</v>
      </c>
      <c r="T805" s="12">
        <v>26750</v>
      </c>
      <c r="U805" s="12">
        <f t="shared" si="82"/>
        <v>267500</v>
      </c>
      <c r="V805" s="12">
        <f t="shared" si="83"/>
        <v>299600</v>
      </c>
      <c r="W805" s="23"/>
      <c r="X805" s="23">
        <v>2017</v>
      </c>
      <c r="Y805" s="25"/>
      <c r="Z805" s="121" t="s">
        <v>1723</v>
      </c>
      <c r="AA805" s="121" t="s">
        <v>728</v>
      </c>
      <c r="AB805" s="121" t="s">
        <v>4703</v>
      </c>
      <c r="AC805" s="121">
        <v>19</v>
      </c>
      <c r="AD805" s="122" t="s">
        <v>6873</v>
      </c>
      <c r="AE805" s="122" t="s">
        <v>6871</v>
      </c>
      <c r="AF805" s="121" t="s">
        <v>8387</v>
      </c>
      <c r="AG805" s="121"/>
      <c r="AH805" s="121" t="s">
        <v>8378</v>
      </c>
      <c r="AI805" s="121"/>
      <c r="AJ805" s="123">
        <v>10</v>
      </c>
      <c r="AK805" s="123">
        <v>26750</v>
      </c>
      <c r="AL805" s="123">
        <f t="shared" si="80"/>
        <v>267500</v>
      </c>
      <c r="AM805" s="123">
        <f t="shared" si="81"/>
        <v>0</v>
      </c>
      <c r="AN805" s="130"/>
      <c r="AO805" s="21"/>
      <c r="AP805" s="24"/>
      <c r="AQ805" s="21"/>
    </row>
    <row r="806" spans="1:43" s="22" customFormat="1" ht="102" outlineLevel="1" x14ac:dyDescent="0.25">
      <c r="A806" s="70"/>
      <c r="B806" s="72" t="s">
        <v>2853</v>
      </c>
      <c r="C806" s="21" t="s">
        <v>79</v>
      </c>
      <c r="D806" s="21" t="s">
        <v>3786</v>
      </c>
      <c r="E806" s="21" t="s">
        <v>3787</v>
      </c>
      <c r="F806" s="21" t="s">
        <v>3788</v>
      </c>
      <c r="G806" s="21" t="s">
        <v>4428</v>
      </c>
      <c r="H806" s="23" t="s">
        <v>81</v>
      </c>
      <c r="I806" s="24">
        <v>0</v>
      </c>
      <c r="J806" s="25">
        <v>710000000</v>
      </c>
      <c r="K806" s="25" t="s">
        <v>82</v>
      </c>
      <c r="L806" s="23" t="s">
        <v>696</v>
      </c>
      <c r="M806" s="21" t="s">
        <v>969</v>
      </c>
      <c r="N806" s="26" t="s">
        <v>84</v>
      </c>
      <c r="O806" s="26" t="s">
        <v>4214</v>
      </c>
      <c r="P806" s="21" t="s">
        <v>91</v>
      </c>
      <c r="Q806" s="27">
        <v>796</v>
      </c>
      <c r="R806" s="26" t="s">
        <v>678</v>
      </c>
      <c r="S806" s="12">
        <v>1</v>
      </c>
      <c r="T806" s="12">
        <v>29597.32</v>
      </c>
      <c r="U806" s="12">
        <f t="shared" si="82"/>
        <v>29597.32</v>
      </c>
      <c r="V806" s="12">
        <f t="shared" si="83"/>
        <v>33148.998400000004</v>
      </c>
      <c r="W806" s="23"/>
      <c r="X806" s="23">
        <v>2017</v>
      </c>
      <c r="Y806" s="25"/>
      <c r="Z806" s="121" t="s">
        <v>1723</v>
      </c>
      <c r="AA806" s="121" t="s">
        <v>728</v>
      </c>
      <c r="AB806" s="121" t="s">
        <v>4703</v>
      </c>
      <c r="AC806" s="121">
        <v>20</v>
      </c>
      <c r="AD806" s="122" t="s">
        <v>6873</v>
      </c>
      <c r="AE806" s="122" t="s">
        <v>6871</v>
      </c>
      <c r="AF806" s="121" t="s">
        <v>8387</v>
      </c>
      <c r="AG806" s="121"/>
      <c r="AH806" s="121" t="s">
        <v>8378</v>
      </c>
      <c r="AI806" s="121"/>
      <c r="AJ806" s="123">
        <v>1</v>
      </c>
      <c r="AK806" s="123">
        <v>29597</v>
      </c>
      <c r="AL806" s="123">
        <f t="shared" si="80"/>
        <v>29597</v>
      </c>
      <c r="AM806" s="123">
        <f t="shared" si="81"/>
        <v>0.31999999999970896</v>
      </c>
      <c r="AN806" s="130"/>
      <c r="AO806" s="21"/>
      <c r="AP806" s="24"/>
      <c r="AQ806" s="21"/>
    </row>
    <row r="807" spans="1:43" s="22" customFormat="1" ht="76.5" outlineLevel="1" x14ac:dyDescent="0.25">
      <c r="A807" s="70"/>
      <c r="B807" s="72" t="s">
        <v>2854</v>
      </c>
      <c r="C807" s="21" t="s">
        <v>79</v>
      </c>
      <c r="D807" s="21" t="s">
        <v>3789</v>
      </c>
      <c r="E807" s="21" t="s">
        <v>3790</v>
      </c>
      <c r="F807" s="21" t="s">
        <v>3791</v>
      </c>
      <c r="G807" s="21" t="s">
        <v>3792</v>
      </c>
      <c r="H807" s="23" t="s">
        <v>81</v>
      </c>
      <c r="I807" s="24">
        <v>0</v>
      </c>
      <c r="J807" s="25">
        <v>710000000</v>
      </c>
      <c r="K807" s="25" t="s">
        <v>82</v>
      </c>
      <c r="L807" s="23" t="s">
        <v>696</v>
      </c>
      <c r="M807" s="21" t="s">
        <v>969</v>
      </c>
      <c r="N807" s="26" t="s">
        <v>84</v>
      </c>
      <c r="O807" s="26" t="s">
        <v>4214</v>
      </c>
      <c r="P807" s="21" t="s">
        <v>91</v>
      </c>
      <c r="Q807" s="27">
        <v>796</v>
      </c>
      <c r="R807" s="26" t="s">
        <v>678</v>
      </c>
      <c r="S807" s="12">
        <v>6</v>
      </c>
      <c r="T807" s="12">
        <v>1098.6600000000001</v>
      </c>
      <c r="U807" s="12">
        <f t="shared" si="82"/>
        <v>6591.9600000000009</v>
      </c>
      <c r="V807" s="12">
        <f t="shared" si="83"/>
        <v>7382.9952000000021</v>
      </c>
      <c r="W807" s="23"/>
      <c r="X807" s="23">
        <v>2017</v>
      </c>
      <c r="Y807" s="25"/>
      <c r="Z807" s="121" t="s">
        <v>1723</v>
      </c>
      <c r="AA807" s="121" t="s">
        <v>728</v>
      </c>
      <c r="AB807" s="121" t="s">
        <v>4703</v>
      </c>
      <c r="AC807" s="121">
        <v>21</v>
      </c>
      <c r="AD807" s="122" t="s">
        <v>6873</v>
      </c>
      <c r="AE807" s="122" t="s">
        <v>6871</v>
      </c>
      <c r="AF807" s="121" t="s">
        <v>8387</v>
      </c>
      <c r="AG807" s="121"/>
      <c r="AH807" s="121" t="s">
        <v>8378</v>
      </c>
      <c r="AI807" s="121"/>
      <c r="AJ807" s="123">
        <v>6</v>
      </c>
      <c r="AK807" s="123">
        <v>1098</v>
      </c>
      <c r="AL807" s="123">
        <f t="shared" si="80"/>
        <v>6588</v>
      </c>
      <c r="AM807" s="123">
        <f t="shared" si="81"/>
        <v>3.9600000000009459</v>
      </c>
      <c r="AN807" s="130"/>
      <c r="AO807" s="21"/>
      <c r="AP807" s="24"/>
      <c r="AQ807" s="21"/>
    </row>
    <row r="808" spans="1:43" s="22" customFormat="1" ht="76.5" outlineLevel="1" x14ac:dyDescent="0.25">
      <c r="A808" s="70"/>
      <c r="B808" s="72" t="s">
        <v>2855</v>
      </c>
      <c r="C808" s="21" t="s">
        <v>79</v>
      </c>
      <c r="D808" s="21" t="s">
        <v>3793</v>
      </c>
      <c r="E808" s="21" t="s">
        <v>3794</v>
      </c>
      <c r="F808" s="21" t="s">
        <v>4063</v>
      </c>
      <c r="G808" s="21" t="s">
        <v>3795</v>
      </c>
      <c r="H808" s="23" t="s">
        <v>81</v>
      </c>
      <c r="I808" s="24">
        <v>0</v>
      </c>
      <c r="J808" s="25">
        <v>710000000</v>
      </c>
      <c r="K808" s="25" t="s">
        <v>82</v>
      </c>
      <c r="L808" s="23" t="s">
        <v>696</v>
      </c>
      <c r="M808" s="21" t="s">
        <v>969</v>
      </c>
      <c r="N808" s="26" t="s">
        <v>84</v>
      </c>
      <c r="O808" s="26" t="s">
        <v>4214</v>
      </c>
      <c r="P808" s="21" t="s">
        <v>91</v>
      </c>
      <c r="Q808" s="27">
        <v>796</v>
      </c>
      <c r="R808" s="26" t="s">
        <v>678</v>
      </c>
      <c r="S808" s="12">
        <v>6</v>
      </c>
      <c r="T808" s="12">
        <v>2555.58</v>
      </c>
      <c r="U808" s="12">
        <f t="shared" si="82"/>
        <v>15333.48</v>
      </c>
      <c r="V808" s="12">
        <f t="shared" si="83"/>
        <v>17173.497600000002</v>
      </c>
      <c r="W808" s="23"/>
      <c r="X808" s="23">
        <v>2017</v>
      </c>
      <c r="Y808" s="25"/>
      <c r="Z808" s="121" t="s">
        <v>1723</v>
      </c>
      <c r="AA808" s="121" t="s">
        <v>728</v>
      </c>
      <c r="AB808" s="121" t="s">
        <v>4703</v>
      </c>
      <c r="AC808" s="121">
        <v>22</v>
      </c>
      <c r="AD808" s="122" t="s">
        <v>6873</v>
      </c>
      <c r="AE808" s="122" t="s">
        <v>6871</v>
      </c>
      <c r="AF808" s="121" t="s">
        <v>8387</v>
      </c>
      <c r="AG808" s="121"/>
      <c r="AH808" s="121" t="s">
        <v>8378</v>
      </c>
      <c r="AI808" s="121"/>
      <c r="AJ808" s="123">
        <v>6</v>
      </c>
      <c r="AK808" s="123">
        <v>2555</v>
      </c>
      <c r="AL808" s="123">
        <f t="shared" si="80"/>
        <v>15330</v>
      </c>
      <c r="AM808" s="123">
        <f t="shared" si="81"/>
        <v>3.4799999999995634</v>
      </c>
      <c r="AN808" s="130"/>
      <c r="AO808" s="21"/>
      <c r="AP808" s="24"/>
      <c r="AQ808" s="21"/>
    </row>
    <row r="809" spans="1:43" s="22" customFormat="1" ht="76.5" outlineLevel="1" x14ac:dyDescent="0.25">
      <c r="A809" s="70"/>
      <c r="B809" s="72" t="s">
        <v>2856</v>
      </c>
      <c r="C809" s="21" t="s">
        <v>79</v>
      </c>
      <c r="D809" s="21" t="s">
        <v>3798</v>
      </c>
      <c r="E809" s="21" t="s">
        <v>3799</v>
      </c>
      <c r="F809" s="21" t="s">
        <v>3800</v>
      </c>
      <c r="G809" s="21" t="s">
        <v>3801</v>
      </c>
      <c r="H809" s="23" t="s">
        <v>81</v>
      </c>
      <c r="I809" s="24">
        <v>0</v>
      </c>
      <c r="J809" s="25">
        <v>710000000</v>
      </c>
      <c r="K809" s="25" t="s">
        <v>82</v>
      </c>
      <c r="L809" s="23" t="s">
        <v>696</v>
      </c>
      <c r="M809" s="21" t="s">
        <v>969</v>
      </c>
      <c r="N809" s="26" t="s">
        <v>84</v>
      </c>
      <c r="O809" s="26" t="s">
        <v>4214</v>
      </c>
      <c r="P809" s="21" t="s">
        <v>91</v>
      </c>
      <c r="Q809" s="27">
        <v>796</v>
      </c>
      <c r="R809" s="26" t="s">
        <v>678</v>
      </c>
      <c r="S809" s="12">
        <v>11</v>
      </c>
      <c r="T809" s="12">
        <v>1605</v>
      </c>
      <c r="U809" s="12">
        <f t="shared" si="82"/>
        <v>17655</v>
      </c>
      <c r="V809" s="12">
        <f t="shared" si="83"/>
        <v>19773.600000000002</v>
      </c>
      <c r="W809" s="23"/>
      <c r="X809" s="23">
        <v>2017</v>
      </c>
      <c r="Y809" s="25"/>
      <c r="Z809" s="121" t="s">
        <v>1723</v>
      </c>
      <c r="AA809" s="121" t="s">
        <v>728</v>
      </c>
      <c r="AB809" s="121" t="s">
        <v>4703</v>
      </c>
      <c r="AC809" s="121">
        <v>23</v>
      </c>
      <c r="AD809" s="122" t="s">
        <v>6873</v>
      </c>
      <c r="AE809" s="122" t="s">
        <v>6871</v>
      </c>
      <c r="AF809" s="121" t="s">
        <v>8387</v>
      </c>
      <c r="AG809" s="121"/>
      <c r="AH809" s="121" t="s">
        <v>8378</v>
      </c>
      <c r="AI809" s="121"/>
      <c r="AJ809" s="123">
        <v>11</v>
      </c>
      <c r="AK809" s="123">
        <v>1605</v>
      </c>
      <c r="AL809" s="123">
        <f t="shared" si="80"/>
        <v>17655</v>
      </c>
      <c r="AM809" s="123">
        <f t="shared" si="81"/>
        <v>0</v>
      </c>
      <c r="AN809" s="130"/>
      <c r="AO809" s="21"/>
      <c r="AP809" s="24"/>
      <c r="AQ809" s="21"/>
    </row>
    <row r="810" spans="1:43" s="22" customFormat="1" ht="76.5" outlineLevel="1" x14ac:dyDescent="0.25">
      <c r="A810" s="70"/>
      <c r="B810" s="72" t="s">
        <v>2857</v>
      </c>
      <c r="C810" s="21" t="s">
        <v>79</v>
      </c>
      <c r="D810" s="21" t="s">
        <v>3798</v>
      </c>
      <c r="E810" s="21" t="s">
        <v>3799</v>
      </c>
      <c r="F810" s="21" t="s">
        <v>3800</v>
      </c>
      <c r="G810" s="21" t="s">
        <v>4847</v>
      </c>
      <c r="H810" s="23" t="s">
        <v>81</v>
      </c>
      <c r="I810" s="24">
        <v>0</v>
      </c>
      <c r="J810" s="25">
        <v>710000000</v>
      </c>
      <c r="K810" s="25" t="s">
        <v>82</v>
      </c>
      <c r="L810" s="23" t="s">
        <v>696</v>
      </c>
      <c r="M810" s="21" t="s">
        <v>969</v>
      </c>
      <c r="N810" s="26" t="s">
        <v>84</v>
      </c>
      <c r="O810" s="26" t="s">
        <v>4214</v>
      </c>
      <c r="P810" s="21" t="s">
        <v>91</v>
      </c>
      <c r="Q810" s="27">
        <v>796</v>
      </c>
      <c r="R810" s="26" t="s">
        <v>678</v>
      </c>
      <c r="S810" s="12">
        <v>2</v>
      </c>
      <c r="T810" s="12">
        <v>1605</v>
      </c>
      <c r="U810" s="12">
        <f t="shared" si="82"/>
        <v>3210</v>
      </c>
      <c r="V810" s="12">
        <f t="shared" si="83"/>
        <v>3595.2000000000003</v>
      </c>
      <c r="W810" s="23"/>
      <c r="X810" s="23">
        <v>2017</v>
      </c>
      <c r="Y810" s="25"/>
      <c r="Z810" s="121" t="s">
        <v>1723</v>
      </c>
      <c r="AA810" s="121" t="s">
        <v>728</v>
      </c>
      <c r="AB810" s="121" t="s">
        <v>4703</v>
      </c>
      <c r="AC810" s="121">
        <v>24</v>
      </c>
      <c r="AD810" s="122" t="s">
        <v>6873</v>
      </c>
      <c r="AE810" s="122" t="s">
        <v>6871</v>
      </c>
      <c r="AF810" s="121" t="s">
        <v>8387</v>
      </c>
      <c r="AG810" s="121"/>
      <c r="AH810" s="121" t="s">
        <v>8378</v>
      </c>
      <c r="AI810" s="121"/>
      <c r="AJ810" s="123">
        <v>2</v>
      </c>
      <c r="AK810" s="123">
        <v>1605</v>
      </c>
      <c r="AL810" s="123">
        <f t="shared" si="80"/>
        <v>3210</v>
      </c>
      <c r="AM810" s="123">
        <f t="shared" si="81"/>
        <v>0</v>
      </c>
      <c r="AN810" s="130"/>
      <c r="AO810" s="21"/>
      <c r="AP810" s="24"/>
      <c r="AQ810" s="21"/>
    </row>
    <row r="811" spans="1:43" s="22" customFormat="1" ht="76.5" outlineLevel="1" x14ac:dyDescent="0.25">
      <c r="A811" s="70"/>
      <c r="B811" s="72" t="s">
        <v>2858</v>
      </c>
      <c r="C811" s="21" t="s">
        <v>79</v>
      </c>
      <c r="D811" s="21" t="s">
        <v>3802</v>
      </c>
      <c r="E811" s="21" t="s">
        <v>3468</v>
      </c>
      <c r="F811" s="21" t="s">
        <v>3803</v>
      </c>
      <c r="G811" s="21" t="s">
        <v>4848</v>
      </c>
      <c r="H811" s="23" t="s">
        <v>81</v>
      </c>
      <c r="I811" s="24">
        <v>0</v>
      </c>
      <c r="J811" s="25">
        <v>710000000</v>
      </c>
      <c r="K811" s="25" t="s">
        <v>82</v>
      </c>
      <c r="L811" s="23" t="s">
        <v>696</v>
      </c>
      <c r="M811" s="21" t="s">
        <v>969</v>
      </c>
      <c r="N811" s="26" t="s">
        <v>84</v>
      </c>
      <c r="O811" s="26" t="s">
        <v>4214</v>
      </c>
      <c r="P811" s="21" t="s">
        <v>91</v>
      </c>
      <c r="Q811" s="27" t="s">
        <v>1126</v>
      </c>
      <c r="R811" s="26" t="s">
        <v>1127</v>
      </c>
      <c r="S811" s="12">
        <v>80</v>
      </c>
      <c r="T811" s="12">
        <v>611.42999999999995</v>
      </c>
      <c r="U811" s="12">
        <f t="shared" si="82"/>
        <v>48914.399999999994</v>
      </c>
      <c r="V811" s="12">
        <f t="shared" si="83"/>
        <v>54784.127999999997</v>
      </c>
      <c r="W811" s="23"/>
      <c r="X811" s="23">
        <v>2017</v>
      </c>
      <c r="Y811" s="25"/>
      <c r="Z811" s="121" t="s">
        <v>1723</v>
      </c>
      <c r="AA811" s="121" t="s">
        <v>728</v>
      </c>
      <c r="AB811" s="121" t="s">
        <v>4703</v>
      </c>
      <c r="AC811" s="121">
        <v>25</v>
      </c>
      <c r="AD811" s="122" t="s">
        <v>6873</v>
      </c>
      <c r="AE811" s="122" t="s">
        <v>6871</v>
      </c>
      <c r="AF811" s="121" t="s">
        <v>8387</v>
      </c>
      <c r="AG811" s="121"/>
      <c r="AH811" s="121" t="s">
        <v>8378</v>
      </c>
      <c r="AI811" s="121"/>
      <c r="AJ811" s="123">
        <v>80</v>
      </c>
      <c r="AK811" s="123">
        <v>611</v>
      </c>
      <c r="AL811" s="123">
        <f t="shared" si="80"/>
        <v>48880</v>
      </c>
      <c r="AM811" s="123">
        <f t="shared" si="81"/>
        <v>34.399999999994179</v>
      </c>
      <c r="AN811" s="130"/>
      <c r="AO811" s="21"/>
      <c r="AP811" s="24"/>
      <c r="AQ811" s="21"/>
    </row>
    <row r="812" spans="1:43" s="22" customFormat="1" ht="89.25" outlineLevel="1" x14ac:dyDescent="0.25">
      <c r="A812" s="70"/>
      <c r="B812" s="72" t="s">
        <v>2859</v>
      </c>
      <c r="C812" s="21" t="s">
        <v>79</v>
      </c>
      <c r="D812" s="21" t="s">
        <v>1173</v>
      </c>
      <c r="E812" s="21" t="s">
        <v>1025</v>
      </c>
      <c r="F812" s="21" t="s">
        <v>1174</v>
      </c>
      <c r="G812" s="21" t="s">
        <v>4849</v>
      </c>
      <c r="H812" s="23" t="s">
        <v>81</v>
      </c>
      <c r="I812" s="24">
        <v>0</v>
      </c>
      <c r="J812" s="25">
        <v>710000000</v>
      </c>
      <c r="K812" s="25" t="s">
        <v>82</v>
      </c>
      <c r="L812" s="23" t="s">
        <v>696</v>
      </c>
      <c r="M812" s="21" t="s">
        <v>969</v>
      </c>
      <c r="N812" s="26" t="s">
        <v>84</v>
      </c>
      <c r="O812" s="26" t="s">
        <v>4214</v>
      </c>
      <c r="P812" s="21" t="s">
        <v>91</v>
      </c>
      <c r="Q812" s="27">
        <v>796</v>
      </c>
      <c r="R812" s="26" t="s">
        <v>678</v>
      </c>
      <c r="S812" s="12">
        <v>714</v>
      </c>
      <c r="T812" s="12">
        <v>177.22</v>
      </c>
      <c r="U812" s="12">
        <f t="shared" si="82"/>
        <v>126535.08</v>
      </c>
      <c r="V812" s="12">
        <f t="shared" si="83"/>
        <v>141719.28960000002</v>
      </c>
      <c r="W812" s="23"/>
      <c r="X812" s="23">
        <v>2017</v>
      </c>
      <c r="Y812" s="25"/>
      <c r="Z812" s="121" t="s">
        <v>1723</v>
      </c>
      <c r="AA812" s="121" t="s">
        <v>728</v>
      </c>
      <c r="AB812" s="121" t="s">
        <v>4703</v>
      </c>
      <c r="AC812" s="121">
        <v>26</v>
      </c>
      <c r="AD812" s="122" t="s">
        <v>6873</v>
      </c>
      <c r="AE812" s="122" t="s">
        <v>6871</v>
      </c>
      <c r="AF812" s="121" t="s">
        <v>8387</v>
      </c>
      <c r="AG812" s="121"/>
      <c r="AH812" s="121" t="s">
        <v>8378</v>
      </c>
      <c r="AI812" s="121"/>
      <c r="AJ812" s="123">
        <v>714</v>
      </c>
      <c r="AK812" s="123">
        <v>177</v>
      </c>
      <c r="AL812" s="123">
        <f t="shared" si="80"/>
        <v>126378</v>
      </c>
      <c r="AM812" s="123">
        <f t="shared" si="81"/>
        <v>157.08000000000175</v>
      </c>
      <c r="AN812" s="130"/>
      <c r="AO812" s="21"/>
      <c r="AP812" s="24"/>
      <c r="AQ812" s="21"/>
    </row>
    <row r="813" spans="1:43" s="22" customFormat="1" ht="127.5" outlineLevel="1" x14ac:dyDescent="0.25">
      <c r="A813" s="70"/>
      <c r="B813" s="72" t="s">
        <v>2860</v>
      </c>
      <c r="C813" s="21" t="s">
        <v>79</v>
      </c>
      <c r="D813" s="21" t="s">
        <v>1024</v>
      </c>
      <c r="E813" s="21" t="s">
        <v>1025</v>
      </c>
      <c r="F813" s="21" t="s">
        <v>1026</v>
      </c>
      <c r="G813" s="74" t="s">
        <v>4457</v>
      </c>
      <c r="H813" s="23" t="s">
        <v>81</v>
      </c>
      <c r="I813" s="24">
        <v>0</v>
      </c>
      <c r="J813" s="25">
        <v>710000000</v>
      </c>
      <c r="K813" s="25" t="s">
        <v>82</v>
      </c>
      <c r="L813" s="23" t="s">
        <v>696</v>
      </c>
      <c r="M813" s="21" t="s">
        <v>969</v>
      </c>
      <c r="N813" s="26" t="s">
        <v>84</v>
      </c>
      <c r="O813" s="26" t="s">
        <v>4214</v>
      </c>
      <c r="P813" s="21" t="s">
        <v>91</v>
      </c>
      <c r="Q813" s="27">
        <v>796</v>
      </c>
      <c r="R813" s="26" t="s">
        <v>678</v>
      </c>
      <c r="S813" s="12">
        <v>20</v>
      </c>
      <c r="T813" s="12">
        <v>4097.58</v>
      </c>
      <c r="U813" s="12">
        <f t="shared" si="82"/>
        <v>81951.600000000006</v>
      </c>
      <c r="V813" s="12">
        <f t="shared" si="83"/>
        <v>91785.792000000016</v>
      </c>
      <c r="W813" s="23"/>
      <c r="X813" s="23">
        <v>2017</v>
      </c>
      <c r="Y813" s="25"/>
      <c r="Z813" s="121" t="s">
        <v>1723</v>
      </c>
      <c r="AA813" s="121" t="s">
        <v>728</v>
      </c>
      <c r="AB813" s="121" t="s">
        <v>4703</v>
      </c>
      <c r="AC813" s="121">
        <v>27</v>
      </c>
      <c r="AD813" s="122" t="s">
        <v>6873</v>
      </c>
      <c r="AE813" s="122" t="s">
        <v>6871</v>
      </c>
      <c r="AF813" s="121" t="s">
        <v>8387</v>
      </c>
      <c r="AG813" s="121"/>
      <c r="AH813" s="121" t="s">
        <v>8378</v>
      </c>
      <c r="AI813" s="121"/>
      <c r="AJ813" s="123">
        <v>20</v>
      </c>
      <c r="AK813" s="123">
        <v>4097</v>
      </c>
      <c r="AL813" s="123">
        <f t="shared" si="80"/>
        <v>81940</v>
      </c>
      <c r="AM813" s="123">
        <f t="shared" si="81"/>
        <v>11.600000000005821</v>
      </c>
      <c r="AN813" s="130"/>
      <c r="AO813" s="21"/>
      <c r="AP813" s="24"/>
      <c r="AQ813" s="21"/>
    </row>
    <row r="814" spans="1:43" s="22" customFormat="1" ht="76.5" outlineLevel="1" x14ac:dyDescent="0.25">
      <c r="A814" s="70"/>
      <c r="B814" s="72" t="s">
        <v>2861</v>
      </c>
      <c r="C814" s="21" t="s">
        <v>79</v>
      </c>
      <c r="D814" s="21" t="s">
        <v>3804</v>
      </c>
      <c r="E814" s="21" t="s">
        <v>496</v>
      </c>
      <c r="F814" s="21" t="s">
        <v>3805</v>
      </c>
      <c r="G814" s="21" t="s">
        <v>3806</v>
      </c>
      <c r="H814" s="23" t="s">
        <v>81</v>
      </c>
      <c r="I814" s="24">
        <v>0</v>
      </c>
      <c r="J814" s="25">
        <v>710000000</v>
      </c>
      <c r="K814" s="25" t="s">
        <v>82</v>
      </c>
      <c r="L814" s="23" t="s">
        <v>696</v>
      </c>
      <c r="M814" s="21" t="s">
        <v>969</v>
      </c>
      <c r="N814" s="26" t="s">
        <v>84</v>
      </c>
      <c r="O814" s="26" t="s">
        <v>4214</v>
      </c>
      <c r="P814" s="21" t="s">
        <v>91</v>
      </c>
      <c r="Q814" s="27">
        <v>796</v>
      </c>
      <c r="R814" s="26" t="s">
        <v>678</v>
      </c>
      <c r="S814" s="12">
        <v>40</v>
      </c>
      <c r="T814" s="12">
        <v>7756.47</v>
      </c>
      <c r="U814" s="12">
        <f t="shared" si="82"/>
        <v>310258.8</v>
      </c>
      <c r="V814" s="12">
        <f t="shared" si="83"/>
        <v>347489.85600000003</v>
      </c>
      <c r="W814" s="23"/>
      <c r="X814" s="23">
        <v>2017</v>
      </c>
      <c r="Y814" s="25"/>
      <c r="Z814" s="121" t="s">
        <v>1723</v>
      </c>
      <c r="AA814" s="121" t="s">
        <v>728</v>
      </c>
      <c r="AB814" s="121" t="s">
        <v>4703</v>
      </c>
      <c r="AC814" s="121">
        <v>28</v>
      </c>
      <c r="AD814" s="122" t="s">
        <v>6873</v>
      </c>
      <c r="AE814" s="122" t="s">
        <v>6871</v>
      </c>
      <c r="AF814" s="121" t="s">
        <v>8387</v>
      </c>
      <c r="AG814" s="121"/>
      <c r="AH814" s="121" t="s">
        <v>8378</v>
      </c>
      <c r="AI814" s="121"/>
      <c r="AJ814" s="123">
        <v>40</v>
      </c>
      <c r="AK814" s="123">
        <v>7756</v>
      </c>
      <c r="AL814" s="123">
        <f t="shared" si="80"/>
        <v>310240</v>
      </c>
      <c r="AM814" s="123">
        <f t="shared" si="81"/>
        <v>18.799999999988358</v>
      </c>
      <c r="AN814" s="130"/>
      <c r="AO814" s="21"/>
      <c r="AP814" s="24"/>
      <c r="AQ814" s="21"/>
    </row>
    <row r="815" spans="1:43" s="22" customFormat="1" ht="76.5" outlineLevel="1" x14ac:dyDescent="0.25">
      <c r="A815" s="70"/>
      <c r="B815" s="72" t="s">
        <v>2862</v>
      </c>
      <c r="C815" s="21" t="s">
        <v>79</v>
      </c>
      <c r="D815" s="21" t="s">
        <v>3807</v>
      </c>
      <c r="E815" s="21" t="s">
        <v>4064</v>
      </c>
      <c r="F815" s="21" t="s">
        <v>4065</v>
      </c>
      <c r="G815" s="21" t="s">
        <v>4850</v>
      </c>
      <c r="H815" s="23" t="s">
        <v>81</v>
      </c>
      <c r="I815" s="24">
        <v>0</v>
      </c>
      <c r="J815" s="25">
        <v>710000000</v>
      </c>
      <c r="K815" s="25" t="s">
        <v>82</v>
      </c>
      <c r="L815" s="23" t="s">
        <v>696</v>
      </c>
      <c r="M815" s="21" t="s">
        <v>969</v>
      </c>
      <c r="N815" s="26" t="s">
        <v>84</v>
      </c>
      <c r="O815" s="26" t="s">
        <v>4214</v>
      </c>
      <c r="P815" s="21" t="s">
        <v>91</v>
      </c>
      <c r="Q815" s="27">
        <v>5108</v>
      </c>
      <c r="R815" s="26" t="s">
        <v>1562</v>
      </c>
      <c r="S815" s="12">
        <v>2</v>
      </c>
      <c r="T815" s="12">
        <v>2675</v>
      </c>
      <c r="U815" s="12">
        <f t="shared" si="82"/>
        <v>5350</v>
      </c>
      <c r="V815" s="12">
        <f t="shared" si="83"/>
        <v>5992.0000000000009</v>
      </c>
      <c r="W815" s="23"/>
      <c r="X815" s="23">
        <v>2017</v>
      </c>
      <c r="Y815" s="25"/>
      <c r="Z815" s="121" t="s">
        <v>1723</v>
      </c>
      <c r="AA815" s="121" t="s">
        <v>728</v>
      </c>
      <c r="AB815" s="121" t="s">
        <v>4703</v>
      </c>
      <c r="AC815" s="121">
        <v>29</v>
      </c>
      <c r="AD815" s="122" t="s">
        <v>6873</v>
      </c>
      <c r="AE815" s="122" t="s">
        <v>6871</v>
      </c>
      <c r="AF815" s="121" t="s">
        <v>8387</v>
      </c>
      <c r="AG815" s="121"/>
      <c r="AH815" s="121" t="s">
        <v>8378</v>
      </c>
      <c r="AI815" s="121"/>
      <c r="AJ815" s="123">
        <v>2</v>
      </c>
      <c r="AK815" s="123">
        <v>2675</v>
      </c>
      <c r="AL815" s="123">
        <f t="shared" ref="AL815:AL880" si="84">AJ815*AK815</f>
        <v>5350</v>
      </c>
      <c r="AM815" s="123">
        <f t="shared" ref="AM815:AM880" si="85">U815-AL815</f>
        <v>0</v>
      </c>
      <c r="AN815" s="130"/>
      <c r="AO815" s="21"/>
      <c r="AP815" s="24"/>
      <c r="AQ815" s="21"/>
    </row>
    <row r="816" spans="1:43" s="22" customFormat="1" ht="89.25" outlineLevel="1" x14ac:dyDescent="0.25">
      <c r="A816" s="70"/>
      <c r="B816" s="72" t="s">
        <v>2863</v>
      </c>
      <c r="C816" s="21" t="s">
        <v>79</v>
      </c>
      <c r="D816" s="21" t="s">
        <v>3808</v>
      </c>
      <c r="E816" s="21" t="s">
        <v>3809</v>
      </c>
      <c r="F816" s="21" t="s">
        <v>3810</v>
      </c>
      <c r="G816" s="21" t="s">
        <v>3811</v>
      </c>
      <c r="H816" s="23" t="s">
        <v>81</v>
      </c>
      <c r="I816" s="24">
        <v>0</v>
      </c>
      <c r="J816" s="25">
        <v>710000000</v>
      </c>
      <c r="K816" s="25" t="s">
        <v>82</v>
      </c>
      <c r="L816" s="23" t="s">
        <v>696</v>
      </c>
      <c r="M816" s="21" t="s">
        <v>969</v>
      </c>
      <c r="N816" s="26" t="s">
        <v>84</v>
      </c>
      <c r="O816" s="26" t="s">
        <v>4214</v>
      </c>
      <c r="P816" s="21" t="s">
        <v>91</v>
      </c>
      <c r="Q816" s="27">
        <v>796</v>
      </c>
      <c r="R816" s="26" t="s">
        <v>678</v>
      </c>
      <c r="S816" s="12">
        <v>4</v>
      </c>
      <c r="T816" s="12">
        <v>3104.91</v>
      </c>
      <c r="U816" s="12">
        <f t="shared" si="82"/>
        <v>12419.64</v>
      </c>
      <c r="V816" s="12">
        <f t="shared" si="83"/>
        <v>13909.996800000001</v>
      </c>
      <c r="W816" s="23"/>
      <c r="X816" s="23">
        <v>2017</v>
      </c>
      <c r="Y816" s="25"/>
      <c r="Z816" s="121" t="s">
        <v>1723</v>
      </c>
      <c r="AA816" s="121" t="s">
        <v>728</v>
      </c>
      <c r="AB816" s="121" t="s">
        <v>4703</v>
      </c>
      <c r="AC816" s="121">
        <v>30</v>
      </c>
      <c r="AD816" s="122" t="s">
        <v>6873</v>
      </c>
      <c r="AE816" s="122" t="s">
        <v>6871</v>
      </c>
      <c r="AF816" s="121" t="s">
        <v>8387</v>
      </c>
      <c r="AG816" s="121"/>
      <c r="AH816" s="121" t="s">
        <v>8378</v>
      </c>
      <c r="AI816" s="121"/>
      <c r="AJ816" s="123">
        <v>4</v>
      </c>
      <c r="AK816" s="123">
        <v>3104</v>
      </c>
      <c r="AL816" s="123">
        <f t="shared" si="84"/>
        <v>12416</v>
      </c>
      <c r="AM816" s="123">
        <f t="shared" si="85"/>
        <v>3.6399999999994179</v>
      </c>
      <c r="AN816" s="130"/>
      <c r="AO816" s="21"/>
      <c r="AP816" s="24"/>
      <c r="AQ816" s="21"/>
    </row>
    <row r="817" spans="1:43" s="22" customFormat="1" ht="76.5" outlineLevel="1" x14ac:dyDescent="0.25">
      <c r="A817" s="70"/>
      <c r="B817" s="72" t="s">
        <v>2864</v>
      </c>
      <c r="C817" s="21" t="s">
        <v>79</v>
      </c>
      <c r="D817" s="21" t="s">
        <v>1471</v>
      </c>
      <c r="E817" s="21" t="s">
        <v>1170</v>
      </c>
      <c r="F817" s="21" t="s">
        <v>1472</v>
      </c>
      <c r="G817" s="21" t="s">
        <v>4851</v>
      </c>
      <c r="H817" s="23" t="s">
        <v>81</v>
      </c>
      <c r="I817" s="24">
        <v>0</v>
      </c>
      <c r="J817" s="25">
        <v>710000000</v>
      </c>
      <c r="K817" s="25" t="s">
        <v>82</v>
      </c>
      <c r="L817" s="23" t="s">
        <v>696</v>
      </c>
      <c r="M817" s="21" t="s">
        <v>969</v>
      </c>
      <c r="N817" s="26" t="s">
        <v>84</v>
      </c>
      <c r="O817" s="26" t="s">
        <v>4214</v>
      </c>
      <c r="P817" s="21" t="s">
        <v>91</v>
      </c>
      <c r="Q817" s="27">
        <v>868</v>
      </c>
      <c r="R817" s="26" t="s">
        <v>89</v>
      </c>
      <c r="S817" s="12">
        <v>10</v>
      </c>
      <c r="T817" s="12">
        <v>458.57</v>
      </c>
      <c r="U817" s="12">
        <f t="shared" si="82"/>
        <v>4585.7</v>
      </c>
      <c r="V817" s="12">
        <f t="shared" si="83"/>
        <v>5135.9840000000004</v>
      </c>
      <c r="W817" s="23"/>
      <c r="X817" s="23">
        <v>2017</v>
      </c>
      <c r="Y817" s="25"/>
      <c r="Z817" s="121" t="s">
        <v>1723</v>
      </c>
      <c r="AA817" s="121" t="s">
        <v>728</v>
      </c>
      <c r="AB817" s="121" t="s">
        <v>4703</v>
      </c>
      <c r="AC817" s="121">
        <v>31</v>
      </c>
      <c r="AD817" s="122" t="s">
        <v>6873</v>
      </c>
      <c r="AE817" s="122" t="s">
        <v>6871</v>
      </c>
      <c r="AF817" s="121" t="s">
        <v>8387</v>
      </c>
      <c r="AG817" s="121"/>
      <c r="AH817" s="121" t="s">
        <v>8378</v>
      </c>
      <c r="AI817" s="121"/>
      <c r="AJ817" s="123">
        <v>10</v>
      </c>
      <c r="AK817" s="123">
        <v>458</v>
      </c>
      <c r="AL817" s="123">
        <f t="shared" si="84"/>
        <v>4580</v>
      </c>
      <c r="AM817" s="123">
        <f t="shared" si="85"/>
        <v>5.6999999999998181</v>
      </c>
      <c r="AN817" s="130"/>
      <c r="AO817" s="21"/>
      <c r="AP817" s="24"/>
      <c r="AQ817" s="21"/>
    </row>
    <row r="818" spans="1:43" s="22" customFormat="1" ht="140.25" outlineLevel="1" x14ac:dyDescent="0.25">
      <c r="A818" s="70"/>
      <c r="B818" s="72" t="s">
        <v>2865</v>
      </c>
      <c r="C818" s="21" t="s">
        <v>79</v>
      </c>
      <c r="D818" s="21" t="s">
        <v>1471</v>
      </c>
      <c r="E818" s="21" t="s">
        <v>1170</v>
      </c>
      <c r="F818" s="21" t="s">
        <v>1472</v>
      </c>
      <c r="G818" s="21" t="s">
        <v>4852</v>
      </c>
      <c r="H818" s="23" t="s">
        <v>81</v>
      </c>
      <c r="I818" s="24">
        <v>0</v>
      </c>
      <c r="J818" s="25">
        <v>710000000</v>
      </c>
      <c r="K818" s="25" t="s">
        <v>82</v>
      </c>
      <c r="L818" s="23" t="s">
        <v>696</v>
      </c>
      <c r="M818" s="21" t="s">
        <v>969</v>
      </c>
      <c r="N818" s="26" t="s">
        <v>84</v>
      </c>
      <c r="O818" s="26" t="s">
        <v>4214</v>
      </c>
      <c r="P818" s="21" t="s">
        <v>91</v>
      </c>
      <c r="Q818" s="27">
        <v>868</v>
      </c>
      <c r="R818" s="26" t="s">
        <v>3988</v>
      </c>
      <c r="S818" s="12">
        <v>20</v>
      </c>
      <c r="T818" s="12">
        <v>300.94</v>
      </c>
      <c r="U818" s="12">
        <f t="shared" si="82"/>
        <v>6018.8</v>
      </c>
      <c r="V818" s="12">
        <f t="shared" si="83"/>
        <v>6741.0560000000005</v>
      </c>
      <c r="W818" s="23"/>
      <c r="X818" s="23">
        <v>2017</v>
      </c>
      <c r="Y818" s="25"/>
      <c r="Z818" s="121" t="s">
        <v>1723</v>
      </c>
      <c r="AA818" s="121" t="s">
        <v>728</v>
      </c>
      <c r="AB818" s="121" t="s">
        <v>4703</v>
      </c>
      <c r="AC818" s="121">
        <v>32</v>
      </c>
      <c r="AD818" s="122" t="s">
        <v>6873</v>
      </c>
      <c r="AE818" s="122" t="s">
        <v>6871</v>
      </c>
      <c r="AF818" s="121" t="s">
        <v>8387</v>
      </c>
      <c r="AG818" s="121"/>
      <c r="AH818" s="121" t="s">
        <v>8378</v>
      </c>
      <c r="AI818" s="121"/>
      <c r="AJ818" s="123">
        <v>20</v>
      </c>
      <c r="AK818" s="123">
        <v>300</v>
      </c>
      <c r="AL818" s="123">
        <f t="shared" si="84"/>
        <v>6000</v>
      </c>
      <c r="AM818" s="123">
        <f t="shared" si="85"/>
        <v>18.800000000000182</v>
      </c>
      <c r="AN818" s="130"/>
      <c r="AO818" s="21"/>
      <c r="AP818" s="24"/>
      <c r="AQ818" s="21"/>
    </row>
    <row r="819" spans="1:43" s="22" customFormat="1" ht="76.5" outlineLevel="1" x14ac:dyDescent="0.25">
      <c r="A819" s="70"/>
      <c r="B819" s="72" t="s">
        <v>2866</v>
      </c>
      <c r="C819" s="21" t="s">
        <v>79</v>
      </c>
      <c r="D819" s="21" t="s">
        <v>3812</v>
      </c>
      <c r="E819" s="21" t="s">
        <v>3813</v>
      </c>
      <c r="F819" s="21" t="s">
        <v>3814</v>
      </c>
      <c r="G819" s="21" t="s">
        <v>4853</v>
      </c>
      <c r="H819" s="23" t="s">
        <v>81</v>
      </c>
      <c r="I819" s="24">
        <v>0</v>
      </c>
      <c r="J819" s="25">
        <v>710000000</v>
      </c>
      <c r="K819" s="25" t="s">
        <v>82</v>
      </c>
      <c r="L819" s="23" t="s">
        <v>696</v>
      </c>
      <c r="M819" s="21" t="s">
        <v>969</v>
      </c>
      <c r="N819" s="26" t="s">
        <v>84</v>
      </c>
      <c r="O819" s="26" t="s">
        <v>4214</v>
      </c>
      <c r="P819" s="21" t="s">
        <v>91</v>
      </c>
      <c r="Q819" s="27">
        <v>796</v>
      </c>
      <c r="R819" s="26" t="s">
        <v>678</v>
      </c>
      <c r="S819" s="12">
        <v>1</v>
      </c>
      <c r="T819" s="12">
        <v>7756</v>
      </c>
      <c r="U819" s="12">
        <f t="shared" si="82"/>
        <v>7756</v>
      </c>
      <c r="V819" s="12">
        <f t="shared" si="83"/>
        <v>8686.7200000000012</v>
      </c>
      <c r="W819" s="23"/>
      <c r="X819" s="23">
        <v>2017</v>
      </c>
      <c r="Y819" s="25"/>
      <c r="Z819" s="121" t="s">
        <v>1723</v>
      </c>
      <c r="AA819" s="121" t="s">
        <v>728</v>
      </c>
      <c r="AB819" s="121" t="s">
        <v>4703</v>
      </c>
      <c r="AC819" s="121">
        <v>33</v>
      </c>
      <c r="AD819" s="122" t="s">
        <v>6873</v>
      </c>
      <c r="AE819" s="122" t="s">
        <v>6871</v>
      </c>
      <c r="AF819" s="121" t="s">
        <v>8387</v>
      </c>
      <c r="AG819" s="121"/>
      <c r="AH819" s="121" t="s">
        <v>8378</v>
      </c>
      <c r="AI819" s="121"/>
      <c r="AJ819" s="123">
        <v>1</v>
      </c>
      <c r="AK819" s="123">
        <v>7756</v>
      </c>
      <c r="AL819" s="123">
        <f t="shared" si="84"/>
        <v>7756</v>
      </c>
      <c r="AM819" s="123">
        <f t="shared" si="85"/>
        <v>0</v>
      </c>
      <c r="AN819" s="130"/>
      <c r="AO819" s="21"/>
      <c r="AP819" s="24"/>
      <c r="AQ819" s="21"/>
    </row>
    <row r="820" spans="1:43" s="22" customFormat="1" ht="76.5" outlineLevel="1" x14ac:dyDescent="0.25">
      <c r="A820" s="70"/>
      <c r="B820" s="72" t="s">
        <v>2867</v>
      </c>
      <c r="C820" s="21" t="s">
        <v>79</v>
      </c>
      <c r="D820" s="21" t="s">
        <v>3815</v>
      </c>
      <c r="E820" s="21" t="s">
        <v>512</v>
      </c>
      <c r="F820" s="21" t="s">
        <v>3816</v>
      </c>
      <c r="G820" s="21" t="s">
        <v>4854</v>
      </c>
      <c r="H820" s="23" t="s">
        <v>81</v>
      </c>
      <c r="I820" s="24">
        <v>0</v>
      </c>
      <c r="J820" s="25">
        <v>710000000</v>
      </c>
      <c r="K820" s="25" t="s">
        <v>82</v>
      </c>
      <c r="L820" s="23" t="s">
        <v>696</v>
      </c>
      <c r="M820" s="21" t="s">
        <v>969</v>
      </c>
      <c r="N820" s="26" t="s">
        <v>84</v>
      </c>
      <c r="O820" s="26" t="s">
        <v>4214</v>
      </c>
      <c r="P820" s="21" t="s">
        <v>91</v>
      </c>
      <c r="Q820" s="27">
        <v>796</v>
      </c>
      <c r="R820" s="26" t="s">
        <v>678</v>
      </c>
      <c r="S820" s="12">
        <v>18</v>
      </c>
      <c r="T820" s="12">
        <v>4776.79</v>
      </c>
      <c r="U820" s="12">
        <f t="shared" si="82"/>
        <v>85982.22</v>
      </c>
      <c r="V820" s="12">
        <f t="shared" si="83"/>
        <v>96300.086400000015</v>
      </c>
      <c r="W820" s="23"/>
      <c r="X820" s="23">
        <v>2017</v>
      </c>
      <c r="Y820" s="25"/>
      <c r="Z820" s="121" t="s">
        <v>1723</v>
      </c>
      <c r="AA820" s="121" t="s">
        <v>728</v>
      </c>
      <c r="AB820" s="121" t="s">
        <v>4703</v>
      </c>
      <c r="AC820" s="121">
        <v>34</v>
      </c>
      <c r="AD820" s="122" t="s">
        <v>6873</v>
      </c>
      <c r="AE820" s="122" t="s">
        <v>6871</v>
      </c>
      <c r="AF820" s="121" t="s">
        <v>8387</v>
      </c>
      <c r="AG820" s="121"/>
      <c r="AH820" s="121" t="s">
        <v>8378</v>
      </c>
      <c r="AI820" s="121"/>
      <c r="AJ820" s="123">
        <v>18</v>
      </c>
      <c r="AK820" s="123">
        <v>4776</v>
      </c>
      <c r="AL820" s="123">
        <f t="shared" si="84"/>
        <v>85968</v>
      </c>
      <c r="AM820" s="123">
        <f t="shared" si="85"/>
        <v>14.220000000001164</v>
      </c>
      <c r="AN820" s="130"/>
      <c r="AO820" s="21"/>
      <c r="AP820" s="24"/>
      <c r="AQ820" s="21"/>
    </row>
    <row r="821" spans="1:43" s="22" customFormat="1" ht="76.5" outlineLevel="1" x14ac:dyDescent="0.25">
      <c r="A821" s="70"/>
      <c r="B821" s="72" t="s">
        <v>2868</v>
      </c>
      <c r="C821" s="21" t="s">
        <v>79</v>
      </c>
      <c r="D821" s="21" t="s">
        <v>3817</v>
      </c>
      <c r="E821" s="21" t="s">
        <v>512</v>
      </c>
      <c r="F821" s="21" t="s">
        <v>3818</v>
      </c>
      <c r="G821" s="21" t="s">
        <v>4855</v>
      </c>
      <c r="H821" s="23" t="s">
        <v>81</v>
      </c>
      <c r="I821" s="24">
        <v>0</v>
      </c>
      <c r="J821" s="25">
        <v>710000000</v>
      </c>
      <c r="K821" s="25" t="s">
        <v>82</v>
      </c>
      <c r="L821" s="23" t="s">
        <v>696</v>
      </c>
      <c r="M821" s="21" t="s">
        <v>969</v>
      </c>
      <c r="N821" s="26" t="s">
        <v>84</v>
      </c>
      <c r="O821" s="26" t="s">
        <v>4214</v>
      </c>
      <c r="P821" s="21" t="s">
        <v>91</v>
      </c>
      <c r="Q821" s="27">
        <v>796</v>
      </c>
      <c r="R821" s="26" t="s">
        <v>678</v>
      </c>
      <c r="S821" s="12">
        <v>10</v>
      </c>
      <c r="T821" s="12">
        <v>4776.79</v>
      </c>
      <c r="U821" s="12">
        <f t="shared" si="82"/>
        <v>47767.9</v>
      </c>
      <c r="V821" s="12">
        <f t="shared" si="83"/>
        <v>53500.04800000001</v>
      </c>
      <c r="W821" s="23"/>
      <c r="X821" s="23">
        <v>2017</v>
      </c>
      <c r="Y821" s="25"/>
      <c r="Z821" s="121" t="s">
        <v>1723</v>
      </c>
      <c r="AA821" s="121" t="s">
        <v>728</v>
      </c>
      <c r="AB821" s="121" t="s">
        <v>4703</v>
      </c>
      <c r="AC821" s="121">
        <v>35</v>
      </c>
      <c r="AD821" s="122" t="s">
        <v>6873</v>
      </c>
      <c r="AE821" s="122" t="s">
        <v>6871</v>
      </c>
      <c r="AF821" s="121" t="s">
        <v>8387</v>
      </c>
      <c r="AG821" s="121"/>
      <c r="AH821" s="121" t="s">
        <v>8378</v>
      </c>
      <c r="AI821" s="121"/>
      <c r="AJ821" s="123">
        <v>10</v>
      </c>
      <c r="AK821" s="123">
        <v>4776</v>
      </c>
      <c r="AL821" s="123">
        <f t="shared" si="84"/>
        <v>47760</v>
      </c>
      <c r="AM821" s="123">
        <f t="shared" si="85"/>
        <v>7.9000000000014552</v>
      </c>
      <c r="AN821" s="130"/>
      <c r="AO821" s="21"/>
      <c r="AP821" s="24"/>
      <c r="AQ821" s="21"/>
    </row>
    <row r="822" spans="1:43" s="22" customFormat="1" ht="114.75" outlineLevel="1" x14ac:dyDescent="0.25">
      <c r="A822" s="70"/>
      <c r="B822" s="72" t="s">
        <v>2869</v>
      </c>
      <c r="C822" s="21" t="s">
        <v>79</v>
      </c>
      <c r="D822" s="21" t="s">
        <v>3819</v>
      </c>
      <c r="E822" s="21" t="s">
        <v>3820</v>
      </c>
      <c r="F822" s="21" t="s">
        <v>3821</v>
      </c>
      <c r="G822" s="21" t="s">
        <v>3822</v>
      </c>
      <c r="H822" s="23" t="s">
        <v>81</v>
      </c>
      <c r="I822" s="24">
        <v>0</v>
      </c>
      <c r="J822" s="25">
        <v>710000000</v>
      </c>
      <c r="K822" s="25" t="s">
        <v>82</v>
      </c>
      <c r="L822" s="23" t="s">
        <v>696</v>
      </c>
      <c r="M822" s="21" t="s">
        <v>969</v>
      </c>
      <c r="N822" s="26" t="s">
        <v>84</v>
      </c>
      <c r="O822" s="26" t="s">
        <v>4214</v>
      </c>
      <c r="P822" s="21" t="s">
        <v>91</v>
      </c>
      <c r="Q822" s="27">
        <v>796</v>
      </c>
      <c r="R822" s="26" t="s">
        <v>678</v>
      </c>
      <c r="S822" s="12">
        <v>10</v>
      </c>
      <c r="T822" s="12">
        <v>178.01</v>
      </c>
      <c r="U822" s="12">
        <f t="shared" ref="U822:U887" si="86">S822*T822</f>
        <v>1780.1</v>
      </c>
      <c r="V822" s="12">
        <f t="shared" si="83"/>
        <v>1993.712</v>
      </c>
      <c r="W822" s="23"/>
      <c r="X822" s="23">
        <v>2017</v>
      </c>
      <c r="Y822" s="25"/>
      <c r="Z822" s="121" t="s">
        <v>1723</v>
      </c>
      <c r="AA822" s="121" t="s">
        <v>728</v>
      </c>
      <c r="AB822" s="121" t="s">
        <v>4703</v>
      </c>
      <c r="AC822" s="121">
        <v>36</v>
      </c>
      <c r="AD822" s="122" t="s">
        <v>6873</v>
      </c>
      <c r="AE822" s="122" t="s">
        <v>6871</v>
      </c>
      <c r="AF822" s="121" t="s">
        <v>8387</v>
      </c>
      <c r="AG822" s="121"/>
      <c r="AH822" s="121" t="s">
        <v>8378</v>
      </c>
      <c r="AI822" s="121"/>
      <c r="AJ822" s="123">
        <v>10</v>
      </c>
      <c r="AK822" s="123">
        <v>178</v>
      </c>
      <c r="AL822" s="123">
        <f t="shared" si="84"/>
        <v>1780</v>
      </c>
      <c r="AM822" s="123">
        <f t="shared" si="85"/>
        <v>9.9999999999909051E-2</v>
      </c>
      <c r="AN822" s="130"/>
      <c r="AO822" s="21"/>
      <c r="AP822" s="24"/>
      <c r="AQ822" s="21"/>
    </row>
    <row r="823" spans="1:43" s="22" customFormat="1" ht="76.5" outlineLevel="1" x14ac:dyDescent="0.25">
      <c r="A823" s="70"/>
      <c r="B823" s="72" t="s">
        <v>2870</v>
      </c>
      <c r="C823" s="21" t="s">
        <v>79</v>
      </c>
      <c r="D823" s="21" t="s">
        <v>3823</v>
      </c>
      <c r="E823" s="21" t="s">
        <v>3218</v>
      </c>
      <c r="F823" s="21" t="s">
        <v>3824</v>
      </c>
      <c r="G823" s="21" t="s">
        <v>4856</v>
      </c>
      <c r="H823" s="23" t="s">
        <v>81</v>
      </c>
      <c r="I823" s="24">
        <v>0</v>
      </c>
      <c r="J823" s="25">
        <v>710000000</v>
      </c>
      <c r="K823" s="25" t="s">
        <v>82</v>
      </c>
      <c r="L823" s="23" t="s">
        <v>696</v>
      </c>
      <c r="M823" s="21" t="s">
        <v>969</v>
      </c>
      <c r="N823" s="26" t="s">
        <v>84</v>
      </c>
      <c r="O823" s="26" t="s">
        <v>4214</v>
      </c>
      <c r="P823" s="21" t="s">
        <v>91</v>
      </c>
      <c r="Q823" s="27" t="s">
        <v>680</v>
      </c>
      <c r="R823" s="26" t="s">
        <v>681</v>
      </c>
      <c r="S823" s="12">
        <v>4</v>
      </c>
      <c r="T823" s="12">
        <v>271.89</v>
      </c>
      <c r="U823" s="12">
        <f t="shared" si="86"/>
        <v>1087.56</v>
      </c>
      <c r="V823" s="12">
        <f t="shared" si="83"/>
        <v>1218.0672</v>
      </c>
      <c r="W823" s="23"/>
      <c r="X823" s="23">
        <v>2017</v>
      </c>
      <c r="Y823" s="25"/>
      <c r="Z823" s="121" t="s">
        <v>1723</v>
      </c>
      <c r="AA823" s="121" t="s">
        <v>728</v>
      </c>
      <c r="AB823" s="121" t="s">
        <v>4703</v>
      </c>
      <c r="AC823" s="121">
        <v>37</v>
      </c>
      <c r="AD823" s="122" t="s">
        <v>6873</v>
      </c>
      <c r="AE823" s="122" t="s">
        <v>6871</v>
      </c>
      <c r="AF823" s="121" t="s">
        <v>8387</v>
      </c>
      <c r="AG823" s="121"/>
      <c r="AH823" s="121" t="s">
        <v>8378</v>
      </c>
      <c r="AI823" s="121"/>
      <c r="AJ823" s="123">
        <v>4</v>
      </c>
      <c r="AK823" s="123">
        <v>271</v>
      </c>
      <c r="AL823" s="123">
        <f t="shared" si="84"/>
        <v>1084</v>
      </c>
      <c r="AM823" s="123">
        <f t="shared" si="85"/>
        <v>3.5599999999999454</v>
      </c>
      <c r="AN823" s="130"/>
      <c r="AO823" s="21"/>
      <c r="AP823" s="24"/>
      <c r="AQ823" s="21"/>
    </row>
    <row r="824" spans="1:43" s="22" customFormat="1" ht="76.5" outlineLevel="1" x14ac:dyDescent="0.25">
      <c r="A824" s="70"/>
      <c r="B824" s="72" t="s">
        <v>2871</v>
      </c>
      <c r="C824" s="21" t="s">
        <v>79</v>
      </c>
      <c r="D824" s="21" t="s">
        <v>3825</v>
      </c>
      <c r="E824" s="21" t="s">
        <v>3826</v>
      </c>
      <c r="F824" s="21" t="s">
        <v>3827</v>
      </c>
      <c r="G824" s="21" t="s">
        <v>4857</v>
      </c>
      <c r="H824" s="23" t="s">
        <v>81</v>
      </c>
      <c r="I824" s="24">
        <v>0</v>
      </c>
      <c r="J824" s="25">
        <v>710000000</v>
      </c>
      <c r="K824" s="25" t="s">
        <v>82</v>
      </c>
      <c r="L824" s="23" t="s">
        <v>696</v>
      </c>
      <c r="M824" s="21" t="s">
        <v>969</v>
      </c>
      <c r="N824" s="26" t="s">
        <v>84</v>
      </c>
      <c r="O824" s="26" t="s">
        <v>4214</v>
      </c>
      <c r="P824" s="21" t="s">
        <v>91</v>
      </c>
      <c r="Q824" s="27">
        <v>796</v>
      </c>
      <c r="R824" s="26" t="s">
        <v>678</v>
      </c>
      <c r="S824" s="12">
        <v>2</v>
      </c>
      <c r="T824" s="12">
        <v>697.41</v>
      </c>
      <c r="U824" s="12">
        <f t="shared" si="86"/>
        <v>1394.82</v>
      </c>
      <c r="V824" s="12">
        <f t="shared" si="83"/>
        <v>1562.1984</v>
      </c>
      <c r="W824" s="23"/>
      <c r="X824" s="23">
        <v>2017</v>
      </c>
      <c r="Y824" s="25"/>
      <c r="Z824" s="121" t="s">
        <v>1723</v>
      </c>
      <c r="AA824" s="121" t="s">
        <v>728</v>
      </c>
      <c r="AB824" s="121" t="s">
        <v>4703</v>
      </c>
      <c r="AC824" s="121">
        <v>38</v>
      </c>
      <c r="AD824" s="122" t="s">
        <v>6873</v>
      </c>
      <c r="AE824" s="122" t="s">
        <v>6871</v>
      </c>
      <c r="AF824" s="121" t="s">
        <v>8387</v>
      </c>
      <c r="AG824" s="121"/>
      <c r="AH824" s="121" t="s">
        <v>8378</v>
      </c>
      <c r="AI824" s="121"/>
      <c r="AJ824" s="123">
        <v>2</v>
      </c>
      <c r="AK824" s="123">
        <v>697</v>
      </c>
      <c r="AL824" s="123">
        <f t="shared" si="84"/>
        <v>1394</v>
      </c>
      <c r="AM824" s="123">
        <f t="shared" si="85"/>
        <v>0.81999999999993634</v>
      </c>
      <c r="AN824" s="130"/>
      <c r="AO824" s="21"/>
      <c r="AP824" s="24"/>
      <c r="AQ824" s="21"/>
    </row>
    <row r="825" spans="1:43" s="22" customFormat="1" ht="76.5" outlineLevel="1" x14ac:dyDescent="0.25">
      <c r="A825" s="70"/>
      <c r="B825" s="72" t="s">
        <v>2872</v>
      </c>
      <c r="C825" s="21" t="s">
        <v>79</v>
      </c>
      <c r="D825" s="21" t="s">
        <v>1179</v>
      </c>
      <c r="E825" s="21" t="s">
        <v>1180</v>
      </c>
      <c r="F825" s="21" t="s">
        <v>1181</v>
      </c>
      <c r="G825" s="21" t="s">
        <v>3828</v>
      </c>
      <c r="H825" s="23" t="s">
        <v>81</v>
      </c>
      <c r="I825" s="24">
        <v>0</v>
      </c>
      <c r="J825" s="25">
        <v>710000000</v>
      </c>
      <c r="K825" s="25" t="s">
        <v>82</v>
      </c>
      <c r="L825" s="23" t="s">
        <v>696</v>
      </c>
      <c r="M825" s="21" t="s">
        <v>969</v>
      </c>
      <c r="N825" s="26" t="s">
        <v>84</v>
      </c>
      <c r="O825" s="26" t="s">
        <v>4214</v>
      </c>
      <c r="P825" s="21" t="s">
        <v>91</v>
      </c>
      <c r="Q825" s="27">
        <v>796</v>
      </c>
      <c r="R825" s="26" t="s">
        <v>678</v>
      </c>
      <c r="S825" s="12">
        <v>172</v>
      </c>
      <c r="T825" s="12">
        <v>1289.73</v>
      </c>
      <c r="U825" s="12">
        <f t="shared" si="86"/>
        <v>221833.56</v>
      </c>
      <c r="V825" s="12">
        <f t="shared" si="83"/>
        <v>248453.58720000001</v>
      </c>
      <c r="W825" s="23"/>
      <c r="X825" s="23">
        <v>2017</v>
      </c>
      <c r="Y825" s="25"/>
      <c r="Z825" s="121" t="s">
        <v>1723</v>
      </c>
      <c r="AA825" s="121" t="s">
        <v>728</v>
      </c>
      <c r="AB825" s="121" t="s">
        <v>4703</v>
      </c>
      <c r="AC825" s="121">
        <v>39</v>
      </c>
      <c r="AD825" s="122" t="s">
        <v>6873</v>
      </c>
      <c r="AE825" s="122" t="s">
        <v>6871</v>
      </c>
      <c r="AF825" s="121" t="s">
        <v>8387</v>
      </c>
      <c r="AG825" s="121"/>
      <c r="AH825" s="121" t="s">
        <v>8378</v>
      </c>
      <c r="AI825" s="121"/>
      <c r="AJ825" s="123">
        <v>172</v>
      </c>
      <c r="AK825" s="123">
        <v>1289</v>
      </c>
      <c r="AL825" s="123">
        <f t="shared" si="84"/>
        <v>221708</v>
      </c>
      <c r="AM825" s="123">
        <f t="shared" si="85"/>
        <v>125.55999999999767</v>
      </c>
      <c r="AN825" s="130"/>
      <c r="AO825" s="21"/>
      <c r="AP825" s="24"/>
      <c r="AQ825" s="21"/>
    </row>
    <row r="826" spans="1:43" s="22" customFormat="1" ht="114.75" outlineLevel="1" x14ac:dyDescent="0.25">
      <c r="A826" s="70"/>
      <c r="B826" s="72" t="s">
        <v>2873</v>
      </c>
      <c r="C826" s="21" t="s">
        <v>79</v>
      </c>
      <c r="D826" s="21" t="s">
        <v>1179</v>
      </c>
      <c r="E826" s="21" t="s">
        <v>1180</v>
      </c>
      <c r="F826" s="21" t="s">
        <v>1181</v>
      </c>
      <c r="G826" s="21" t="s">
        <v>4858</v>
      </c>
      <c r="H826" s="23" t="s">
        <v>81</v>
      </c>
      <c r="I826" s="24">
        <v>0</v>
      </c>
      <c r="J826" s="25">
        <v>710000000</v>
      </c>
      <c r="K826" s="25" t="s">
        <v>82</v>
      </c>
      <c r="L826" s="23" t="s">
        <v>696</v>
      </c>
      <c r="M826" s="21" t="s">
        <v>969</v>
      </c>
      <c r="N826" s="26" t="s">
        <v>84</v>
      </c>
      <c r="O826" s="26" t="s">
        <v>4214</v>
      </c>
      <c r="P826" s="21" t="s">
        <v>91</v>
      </c>
      <c r="Q826" s="27">
        <v>796</v>
      </c>
      <c r="R826" s="26" t="s">
        <v>678</v>
      </c>
      <c r="S826" s="12">
        <v>224</v>
      </c>
      <c r="T826" s="12">
        <v>503.44</v>
      </c>
      <c r="U826" s="12">
        <f t="shared" si="86"/>
        <v>112770.56</v>
      </c>
      <c r="V826" s="12">
        <f t="shared" si="83"/>
        <v>126303.02720000001</v>
      </c>
      <c r="W826" s="23"/>
      <c r="X826" s="23">
        <v>2017</v>
      </c>
      <c r="Y826" s="25"/>
      <c r="Z826" s="121" t="s">
        <v>1723</v>
      </c>
      <c r="AA826" s="121" t="s">
        <v>728</v>
      </c>
      <c r="AB826" s="121" t="s">
        <v>4703</v>
      </c>
      <c r="AC826" s="121">
        <v>40</v>
      </c>
      <c r="AD826" s="122" t="s">
        <v>6873</v>
      </c>
      <c r="AE826" s="122" t="s">
        <v>6871</v>
      </c>
      <c r="AF826" s="121" t="s">
        <v>8387</v>
      </c>
      <c r="AG826" s="121"/>
      <c r="AH826" s="121" t="s">
        <v>8379</v>
      </c>
      <c r="AI826" s="121"/>
      <c r="AJ826" s="123">
        <v>224</v>
      </c>
      <c r="AK826" s="123">
        <v>503</v>
      </c>
      <c r="AL826" s="123">
        <f t="shared" si="84"/>
        <v>112672</v>
      </c>
      <c r="AM826" s="123">
        <f t="shared" si="85"/>
        <v>98.559999999997672</v>
      </c>
      <c r="AN826" s="130"/>
      <c r="AO826" s="74"/>
      <c r="AP826" s="79"/>
      <c r="AQ826" s="74"/>
    </row>
    <row r="827" spans="1:43" s="22" customFormat="1" ht="216.75" outlineLevel="1" x14ac:dyDescent="0.25">
      <c r="A827" s="70"/>
      <c r="B827" s="72" t="s">
        <v>2874</v>
      </c>
      <c r="C827" s="21" t="s">
        <v>79</v>
      </c>
      <c r="D827" s="21" t="s">
        <v>1179</v>
      </c>
      <c r="E827" s="21" t="s">
        <v>1180</v>
      </c>
      <c r="F827" s="21" t="s">
        <v>1181</v>
      </c>
      <c r="G827" s="74" t="s">
        <v>5209</v>
      </c>
      <c r="H827" s="23" t="s">
        <v>81</v>
      </c>
      <c r="I827" s="24">
        <v>0</v>
      </c>
      <c r="J827" s="25">
        <v>710000000</v>
      </c>
      <c r="K827" s="25" t="s">
        <v>82</v>
      </c>
      <c r="L827" s="23" t="s">
        <v>696</v>
      </c>
      <c r="M827" s="21" t="s">
        <v>969</v>
      </c>
      <c r="N827" s="26" t="s">
        <v>84</v>
      </c>
      <c r="O827" s="26" t="s">
        <v>4214</v>
      </c>
      <c r="P827" s="21" t="s">
        <v>91</v>
      </c>
      <c r="Q827" s="27">
        <v>796</v>
      </c>
      <c r="R827" s="26" t="s">
        <v>678</v>
      </c>
      <c r="S827" s="12">
        <v>224</v>
      </c>
      <c r="T827" s="12">
        <v>618.59</v>
      </c>
      <c r="U827" s="12">
        <f t="shared" si="86"/>
        <v>138564.16</v>
      </c>
      <c r="V827" s="12">
        <f t="shared" si="83"/>
        <v>155191.85920000001</v>
      </c>
      <c r="W827" s="23"/>
      <c r="X827" s="23">
        <v>2017</v>
      </c>
      <c r="Y827" s="25"/>
      <c r="Z827" s="121" t="s">
        <v>1723</v>
      </c>
      <c r="AA827" s="121" t="s">
        <v>728</v>
      </c>
      <c r="AB827" s="121" t="s">
        <v>4703</v>
      </c>
      <c r="AC827" s="121">
        <v>41</v>
      </c>
      <c r="AD827" s="122" t="s">
        <v>6873</v>
      </c>
      <c r="AE827" s="122" t="s">
        <v>6871</v>
      </c>
      <c r="AF827" s="121" t="s">
        <v>8387</v>
      </c>
      <c r="AG827" s="121"/>
      <c r="AH827" s="121" t="s">
        <v>8379</v>
      </c>
      <c r="AI827" s="121"/>
      <c r="AJ827" s="123">
        <v>224</v>
      </c>
      <c r="AK827" s="123">
        <v>618</v>
      </c>
      <c r="AL827" s="123">
        <f t="shared" si="84"/>
        <v>138432</v>
      </c>
      <c r="AM827" s="123">
        <f t="shared" si="85"/>
        <v>132.16000000000349</v>
      </c>
      <c r="AN827" s="130"/>
      <c r="AO827" s="74"/>
      <c r="AP827" s="79"/>
      <c r="AQ827" s="74"/>
    </row>
    <row r="828" spans="1:43" s="22" customFormat="1" ht="76.5" outlineLevel="1" x14ac:dyDescent="0.25">
      <c r="A828" s="70"/>
      <c r="B828" s="72" t="s">
        <v>2875</v>
      </c>
      <c r="C828" s="21" t="s">
        <v>79</v>
      </c>
      <c r="D828" s="21" t="s">
        <v>1179</v>
      </c>
      <c r="E828" s="21" t="s">
        <v>1180</v>
      </c>
      <c r="F828" s="21" t="s">
        <v>1181</v>
      </c>
      <c r="G828" s="21" t="s">
        <v>4190</v>
      </c>
      <c r="H828" s="23" t="s">
        <v>81</v>
      </c>
      <c r="I828" s="24">
        <v>0</v>
      </c>
      <c r="J828" s="25">
        <v>710000000</v>
      </c>
      <c r="K828" s="25" t="s">
        <v>82</v>
      </c>
      <c r="L828" s="23" t="s">
        <v>696</v>
      </c>
      <c r="M828" s="21" t="s">
        <v>969</v>
      </c>
      <c r="N828" s="26" t="s">
        <v>84</v>
      </c>
      <c r="O828" s="26" t="s">
        <v>4214</v>
      </c>
      <c r="P828" s="21" t="s">
        <v>91</v>
      </c>
      <c r="Q828" s="27">
        <v>796</v>
      </c>
      <c r="R828" s="26" t="s">
        <v>678</v>
      </c>
      <c r="S828" s="12">
        <v>60</v>
      </c>
      <c r="T828" s="12">
        <v>618.59</v>
      </c>
      <c r="U828" s="12">
        <f t="shared" si="86"/>
        <v>37115.4</v>
      </c>
      <c r="V828" s="12">
        <f t="shared" si="83"/>
        <v>41569.248000000007</v>
      </c>
      <c r="W828" s="23"/>
      <c r="X828" s="23">
        <v>2017</v>
      </c>
      <c r="Y828" s="25"/>
      <c r="Z828" s="121" t="s">
        <v>1723</v>
      </c>
      <c r="AA828" s="121" t="s">
        <v>728</v>
      </c>
      <c r="AB828" s="121" t="s">
        <v>4703</v>
      </c>
      <c r="AC828" s="121">
        <v>42</v>
      </c>
      <c r="AD828" s="122" t="s">
        <v>6873</v>
      </c>
      <c r="AE828" s="122" t="s">
        <v>6871</v>
      </c>
      <c r="AF828" s="121" t="s">
        <v>8387</v>
      </c>
      <c r="AG828" s="121"/>
      <c r="AH828" s="121" t="s">
        <v>8378</v>
      </c>
      <c r="AI828" s="121"/>
      <c r="AJ828" s="123">
        <v>60</v>
      </c>
      <c r="AK828" s="123">
        <v>618</v>
      </c>
      <c r="AL828" s="123">
        <f t="shared" si="84"/>
        <v>37080</v>
      </c>
      <c r="AM828" s="123">
        <f t="shared" si="85"/>
        <v>35.400000000001455</v>
      </c>
      <c r="AN828" s="130"/>
      <c r="AO828" s="21"/>
      <c r="AP828" s="24"/>
      <c r="AQ828" s="21"/>
    </row>
    <row r="829" spans="1:43" s="22" customFormat="1" ht="76.5" outlineLevel="1" x14ac:dyDescent="0.25">
      <c r="A829" s="70"/>
      <c r="B829" s="72" t="s">
        <v>2876</v>
      </c>
      <c r="C829" s="21" t="s">
        <v>79</v>
      </c>
      <c r="D829" s="21" t="s">
        <v>3829</v>
      </c>
      <c r="E829" s="21" t="s">
        <v>3830</v>
      </c>
      <c r="F829" s="21" t="s">
        <v>3831</v>
      </c>
      <c r="G829" s="21" t="s">
        <v>3832</v>
      </c>
      <c r="H829" s="23" t="s">
        <v>81</v>
      </c>
      <c r="I829" s="24">
        <v>0</v>
      </c>
      <c r="J829" s="25">
        <v>710000000</v>
      </c>
      <c r="K829" s="25" t="s">
        <v>82</v>
      </c>
      <c r="L829" s="23" t="s">
        <v>696</v>
      </c>
      <c r="M829" s="21" t="s">
        <v>969</v>
      </c>
      <c r="N829" s="26" t="s">
        <v>84</v>
      </c>
      <c r="O829" s="26" t="s">
        <v>4214</v>
      </c>
      <c r="P829" s="21" t="s">
        <v>91</v>
      </c>
      <c r="Q829" s="27">
        <v>715</v>
      </c>
      <c r="R829" s="26" t="s">
        <v>681</v>
      </c>
      <c r="S829" s="12">
        <v>2</v>
      </c>
      <c r="T829" s="12">
        <v>2350.1799999999998</v>
      </c>
      <c r="U829" s="12">
        <f t="shared" si="86"/>
        <v>4700.3599999999997</v>
      </c>
      <c r="V829" s="12">
        <f t="shared" si="83"/>
        <v>5264.4031999999997</v>
      </c>
      <c r="W829" s="23"/>
      <c r="X829" s="23">
        <v>2017</v>
      </c>
      <c r="Y829" s="25"/>
      <c r="Z829" s="121" t="s">
        <v>1723</v>
      </c>
      <c r="AA829" s="121" t="s">
        <v>728</v>
      </c>
      <c r="AB829" s="121" t="s">
        <v>4703</v>
      </c>
      <c r="AC829" s="121">
        <v>43</v>
      </c>
      <c r="AD829" s="122" t="s">
        <v>6873</v>
      </c>
      <c r="AE829" s="122" t="s">
        <v>6871</v>
      </c>
      <c r="AF829" s="121" t="s">
        <v>8387</v>
      </c>
      <c r="AG829" s="121"/>
      <c r="AH829" s="121" t="s">
        <v>8378</v>
      </c>
      <c r="AI829" s="121"/>
      <c r="AJ829" s="123">
        <v>2</v>
      </c>
      <c r="AK829" s="123">
        <v>2350</v>
      </c>
      <c r="AL829" s="123">
        <f t="shared" si="84"/>
        <v>4700</v>
      </c>
      <c r="AM829" s="123">
        <f t="shared" si="85"/>
        <v>0.35999999999967258</v>
      </c>
      <c r="AN829" s="130"/>
      <c r="AO829" s="21"/>
      <c r="AP829" s="24"/>
      <c r="AQ829" s="21"/>
    </row>
    <row r="830" spans="1:43" s="22" customFormat="1" ht="76.5" outlineLevel="1" x14ac:dyDescent="0.25">
      <c r="A830" s="70"/>
      <c r="B830" s="72" t="s">
        <v>2877</v>
      </c>
      <c r="C830" s="21" t="s">
        <v>79</v>
      </c>
      <c r="D830" s="21" t="s">
        <v>3833</v>
      </c>
      <c r="E830" s="21" t="s">
        <v>3834</v>
      </c>
      <c r="F830" s="21" t="s">
        <v>3835</v>
      </c>
      <c r="G830" s="21" t="s">
        <v>3836</v>
      </c>
      <c r="H830" s="23" t="s">
        <v>81</v>
      </c>
      <c r="I830" s="24">
        <v>0</v>
      </c>
      <c r="J830" s="25">
        <v>710000000</v>
      </c>
      <c r="K830" s="25" t="s">
        <v>82</v>
      </c>
      <c r="L830" s="23" t="s">
        <v>696</v>
      </c>
      <c r="M830" s="21" t="s">
        <v>969</v>
      </c>
      <c r="N830" s="26" t="s">
        <v>84</v>
      </c>
      <c r="O830" s="26" t="s">
        <v>4214</v>
      </c>
      <c r="P830" s="21" t="s">
        <v>91</v>
      </c>
      <c r="Q830" s="27">
        <v>796</v>
      </c>
      <c r="R830" s="26" t="s">
        <v>678</v>
      </c>
      <c r="S830" s="12">
        <v>2</v>
      </c>
      <c r="T830" s="12">
        <v>3229.11</v>
      </c>
      <c r="U830" s="12">
        <f t="shared" si="86"/>
        <v>6458.22</v>
      </c>
      <c r="V830" s="12">
        <f t="shared" si="83"/>
        <v>7233.2064000000009</v>
      </c>
      <c r="W830" s="23"/>
      <c r="X830" s="23">
        <v>2017</v>
      </c>
      <c r="Y830" s="25"/>
      <c r="Z830" s="121" t="s">
        <v>1723</v>
      </c>
      <c r="AA830" s="121" t="s">
        <v>728</v>
      </c>
      <c r="AB830" s="121" t="s">
        <v>4703</v>
      </c>
      <c r="AC830" s="121">
        <v>44</v>
      </c>
      <c r="AD830" s="122" t="s">
        <v>6873</v>
      </c>
      <c r="AE830" s="122" t="s">
        <v>6871</v>
      </c>
      <c r="AF830" s="121" t="s">
        <v>8387</v>
      </c>
      <c r="AG830" s="121"/>
      <c r="AH830" s="121" t="s">
        <v>8378</v>
      </c>
      <c r="AI830" s="121"/>
      <c r="AJ830" s="123">
        <v>2</v>
      </c>
      <c r="AK830" s="123">
        <v>3229</v>
      </c>
      <c r="AL830" s="123">
        <f t="shared" si="84"/>
        <v>6458</v>
      </c>
      <c r="AM830" s="123">
        <f t="shared" si="85"/>
        <v>0.22000000000025466</v>
      </c>
      <c r="AN830" s="130"/>
      <c r="AO830" s="21"/>
      <c r="AP830" s="24"/>
      <c r="AQ830" s="21"/>
    </row>
    <row r="831" spans="1:43" s="22" customFormat="1" ht="76.5" outlineLevel="1" x14ac:dyDescent="0.25">
      <c r="A831" s="70"/>
      <c r="B831" s="72" t="s">
        <v>2878</v>
      </c>
      <c r="C831" s="21" t="s">
        <v>79</v>
      </c>
      <c r="D831" s="21" t="s">
        <v>1980</v>
      </c>
      <c r="E831" s="21" t="s">
        <v>1981</v>
      </c>
      <c r="F831" s="21" t="s">
        <v>1982</v>
      </c>
      <c r="G831" s="21" t="s">
        <v>4859</v>
      </c>
      <c r="H831" s="23" t="s">
        <v>81</v>
      </c>
      <c r="I831" s="24">
        <v>0</v>
      </c>
      <c r="J831" s="25">
        <v>710000000</v>
      </c>
      <c r="K831" s="25" t="s">
        <v>82</v>
      </c>
      <c r="L831" s="23" t="s">
        <v>696</v>
      </c>
      <c r="M831" s="21" t="s">
        <v>969</v>
      </c>
      <c r="N831" s="26" t="s">
        <v>84</v>
      </c>
      <c r="O831" s="26" t="s">
        <v>4214</v>
      </c>
      <c r="P831" s="21" t="s">
        <v>91</v>
      </c>
      <c r="Q831" s="27">
        <v>796</v>
      </c>
      <c r="R831" s="26" t="s">
        <v>678</v>
      </c>
      <c r="S831" s="12">
        <v>30</v>
      </c>
      <c r="T831" s="12">
        <v>1189.42</v>
      </c>
      <c r="U831" s="12">
        <f t="shared" si="86"/>
        <v>35682.600000000006</v>
      </c>
      <c r="V831" s="12">
        <f t="shared" si="83"/>
        <v>39964.51200000001</v>
      </c>
      <c r="W831" s="23"/>
      <c r="X831" s="23">
        <v>2017</v>
      </c>
      <c r="Y831" s="25"/>
      <c r="Z831" s="121" t="s">
        <v>1723</v>
      </c>
      <c r="AA831" s="121" t="s">
        <v>728</v>
      </c>
      <c r="AB831" s="121" t="s">
        <v>4703</v>
      </c>
      <c r="AC831" s="121">
        <v>45</v>
      </c>
      <c r="AD831" s="122" t="s">
        <v>6873</v>
      </c>
      <c r="AE831" s="122" t="s">
        <v>6871</v>
      </c>
      <c r="AF831" s="121" t="s">
        <v>8387</v>
      </c>
      <c r="AG831" s="121"/>
      <c r="AH831" s="121" t="s">
        <v>8378</v>
      </c>
      <c r="AI831" s="121"/>
      <c r="AJ831" s="123">
        <v>30</v>
      </c>
      <c r="AK831" s="123">
        <v>1189</v>
      </c>
      <c r="AL831" s="123">
        <f t="shared" si="84"/>
        <v>35670</v>
      </c>
      <c r="AM831" s="123">
        <f t="shared" si="85"/>
        <v>12.600000000005821</v>
      </c>
      <c r="AN831" s="130"/>
      <c r="AO831" s="21"/>
      <c r="AP831" s="24"/>
      <c r="AQ831" s="21"/>
    </row>
    <row r="832" spans="1:43" s="22" customFormat="1" ht="76.5" outlineLevel="1" x14ac:dyDescent="0.25">
      <c r="A832" s="70"/>
      <c r="B832" s="72" t="s">
        <v>2879</v>
      </c>
      <c r="C832" s="21" t="s">
        <v>79</v>
      </c>
      <c r="D832" s="21" t="s">
        <v>4188</v>
      </c>
      <c r="E832" s="21" t="s">
        <v>811</v>
      </c>
      <c r="F832" s="21" t="s">
        <v>4189</v>
      </c>
      <c r="G832" s="21" t="s">
        <v>4323</v>
      </c>
      <c r="H832" s="72" t="s">
        <v>81</v>
      </c>
      <c r="I832" s="24">
        <v>0</v>
      </c>
      <c r="J832" s="25">
        <v>710000000</v>
      </c>
      <c r="K832" s="25" t="s">
        <v>82</v>
      </c>
      <c r="L832" s="23" t="s">
        <v>696</v>
      </c>
      <c r="M832" s="21" t="s">
        <v>969</v>
      </c>
      <c r="N832" s="26" t="s">
        <v>84</v>
      </c>
      <c r="O832" s="26" t="s">
        <v>4214</v>
      </c>
      <c r="P832" s="21" t="s">
        <v>91</v>
      </c>
      <c r="Q832" s="27">
        <v>796</v>
      </c>
      <c r="R832" s="26" t="s">
        <v>678</v>
      </c>
      <c r="S832" s="12">
        <v>31</v>
      </c>
      <c r="T832" s="12">
        <v>262.72000000000003</v>
      </c>
      <c r="U832" s="12">
        <f t="shared" si="86"/>
        <v>8144.3200000000006</v>
      </c>
      <c r="V832" s="12">
        <f t="shared" si="83"/>
        <v>9121.6384000000016</v>
      </c>
      <c r="W832" s="23"/>
      <c r="X832" s="23">
        <v>2017</v>
      </c>
      <c r="Y832" s="25"/>
      <c r="Z832" s="121" t="s">
        <v>1723</v>
      </c>
      <c r="AA832" s="121" t="s">
        <v>728</v>
      </c>
      <c r="AB832" s="121" t="s">
        <v>4703</v>
      </c>
      <c r="AC832" s="121">
        <v>46</v>
      </c>
      <c r="AD832" s="122" t="s">
        <v>6873</v>
      </c>
      <c r="AE832" s="122" t="s">
        <v>6871</v>
      </c>
      <c r="AF832" s="121" t="s">
        <v>8387</v>
      </c>
      <c r="AG832" s="121"/>
      <c r="AH832" s="121" t="s">
        <v>8378</v>
      </c>
      <c r="AI832" s="121"/>
      <c r="AJ832" s="123">
        <v>31</v>
      </c>
      <c r="AK832" s="123">
        <v>262</v>
      </c>
      <c r="AL832" s="123">
        <f t="shared" si="84"/>
        <v>8122</v>
      </c>
      <c r="AM832" s="123">
        <f t="shared" si="85"/>
        <v>22.320000000000618</v>
      </c>
      <c r="AN832" s="130"/>
      <c r="AO832" s="21"/>
      <c r="AP832" s="24"/>
      <c r="AQ832" s="21"/>
    </row>
    <row r="833" spans="1:47" s="22" customFormat="1" ht="76.5" outlineLevel="1" x14ac:dyDescent="0.25">
      <c r="A833" s="70"/>
      <c r="B833" s="72" t="s">
        <v>2880</v>
      </c>
      <c r="C833" s="21" t="s">
        <v>79</v>
      </c>
      <c r="D833" s="21" t="s">
        <v>810</v>
      </c>
      <c r="E833" s="21" t="s">
        <v>811</v>
      </c>
      <c r="F833" s="21" t="s">
        <v>812</v>
      </c>
      <c r="G833" s="21" t="s">
        <v>4860</v>
      </c>
      <c r="H833" s="72" t="s">
        <v>81</v>
      </c>
      <c r="I833" s="24">
        <v>0</v>
      </c>
      <c r="J833" s="25">
        <v>710000000</v>
      </c>
      <c r="K833" s="25" t="s">
        <v>82</v>
      </c>
      <c r="L833" s="23" t="s">
        <v>696</v>
      </c>
      <c r="M833" s="21" t="s">
        <v>969</v>
      </c>
      <c r="N833" s="26" t="s">
        <v>84</v>
      </c>
      <c r="O833" s="26" t="s">
        <v>4214</v>
      </c>
      <c r="P833" s="21" t="s">
        <v>91</v>
      </c>
      <c r="Q833" s="27">
        <v>778</v>
      </c>
      <c r="R833" s="26" t="s">
        <v>3203</v>
      </c>
      <c r="S833" s="12">
        <f>38+5</f>
        <v>43</v>
      </c>
      <c r="T833" s="12">
        <v>780.05</v>
      </c>
      <c r="U833" s="12">
        <f t="shared" si="86"/>
        <v>33542.15</v>
      </c>
      <c r="V833" s="12">
        <f t="shared" ref="V833:V898" si="87">U833*1.12</f>
        <v>37567.208000000006</v>
      </c>
      <c r="W833" s="23"/>
      <c r="X833" s="23">
        <v>2017</v>
      </c>
      <c r="Y833" s="25"/>
      <c r="Z833" s="121" t="s">
        <v>1723</v>
      </c>
      <c r="AA833" s="121" t="s">
        <v>728</v>
      </c>
      <c r="AB833" s="121" t="s">
        <v>4703</v>
      </c>
      <c r="AC833" s="121">
        <v>47</v>
      </c>
      <c r="AD833" s="122" t="s">
        <v>6873</v>
      </c>
      <c r="AE833" s="122" t="s">
        <v>6871</v>
      </c>
      <c r="AF833" s="121" t="s">
        <v>8387</v>
      </c>
      <c r="AG833" s="121"/>
      <c r="AH833" s="121" t="s">
        <v>8378</v>
      </c>
      <c r="AI833" s="121"/>
      <c r="AJ833" s="123">
        <v>43</v>
      </c>
      <c r="AK833" s="123">
        <v>780</v>
      </c>
      <c r="AL833" s="123">
        <f t="shared" si="84"/>
        <v>33540</v>
      </c>
      <c r="AM833" s="123">
        <f t="shared" si="85"/>
        <v>2.1500000000014552</v>
      </c>
      <c r="AN833" s="130"/>
      <c r="AO833" s="21"/>
      <c r="AP833" s="24"/>
      <c r="AQ833" s="21"/>
    </row>
    <row r="834" spans="1:47" s="22" customFormat="1" ht="76.5" outlineLevel="1" x14ac:dyDescent="0.25">
      <c r="A834" s="70"/>
      <c r="B834" s="72" t="s">
        <v>2881</v>
      </c>
      <c r="C834" s="21" t="s">
        <v>79</v>
      </c>
      <c r="D834" s="21" t="s">
        <v>3837</v>
      </c>
      <c r="E834" s="21" t="s">
        <v>811</v>
      </c>
      <c r="F834" s="21" t="s">
        <v>3838</v>
      </c>
      <c r="G834" s="21" t="s">
        <v>4322</v>
      </c>
      <c r="H834" s="72" t="s">
        <v>81</v>
      </c>
      <c r="I834" s="24">
        <v>0</v>
      </c>
      <c r="J834" s="25">
        <v>710000000</v>
      </c>
      <c r="K834" s="25" t="s">
        <v>82</v>
      </c>
      <c r="L834" s="23" t="s">
        <v>696</v>
      </c>
      <c r="M834" s="21" t="s">
        <v>969</v>
      </c>
      <c r="N834" s="26" t="s">
        <v>84</v>
      </c>
      <c r="O834" s="26" t="s">
        <v>4214</v>
      </c>
      <c r="P834" s="21" t="s">
        <v>91</v>
      </c>
      <c r="Q834" s="27">
        <v>796</v>
      </c>
      <c r="R834" s="26" t="s">
        <v>678</v>
      </c>
      <c r="S834" s="12">
        <v>60</v>
      </c>
      <c r="T834" s="12">
        <v>539.78</v>
      </c>
      <c r="U834" s="12">
        <f t="shared" si="86"/>
        <v>32386.799999999999</v>
      </c>
      <c r="V834" s="12">
        <f t="shared" si="87"/>
        <v>36273.216</v>
      </c>
      <c r="W834" s="23"/>
      <c r="X834" s="23">
        <v>2017</v>
      </c>
      <c r="Y834" s="25"/>
      <c r="Z834" s="121" t="s">
        <v>1723</v>
      </c>
      <c r="AA834" s="121" t="s">
        <v>728</v>
      </c>
      <c r="AB834" s="121" t="s">
        <v>4703</v>
      </c>
      <c r="AC834" s="121">
        <v>48</v>
      </c>
      <c r="AD834" s="122" t="s">
        <v>6873</v>
      </c>
      <c r="AE834" s="122" t="s">
        <v>6871</v>
      </c>
      <c r="AF834" s="121" t="s">
        <v>8387</v>
      </c>
      <c r="AG834" s="121"/>
      <c r="AH834" s="121" t="s">
        <v>8378</v>
      </c>
      <c r="AI834" s="121"/>
      <c r="AJ834" s="123">
        <v>60</v>
      </c>
      <c r="AK834" s="123">
        <v>539</v>
      </c>
      <c r="AL834" s="123">
        <f t="shared" si="84"/>
        <v>32340</v>
      </c>
      <c r="AM834" s="123">
        <f t="shared" si="85"/>
        <v>46.799999999999272</v>
      </c>
      <c r="AN834" s="130"/>
      <c r="AO834" s="21"/>
      <c r="AP834" s="24"/>
      <c r="AQ834" s="21"/>
    </row>
    <row r="835" spans="1:47" s="22" customFormat="1" ht="76.5" outlineLevel="1" x14ac:dyDescent="0.25">
      <c r="A835" s="70"/>
      <c r="B835" s="72" t="s">
        <v>2882</v>
      </c>
      <c r="C835" s="21" t="s">
        <v>79</v>
      </c>
      <c r="D835" s="21" t="s">
        <v>3491</v>
      </c>
      <c r="E835" s="21" t="s">
        <v>811</v>
      </c>
      <c r="F835" s="21" t="s">
        <v>3492</v>
      </c>
      <c r="G835" s="21" t="s">
        <v>4861</v>
      </c>
      <c r="H835" s="72" t="s">
        <v>81</v>
      </c>
      <c r="I835" s="79">
        <v>0</v>
      </c>
      <c r="J835" s="25">
        <v>710000000</v>
      </c>
      <c r="K835" s="25" t="s">
        <v>82</v>
      </c>
      <c r="L835" s="23" t="s">
        <v>696</v>
      </c>
      <c r="M835" s="21" t="s">
        <v>969</v>
      </c>
      <c r="N835" s="26" t="s">
        <v>84</v>
      </c>
      <c r="O835" s="26" t="s">
        <v>4214</v>
      </c>
      <c r="P835" s="21" t="s">
        <v>91</v>
      </c>
      <c r="Q835" s="27">
        <v>796</v>
      </c>
      <c r="R835" s="26" t="s">
        <v>678</v>
      </c>
      <c r="S835" s="12">
        <v>16</v>
      </c>
      <c r="T835" s="12">
        <v>281.83</v>
      </c>
      <c r="U835" s="12">
        <f t="shared" si="86"/>
        <v>4509.28</v>
      </c>
      <c r="V835" s="12">
        <f t="shared" si="87"/>
        <v>5050.3936000000003</v>
      </c>
      <c r="W835" s="23"/>
      <c r="X835" s="23">
        <v>2017</v>
      </c>
      <c r="Y835" s="25"/>
      <c r="Z835" s="121" t="s">
        <v>1723</v>
      </c>
      <c r="AA835" s="121" t="s">
        <v>728</v>
      </c>
      <c r="AB835" s="121" t="s">
        <v>4703</v>
      </c>
      <c r="AC835" s="121">
        <v>49</v>
      </c>
      <c r="AD835" s="122" t="s">
        <v>6873</v>
      </c>
      <c r="AE835" s="122" t="s">
        <v>6871</v>
      </c>
      <c r="AF835" s="121" t="s">
        <v>8387</v>
      </c>
      <c r="AG835" s="121"/>
      <c r="AH835" s="121" t="s">
        <v>8378</v>
      </c>
      <c r="AI835" s="121"/>
      <c r="AJ835" s="123">
        <v>16</v>
      </c>
      <c r="AK835" s="123">
        <v>281</v>
      </c>
      <c r="AL835" s="123">
        <f t="shared" si="84"/>
        <v>4496</v>
      </c>
      <c r="AM835" s="123">
        <f t="shared" si="85"/>
        <v>13.279999999999745</v>
      </c>
      <c r="AN835" s="130"/>
      <c r="AO835" s="21"/>
      <c r="AP835" s="24"/>
      <c r="AQ835" s="21"/>
    </row>
    <row r="836" spans="1:47" s="22" customFormat="1" ht="76.5" outlineLevel="1" x14ac:dyDescent="0.25">
      <c r="A836" s="70"/>
      <c r="B836" s="72" t="s">
        <v>2883</v>
      </c>
      <c r="C836" s="21" t="s">
        <v>79</v>
      </c>
      <c r="D836" s="21" t="s">
        <v>3839</v>
      </c>
      <c r="E836" s="21" t="s">
        <v>3840</v>
      </c>
      <c r="F836" s="21" t="s">
        <v>3841</v>
      </c>
      <c r="G836" s="21" t="s">
        <v>3842</v>
      </c>
      <c r="H836" s="23" t="s">
        <v>81</v>
      </c>
      <c r="I836" s="24">
        <v>0</v>
      </c>
      <c r="J836" s="25">
        <v>710000000</v>
      </c>
      <c r="K836" s="25" t="s">
        <v>82</v>
      </c>
      <c r="L836" s="23" t="s">
        <v>696</v>
      </c>
      <c r="M836" s="21" t="s">
        <v>969</v>
      </c>
      <c r="N836" s="26" t="s">
        <v>84</v>
      </c>
      <c r="O836" s="26" t="s">
        <v>4214</v>
      </c>
      <c r="P836" s="21" t="s">
        <v>91</v>
      </c>
      <c r="Q836" s="27">
        <v>796</v>
      </c>
      <c r="R836" s="26" t="s">
        <v>678</v>
      </c>
      <c r="S836" s="12">
        <v>4</v>
      </c>
      <c r="T836" s="12">
        <v>3549.15</v>
      </c>
      <c r="U836" s="12">
        <f t="shared" si="86"/>
        <v>14196.6</v>
      </c>
      <c r="V836" s="12">
        <f t="shared" si="87"/>
        <v>15900.192000000003</v>
      </c>
      <c r="W836" s="23"/>
      <c r="X836" s="23">
        <v>2017</v>
      </c>
      <c r="Y836" s="25"/>
      <c r="Z836" s="121" t="s">
        <v>1723</v>
      </c>
      <c r="AA836" s="121" t="s">
        <v>728</v>
      </c>
      <c r="AB836" s="121" t="s">
        <v>4703</v>
      </c>
      <c r="AC836" s="121">
        <v>50</v>
      </c>
      <c r="AD836" s="122" t="s">
        <v>6873</v>
      </c>
      <c r="AE836" s="122" t="s">
        <v>6871</v>
      </c>
      <c r="AF836" s="121" t="s">
        <v>8387</v>
      </c>
      <c r="AG836" s="121"/>
      <c r="AH836" s="121" t="s">
        <v>8378</v>
      </c>
      <c r="AI836" s="121"/>
      <c r="AJ836" s="123">
        <v>4</v>
      </c>
      <c r="AK836" s="123">
        <v>3549</v>
      </c>
      <c r="AL836" s="123">
        <f t="shared" si="84"/>
        <v>14196</v>
      </c>
      <c r="AM836" s="123">
        <f t="shared" si="85"/>
        <v>0.6000000000003638</v>
      </c>
      <c r="AN836" s="130"/>
      <c r="AO836" s="21"/>
      <c r="AP836" s="24"/>
      <c r="AQ836" s="21"/>
    </row>
    <row r="837" spans="1:47" s="22" customFormat="1" ht="76.5" outlineLevel="1" x14ac:dyDescent="0.25">
      <c r="A837" s="70"/>
      <c r="B837" s="72" t="s">
        <v>2884</v>
      </c>
      <c r="C837" s="21" t="s">
        <v>79</v>
      </c>
      <c r="D837" s="21" t="s">
        <v>3843</v>
      </c>
      <c r="E837" s="21" t="s">
        <v>1989</v>
      </c>
      <c r="F837" s="21" t="s">
        <v>3844</v>
      </c>
      <c r="G837" s="21" t="s">
        <v>4862</v>
      </c>
      <c r="H837" s="23" t="s">
        <v>81</v>
      </c>
      <c r="I837" s="24">
        <v>0</v>
      </c>
      <c r="J837" s="25">
        <v>710000000</v>
      </c>
      <c r="K837" s="25" t="s">
        <v>82</v>
      </c>
      <c r="L837" s="23" t="s">
        <v>696</v>
      </c>
      <c r="M837" s="21" t="s">
        <v>969</v>
      </c>
      <c r="N837" s="26" t="s">
        <v>84</v>
      </c>
      <c r="O837" s="26" t="s">
        <v>4214</v>
      </c>
      <c r="P837" s="21" t="s">
        <v>91</v>
      </c>
      <c r="Q837" s="27">
        <v>796</v>
      </c>
      <c r="R837" s="26" t="s">
        <v>678</v>
      </c>
      <c r="S837" s="12">
        <v>22</v>
      </c>
      <c r="T837" s="12">
        <v>8560</v>
      </c>
      <c r="U837" s="12">
        <f t="shared" si="86"/>
        <v>188320</v>
      </c>
      <c r="V837" s="12">
        <f t="shared" si="87"/>
        <v>210918.40000000002</v>
      </c>
      <c r="W837" s="23"/>
      <c r="X837" s="23">
        <v>2017</v>
      </c>
      <c r="Y837" s="25"/>
      <c r="Z837" s="121" t="s">
        <v>1723</v>
      </c>
      <c r="AA837" s="121" t="s">
        <v>728</v>
      </c>
      <c r="AB837" s="121" t="s">
        <v>4703</v>
      </c>
      <c r="AC837" s="121">
        <v>51</v>
      </c>
      <c r="AD837" s="122" t="s">
        <v>6873</v>
      </c>
      <c r="AE837" s="122" t="s">
        <v>6871</v>
      </c>
      <c r="AF837" s="121" t="s">
        <v>8387</v>
      </c>
      <c r="AG837" s="121"/>
      <c r="AH837" s="121" t="s">
        <v>8378</v>
      </c>
      <c r="AI837" s="121"/>
      <c r="AJ837" s="123">
        <v>22</v>
      </c>
      <c r="AK837" s="123">
        <v>8560</v>
      </c>
      <c r="AL837" s="123">
        <f t="shared" si="84"/>
        <v>188320</v>
      </c>
      <c r="AM837" s="123">
        <f t="shared" si="85"/>
        <v>0</v>
      </c>
      <c r="AN837" s="130"/>
      <c r="AO837" s="21"/>
      <c r="AP837" s="24"/>
      <c r="AQ837" s="21"/>
    </row>
    <row r="838" spans="1:47" s="22" customFormat="1" ht="76.5" outlineLevel="1" x14ac:dyDescent="0.25">
      <c r="A838" s="70"/>
      <c r="B838" s="72" t="s">
        <v>2885</v>
      </c>
      <c r="C838" s="21" t="s">
        <v>79</v>
      </c>
      <c r="D838" s="21" t="s">
        <v>3845</v>
      </c>
      <c r="E838" s="21" t="s">
        <v>3846</v>
      </c>
      <c r="F838" s="21" t="s">
        <v>3847</v>
      </c>
      <c r="G838" s="21" t="s">
        <v>3848</v>
      </c>
      <c r="H838" s="23" t="s">
        <v>81</v>
      </c>
      <c r="I838" s="24">
        <v>0</v>
      </c>
      <c r="J838" s="25">
        <v>710000000</v>
      </c>
      <c r="K838" s="25" t="s">
        <v>82</v>
      </c>
      <c r="L838" s="23" t="s">
        <v>696</v>
      </c>
      <c r="M838" s="21" t="s">
        <v>969</v>
      </c>
      <c r="N838" s="26" t="s">
        <v>84</v>
      </c>
      <c r="O838" s="26" t="s">
        <v>4214</v>
      </c>
      <c r="P838" s="21" t="s">
        <v>91</v>
      </c>
      <c r="Q838" s="27">
        <v>796</v>
      </c>
      <c r="R838" s="26" t="s">
        <v>678</v>
      </c>
      <c r="S838" s="12">
        <v>12</v>
      </c>
      <c r="T838" s="12">
        <v>417.97</v>
      </c>
      <c r="U838" s="12">
        <f t="shared" si="86"/>
        <v>5015.6400000000003</v>
      </c>
      <c r="V838" s="12">
        <f t="shared" si="87"/>
        <v>5617.5168000000012</v>
      </c>
      <c r="W838" s="23"/>
      <c r="X838" s="23">
        <v>2017</v>
      </c>
      <c r="Y838" s="25"/>
      <c r="Z838" s="121" t="s">
        <v>1723</v>
      </c>
      <c r="AA838" s="121" t="s">
        <v>728</v>
      </c>
      <c r="AB838" s="121" t="s">
        <v>4703</v>
      </c>
      <c r="AC838" s="121">
        <v>52</v>
      </c>
      <c r="AD838" s="122" t="s">
        <v>6873</v>
      </c>
      <c r="AE838" s="122" t="s">
        <v>6871</v>
      </c>
      <c r="AF838" s="121" t="s">
        <v>8387</v>
      </c>
      <c r="AG838" s="121"/>
      <c r="AH838" s="121" t="s">
        <v>8378</v>
      </c>
      <c r="AI838" s="121"/>
      <c r="AJ838" s="123">
        <v>12</v>
      </c>
      <c r="AK838" s="123">
        <v>417</v>
      </c>
      <c r="AL838" s="123">
        <f t="shared" si="84"/>
        <v>5004</v>
      </c>
      <c r="AM838" s="123">
        <f t="shared" si="85"/>
        <v>11.640000000000327</v>
      </c>
      <c r="AN838" s="130"/>
      <c r="AO838" s="21"/>
      <c r="AP838" s="24"/>
      <c r="AQ838" s="21"/>
    </row>
    <row r="839" spans="1:47" s="22" customFormat="1" ht="76.5" outlineLevel="1" x14ac:dyDescent="0.25">
      <c r="A839" s="70"/>
      <c r="B839" s="72" t="s">
        <v>2886</v>
      </c>
      <c r="C839" s="21" t="s">
        <v>79</v>
      </c>
      <c r="D839" s="21" t="s">
        <v>3849</v>
      </c>
      <c r="E839" s="21" t="s">
        <v>3361</v>
      </c>
      <c r="F839" s="21" t="s">
        <v>3850</v>
      </c>
      <c r="G839" s="21" t="s">
        <v>4863</v>
      </c>
      <c r="H839" s="23" t="s">
        <v>81</v>
      </c>
      <c r="I839" s="24">
        <v>0</v>
      </c>
      <c r="J839" s="25">
        <v>710000000</v>
      </c>
      <c r="K839" s="25" t="s">
        <v>82</v>
      </c>
      <c r="L839" s="23" t="s">
        <v>696</v>
      </c>
      <c r="M839" s="21" t="s">
        <v>969</v>
      </c>
      <c r="N839" s="26" t="s">
        <v>84</v>
      </c>
      <c r="O839" s="26" t="s">
        <v>4214</v>
      </c>
      <c r="P839" s="21" t="s">
        <v>91</v>
      </c>
      <c r="Q839" s="27">
        <v>166</v>
      </c>
      <c r="R839" s="26" t="s">
        <v>1558</v>
      </c>
      <c r="S839" s="12">
        <v>895</v>
      </c>
      <c r="T839" s="12">
        <v>95</v>
      </c>
      <c r="U839" s="12">
        <v>0</v>
      </c>
      <c r="V839" s="12">
        <f t="shared" si="87"/>
        <v>0</v>
      </c>
      <c r="W839" s="23"/>
      <c r="X839" s="23">
        <v>2017</v>
      </c>
      <c r="Y839" s="25" t="s">
        <v>4476</v>
      </c>
      <c r="Z839" s="121" t="s">
        <v>1723</v>
      </c>
      <c r="AA839" s="121" t="s">
        <v>728</v>
      </c>
      <c r="AB839" s="121" t="s">
        <v>4703</v>
      </c>
      <c r="AC839" s="121">
        <v>53</v>
      </c>
      <c r="AD839" s="122" t="s">
        <v>6873</v>
      </c>
      <c r="AE839" s="122" t="s">
        <v>6871</v>
      </c>
      <c r="AF839" s="121" t="s">
        <v>8387</v>
      </c>
      <c r="AG839" s="121"/>
      <c r="AH839" s="121" t="s">
        <v>8378</v>
      </c>
      <c r="AI839" s="121"/>
      <c r="AJ839" s="123">
        <v>895</v>
      </c>
      <c r="AK839" s="123">
        <v>95</v>
      </c>
      <c r="AL839" s="123"/>
      <c r="AM839" s="123"/>
      <c r="AN839" s="130"/>
      <c r="AO839" s="21"/>
      <c r="AP839" s="24"/>
      <c r="AQ839" s="21"/>
    </row>
    <row r="840" spans="1:47" s="22" customFormat="1" ht="76.5" outlineLevel="1" x14ac:dyDescent="0.25">
      <c r="A840" s="70"/>
      <c r="B840" s="72" t="s">
        <v>8833</v>
      </c>
      <c r="C840" s="21" t="s">
        <v>79</v>
      </c>
      <c r="D840" s="21" t="s">
        <v>3849</v>
      </c>
      <c r="E840" s="21" t="s">
        <v>3361</v>
      </c>
      <c r="F840" s="21" t="s">
        <v>3850</v>
      </c>
      <c r="G840" s="21" t="s">
        <v>4863</v>
      </c>
      <c r="H840" s="23" t="s">
        <v>81</v>
      </c>
      <c r="I840" s="24">
        <v>0</v>
      </c>
      <c r="J840" s="25">
        <v>710000000</v>
      </c>
      <c r="K840" s="25" t="s">
        <v>82</v>
      </c>
      <c r="L840" s="23" t="s">
        <v>696</v>
      </c>
      <c r="M840" s="21" t="s">
        <v>969</v>
      </c>
      <c r="N840" s="26" t="s">
        <v>84</v>
      </c>
      <c r="O840" s="26" t="s">
        <v>4214</v>
      </c>
      <c r="P840" s="21" t="s">
        <v>91</v>
      </c>
      <c r="Q840" s="27">
        <v>166</v>
      </c>
      <c r="R840" s="26" t="s">
        <v>1558</v>
      </c>
      <c r="S840" s="12">
        <f>895+750</f>
        <v>1645</v>
      </c>
      <c r="T840" s="12">
        <v>95</v>
      </c>
      <c r="U840" s="12">
        <f t="shared" ref="U840" si="88">S840*T840</f>
        <v>156275</v>
      </c>
      <c r="V840" s="12">
        <f t="shared" ref="V840" si="89">U840*1.12</f>
        <v>175028.00000000003</v>
      </c>
      <c r="W840" s="23"/>
      <c r="X840" s="23">
        <v>2017</v>
      </c>
      <c r="Y840" s="25"/>
      <c r="Z840" s="121" t="s">
        <v>1723</v>
      </c>
      <c r="AA840" s="121" t="s">
        <v>728</v>
      </c>
      <c r="AB840" s="121" t="s">
        <v>4703</v>
      </c>
      <c r="AC840" s="121">
        <v>53</v>
      </c>
      <c r="AD840" s="122" t="s">
        <v>6873</v>
      </c>
      <c r="AE840" s="122" t="s">
        <v>6871</v>
      </c>
      <c r="AF840" s="121" t="s">
        <v>8387</v>
      </c>
      <c r="AG840" s="121"/>
      <c r="AH840" s="121" t="s">
        <v>8378</v>
      </c>
      <c r="AI840" s="121"/>
      <c r="AJ840" s="123">
        <v>895</v>
      </c>
      <c r="AK840" s="123">
        <v>95</v>
      </c>
      <c r="AL840" s="123">
        <f t="shared" ref="AL840" si="90">AJ840*AK840</f>
        <v>85025</v>
      </c>
      <c r="AM840" s="123">
        <f t="shared" ref="AM840" si="91">U840-AL840</f>
        <v>71250</v>
      </c>
      <c r="AN840" s="130"/>
      <c r="AO840" s="21"/>
      <c r="AP840" s="24"/>
      <c r="AQ840" s="21"/>
    </row>
    <row r="841" spans="1:47" s="22" customFormat="1" ht="140.25" outlineLevel="1" x14ac:dyDescent="0.25">
      <c r="A841" s="70"/>
      <c r="B841" s="72" t="s">
        <v>2887</v>
      </c>
      <c r="C841" s="21" t="s">
        <v>79</v>
      </c>
      <c r="D841" s="21" t="s">
        <v>3851</v>
      </c>
      <c r="E841" s="21" t="s">
        <v>3852</v>
      </c>
      <c r="F841" s="21" t="s">
        <v>3853</v>
      </c>
      <c r="G841" s="74" t="s">
        <v>4458</v>
      </c>
      <c r="H841" s="23" t="s">
        <v>81</v>
      </c>
      <c r="I841" s="24">
        <v>0</v>
      </c>
      <c r="J841" s="25">
        <v>710000000</v>
      </c>
      <c r="K841" s="25" t="s">
        <v>82</v>
      </c>
      <c r="L841" s="23" t="s">
        <v>696</v>
      </c>
      <c r="M841" s="21" t="s">
        <v>969</v>
      </c>
      <c r="N841" s="26" t="s">
        <v>84</v>
      </c>
      <c r="O841" s="26" t="s">
        <v>4214</v>
      </c>
      <c r="P841" s="21" t="s">
        <v>91</v>
      </c>
      <c r="Q841" s="27">
        <v>868</v>
      </c>
      <c r="R841" s="26" t="s">
        <v>89</v>
      </c>
      <c r="S841" s="12">
        <v>96</v>
      </c>
      <c r="T841" s="12">
        <v>1321.74</v>
      </c>
      <c r="U841" s="12">
        <f t="shared" si="86"/>
        <v>126887.04000000001</v>
      </c>
      <c r="V841" s="12">
        <f t="shared" si="87"/>
        <v>142113.48480000003</v>
      </c>
      <c r="W841" s="23"/>
      <c r="X841" s="23">
        <v>2017</v>
      </c>
      <c r="Y841" s="25"/>
      <c r="Z841" s="121" t="s">
        <v>1723</v>
      </c>
      <c r="AA841" s="121" t="s">
        <v>728</v>
      </c>
      <c r="AB841" s="121" t="s">
        <v>4703</v>
      </c>
      <c r="AC841" s="121">
        <v>54</v>
      </c>
      <c r="AD841" s="122" t="s">
        <v>6873</v>
      </c>
      <c r="AE841" s="122" t="s">
        <v>6871</v>
      </c>
      <c r="AF841" s="121" t="s">
        <v>8387</v>
      </c>
      <c r="AG841" s="121"/>
      <c r="AH841" s="121" t="s">
        <v>8378</v>
      </c>
      <c r="AI841" s="121"/>
      <c r="AJ841" s="123">
        <v>96</v>
      </c>
      <c r="AK841" s="123">
        <v>1321</v>
      </c>
      <c r="AL841" s="123">
        <f t="shared" si="84"/>
        <v>126816</v>
      </c>
      <c r="AM841" s="123">
        <f t="shared" si="85"/>
        <v>71.040000000008149</v>
      </c>
      <c r="AN841" s="130"/>
      <c r="AO841" s="21"/>
      <c r="AP841" s="24"/>
      <c r="AQ841" s="21"/>
    </row>
    <row r="842" spans="1:47" s="22" customFormat="1" ht="76.5" outlineLevel="1" x14ac:dyDescent="0.25">
      <c r="A842" s="70"/>
      <c r="B842" s="72" t="s">
        <v>2888</v>
      </c>
      <c r="C842" s="21" t="s">
        <v>79</v>
      </c>
      <c r="D842" s="21" t="s">
        <v>1164</v>
      </c>
      <c r="E842" s="21" t="s">
        <v>1161</v>
      </c>
      <c r="F842" s="21" t="s">
        <v>1165</v>
      </c>
      <c r="G842" s="74" t="s">
        <v>4452</v>
      </c>
      <c r="H842" s="23" t="s">
        <v>81</v>
      </c>
      <c r="I842" s="24">
        <v>0</v>
      </c>
      <c r="J842" s="25">
        <v>710000000</v>
      </c>
      <c r="K842" s="25" t="s">
        <v>82</v>
      </c>
      <c r="L842" s="23" t="s">
        <v>696</v>
      </c>
      <c r="M842" s="21" t="s">
        <v>969</v>
      </c>
      <c r="N842" s="26" t="s">
        <v>84</v>
      </c>
      <c r="O842" s="26" t="s">
        <v>4214</v>
      </c>
      <c r="P842" s="21" t="s">
        <v>91</v>
      </c>
      <c r="Q842" s="27">
        <v>778</v>
      </c>
      <c r="R842" s="26" t="s">
        <v>899</v>
      </c>
      <c r="S842" s="12">
        <v>56</v>
      </c>
      <c r="T842" s="12">
        <v>4776.79</v>
      </c>
      <c r="U842" s="12">
        <f t="shared" si="86"/>
        <v>267500.24</v>
      </c>
      <c r="V842" s="12">
        <f t="shared" si="87"/>
        <v>299600.26880000002</v>
      </c>
      <c r="W842" s="23"/>
      <c r="X842" s="23">
        <v>2017</v>
      </c>
      <c r="Y842" s="25"/>
      <c r="Z842" s="121" t="s">
        <v>1723</v>
      </c>
      <c r="AA842" s="121" t="s">
        <v>728</v>
      </c>
      <c r="AB842" s="121" t="s">
        <v>4703</v>
      </c>
      <c r="AC842" s="121">
        <v>55</v>
      </c>
      <c r="AD842" s="122" t="s">
        <v>6873</v>
      </c>
      <c r="AE842" s="122" t="s">
        <v>6871</v>
      </c>
      <c r="AF842" s="121" t="s">
        <v>8387</v>
      </c>
      <c r="AG842" s="121"/>
      <c r="AH842" s="121" t="s">
        <v>8379</v>
      </c>
      <c r="AI842" s="121"/>
      <c r="AJ842" s="123">
        <v>56</v>
      </c>
      <c r="AK842" s="123">
        <v>4776</v>
      </c>
      <c r="AL842" s="123">
        <f t="shared" si="84"/>
        <v>267456</v>
      </c>
      <c r="AM842" s="123">
        <f t="shared" si="85"/>
        <v>44.239999999990687</v>
      </c>
      <c r="AN842" s="130"/>
      <c r="AO842" s="74"/>
      <c r="AP842" s="79"/>
      <c r="AQ842" s="74"/>
    </row>
    <row r="843" spans="1:47" s="22" customFormat="1" ht="89.25" outlineLevel="1" x14ac:dyDescent="0.25">
      <c r="A843" s="70"/>
      <c r="B843" s="72" t="s">
        <v>2889</v>
      </c>
      <c r="C843" s="21" t="s">
        <v>79</v>
      </c>
      <c r="D843" s="21" t="s">
        <v>1300</v>
      </c>
      <c r="E843" s="21" t="s">
        <v>1161</v>
      </c>
      <c r="F843" s="21" t="s">
        <v>1162</v>
      </c>
      <c r="G843" s="21" t="s">
        <v>3854</v>
      </c>
      <c r="H843" s="23" t="s">
        <v>81</v>
      </c>
      <c r="I843" s="24">
        <v>0</v>
      </c>
      <c r="J843" s="25">
        <v>710000000</v>
      </c>
      <c r="K843" s="25" t="s">
        <v>82</v>
      </c>
      <c r="L843" s="23" t="s">
        <v>696</v>
      </c>
      <c r="M843" s="21" t="s">
        <v>969</v>
      </c>
      <c r="N843" s="26" t="s">
        <v>84</v>
      </c>
      <c r="O843" s="26" t="s">
        <v>4214</v>
      </c>
      <c r="P843" s="21" t="s">
        <v>91</v>
      </c>
      <c r="Q843" s="27">
        <v>868</v>
      </c>
      <c r="R843" s="26" t="s">
        <v>89</v>
      </c>
      <c r="S843" s="12">
        <v>588</v>
      </c>
      <c r="T843" s="12">
        <v>166.71</v>
      </c>
      <c r="U843" s="12">
        <f t="shared" si="86"/>
        <v>98025.48000000001</v>
      </c>
      <c r="V843" s="12">
        <f t="shared" si="87"/>
        <v>109788.53760000003</v>
      </c>
      <c r="W843" s="23"/>
      <c r="X843" s="23">
        <v>2017</v>
      </c>
      <c r="Y843" s="25"/>
      <c r="Z843" s="121" t="s">
        <v>1723</v>
      </c>
      <c r="AA843" s="121" t="s">
        <v>728</v>
      </c>
      <c r="AB843" s="121" t="s">
        <v>4703</v>
      </c>
      <c r="AC843" s="121">
        <v>56</v>
      </c>
      <c r="AD843" s="122" t="s">
        <v>6873</v>
      </c>
      <c r="AE843" s="122" t="s">
        <v>6871</v>
      </c>
      <c r="AF843" s="121" t="s">
        <v>8387</v>
      </c>
      <c r="AG843" s="121"/>
      <c r="AH843" s="121" t="s">
        <v>8378</v>
      </c>
      <c r="AI843" s="121"/>
      <c r="AJ843" s="123">
        <v>588</v>
      </c>
      <c r="AK843" s="123">
        <v>166</v>
      </c>
      <c r="AL843" s="123">
        <f t="shared" si="84"/>
        <v>97608</v>
      </c>
      <c r="AM843" s="123">
        <f t="shared" si="85"/>
        <v>417.48000000001048</v>
      </c>
      <c r="AN843" s="130"/>
      <c r="AO843" s="21"/>
      <c r="AP843" s="24"/>
      <c r="AQ843" s="21"/>
    </row>
    <row r="844" spans="1:47" s="70" customFormat="1" ht="76.5" outlineLevel="1" x14ac:dyDescent="0.25">
      <c r="B844" s="72" t="s">
        <v>2890</v>
      </c>
      <c r="C844" s="74" t="s">
        <v>79</v>
      </c>
      <c r="D844" s="74" t="s">
        <v>1149</v>
      </c>
      <c r="E844" s="74" t="s">
        <v>1000</v>
      </c>
      <c r="F844" s="74" t="s">
        <v>1001</v>
      </c>
      <c r="G844" s="74" t="s">
        <v>3855</v>
      </c>
      <c r="H844" s="72" t="s">
        <v>81</v>
      </c>
      <c r="I844" s="79">
        <v>0</v>
      </c>
      <c r="J844" s="75">
        <v>710000000</v>
      </c>
      <c r="K844" s="75" t="s">
        <v>82</v>
      </c>
      <c r="L844" s="23" t="s">
        <v>696</v>
      </c>
      <c r="M844" s="74" t="s">
        <v>969</v>
      </c>
      <c r="N844" s="77" t="s">
        <v>84</v>
      </c>
      <c r="O844" s="77" t="s">
        <v>4214</v>
      </c>
      <c r="P844" s="74" t="s">
        <v>91</v>
      </c>
      <c r="Q844" s="76">
        <v>868</v>
      </c>
      <c r="R844" s="77" t="s">
        <v>89</v>
      </c>
      <c r="S844" s="73">
        <v>588</v>
      </c>
      <c r="T844" s="73">
        <v>424.66</v>
      </c>
      <c r="U844" s="73">
        <f t="shared" si="86"/>
        <v>249700.08000000002</v>
      </c>
      <c r="V844" s="73">
        <f t="shared" si="87"/>
        <v>279664.08960000006</v>
      </c>
      <c r="W844" s="72"/>
      <c r="X844" s="72">
        <v>2017</v>
      </c>
      <c r="Y844" s="75"/>
      <c r="Z844" s="121" t="s">
        <v>1723</v>
      </c>
      <c r="AA844" s="121" t="s">
        <v>728</v>
      </c>
      <c r="AB844" s="121" t="s">
        <v>4703</v>
      </c>
      <c r="AC844" s="121">
        <v>57</v>
      </c>
      <c r="AD844" s="122" t="s">
        <v>6873</v>
      </c>
      <c r="AE844" s="122" t="s">
        <v>6871</v>
      </c>
      <c r="AF844" s="121" t="s">
        <v>8387</v>
      </c>
      <c r="AG844" s="121"/>
      <c r="AH844" s="121" t="s">
        <v>9044</v>
      </c>
      <c r="AI844" s="121"/>
      <c r="AJ844" s="123">
        <v>588</v>
      </c>
      <c r="AK844" s="123">
        <v>424</v>
      </c>
      <c r="AL844" s="123">
        <f t="shared" si="84"/>
        <v>249312</v>
      </c>
      <c r="AM844" s="123">
        <f t="shared" si="85"/>
        <v>388.0800000000163</v>
      </c>
      <c r="AN844" s="130"/>
      <c r="AO844" s="99" t="s">
        <v>8505</v>
      </c>
      <c r="AP844" s="24">
        <v>0</v>
      </c>
      <c r="AQ844" s="12">
        <f t="shared" ref="AQ844:AQ846" si="92">AL844*AP844</f>
        <v>0</v>
      </c>
      <c r="AR844" s="22"/>
      <c r="AS844" s="22"/>
      <c r="AT844" s="22"/>
      <c r="AU844" s="22"/>
    </row>
    <row r="845" spans="1:47" s="22" customFormat="1" ht="89.25" outlineLevel="1" x14ac:dyDescent="0.25">
      <c r="A845" s="70"/>
      <c r="B845" s="72" t="s">
        <v>2891</v>
      </c>
      <c r="C845" s="21" t="s">
        <v>79</v>
      </c>
      <c r="D845" s="21" t="s">
        <v>1003</v>
      </c>
      <c r="E845" s="21" t="s">
        <v>1000</v>
      </c>
      <c r="F845" s="21" t="s">
        <v>1004</v>
      </c>
      <c r="G845" s="21" t="s">
        <v>4436</v>
      </c>
      <c r="H845" s="23" t="s">
        <v>81</v>
      </c>
      <c r="I845" s="24">
        <v>0</v>
      </c>
      <c r="J845" s="25">
        <v>710000000</v>
      </c>
      <c r="K845" s="25" t="s">
        <v>82</v>
      </c>
      <c r="L845" s="23" t="s">
        <v>696</v>
      </c>
      <c r="M845" s="21" t="s">
        <v>969</v>
      </c>
      <c r="N845" s="26" t="s">
        <v>84</v>
      </c>
      <c r="O845" s="26" t="s">
        <v>4214</v>
      </c>
      <c r="P845" s="21" t="s">
        <v>91</v>
      </c>
      <c r="Q845" s="27">
        <v>5111</v>
      </c>
      <c r="R845" s="26" t="s">
        <v>897</v>
      </c>
      <c r="S845" s="12">
        <v>588</v>
      </c>
      <c r="T845" s="12">
        <v>319.57</v>
      </c>
      <c r="U845" s="12">
        <f t="shared" si="86"/>
        <v>187907.16</v>
      </c>
      <c r="V845" s="12">
        <f t="shared" si="87"/>
        <v>210456.01920000001</v>
      </c>
      <c r="W845" s="23"/>
      <c r="X845" s="23">
        <v>2017</v>
      </c>
      <c r="Y845" s="25"/>
      <c r="Z845" s="121" t="s">
        <v>1723</v>
      </c>
      <c r="AA845" s="121" t="s">
        <v>728</v>
      </c>
      <c r="AB845" s="121" t="s">
        <v>4703</v>
      </c>
      <c r="AC845" s="121">
        <v>58</v>
      </c>
      <c r="AD845" s="122" t="s">
        <v>6873</v>
      </c>
      <c r="AE845" s="122" t="s">
        <v>6871</v>
      </c>
      <c r="AF845" s="121" t="s">
        <v>8387</v>
      </c>
      <c r="AG845" s="121"/>
      <c r="AH845" s="121" t="s">
        <v>9044</v>
      </c>
      <c r="AI845" s="121"/>
      <c r="AJ845" s="123">
        <v>588</v>
      </c>
      <c r="AK845" s="123">
        <v>315</v>
      </c>
      <c r="AL845" s="123">
        <f t="shared" si="84"/>
        <v>185220</v>
      </c>
      <c r="AM845" s="123">
        <f t="shared" si="85"/>
        <v>2687.1600000000035</v>
      </c>
      <c r="AN845" s="130"/>
      <c r="AO845" s="99" t="s">
        <v>8505</v>
      </c>
      <c r="AP845" s="24">
        <v>0</v>
      </c>
      <c r="AQ845" s="12">
        <f t="shared" si="92"/>
        <v>0</v>
      </c>
    </row>
    <row r="846" spans="1:47" s="22" customFormat="1" ht="89.25" outlineLevel="1" x14ac:dyDescent="0.25">
      <c r="A846" s="70"/>
      <c r="B846" s="72" t="s">
        <v>2892</v>
      </c>
      <c r="C846" s="21" t="s">
        <v>79</v>
      </c>
      <c r="D846" s="21" t="s">
        <v>1006</v>
      </c>
      <c r="E846" s="21" t="s">
        <v>1000</v>
      </c>
      <c r="F846" s="21" t="s">
        <v>1007</v>
      </c>
      <c r="G846" s="21" t="s">
        <v>3856</v>
      </c>
      <c r="H846" s="23" t="s">
        <v>81</v>
      </c>
      <c r="I846" s="24">
        <v>0</v>
      </c>
      <c r="J846" s="25">
        <v>710000000</v>
      </c>
      <c r="K846" s="25" t="s">
        <v>82</v>
      </c>
      <c r="L846" s="23" t="s">
        <v>696</v>
      </c>
      <c r="M846" s="21" t="s">
        <v>969</v>
      </c>
      <c r="N846" s="26" t="s">
        <v>84</v>
      </c>
      <c r="O846" s="26" t="s">
        <v>4214</v>
      </c>
      <c r="P846" s="21" t="s">
        <v>91</v>
      </c>
      <c r="Q846" s="27">
        <v>796</v>
      </c>
      <c r="R846" s="26" t="s">
        <v>678</v>
      </c>
      <c r="S846" s="12">
        <v>600</v>
      </c>
      <c r="T846" s="12">
        <v>639.13</v>
      </c>
      <c r="U846" s="12">
        <f t="shared" si="86"/>
        <v>383478</v>
      </c>
      <c r="V846" s="12">
        <f t="shared" si="87"/>
        <v>429495.36000000004</v>
      </c>
      <c r="W846" s="23"/>
      <c r="X846" s="23">
        <v>2017</v>
      </c>
      <c r="Y846" s="25"/>
      <c r="Z846" s="121" t="s">
        <v>1723</v>
      </c>
      <c r="AA846" s="121" t="s">
        <v>728</v>
      </c>
      <c r="AB846" s="121" t="s">
        <v>4703</v>
      </c>
      <c r="AC846" s="121">
        <v>59</v>
      </c>
      <c r="AD846" s="122" t="s">
        <v>6873</v>
      </c>
      <c r="AE846" s="122" t="s">
        <v>6871</v>
      </c>
      <c r="AF846" s="121" t="s">
        <v>8387</v>
      </c>
      <c r="AG846" s="121"/>
      <c r="AH846" s="121" t="s">
        <v>9044</v>
      </c>
      <c r="AI846" s="121"/>
      <c r="AJ846" s="123">
        <v>600</v>
      </c>
      <c r="AK846" s="123">
        <v>630</v>
      </c>
      <c r="AL846" s="123">
        <f t="shared" si="84"/>
        <v>378000</v>
      </c>
      <c r="AM846" s="123">
        <f t="shared" si="85"/>
        <v>5478</v>
      </c>
      <c r="AN846" s="135"/>
      <c r="AO846" s="99" t="s">
        <v>8505</v>
      </c>
      <c r="AP846" s="24">
        <v>0</v>
      </c>
      <c r="AQ846" s="12">
        <f t="shared" si="92"/>
        <v>0</v>
      </c>
    </row>
    <row r="847" spans="1:47" s="22" customFormat="1" ht="76.5" outlineLevel="1" x14ac:dyDescent="0.25">
      <c r="A847" s="70"/>
      <c r="B847" s="72" t="s">
        <v>2893</v>
      </c>
      <c r="C847" s="21" t="s">
        <v>79</v>
      </c>
      <c r="D847" s="21" t="s">
        <v>1008</v>
      </c>
      <c r="E847" s="21" t="s">
        <v>1000</v>
      </c>
      <c r="F847" s="21" t="s">
        <v>1151</v>
      </c>
      <c r="G847" s="21" t="s">
        <v>4087</v>
      </c>
      <c r="H847" s="23" t="s">
        <v>81</v>
      </c>
      <c r="I847" s="24">
        <v>0</v>
      </c>
      <c r="J847" s="25">
        <v>710000000</v>
      </c>
      <c r="K847" s="25" t="s">
        <v>82</v>
      </c>
      <c r="L847" s="23" t="s">
        <v>696</v>
      </c>
      <c r="M847" s="21" t="s">
        <v>969</v>
      </c>
      <c r="N847" s="26" t="s">
        <v>84</v>
      </c>
      <c r="O847" s="26" t="s">
        <v>4214</v>
      </c>
      <c r="P847" s="21" t="s">
        <v>91</v>
      </c>
      <c r="Q847" s="27">
        <v>796</v>
      </c>
      <c r="R847" s="26" t="s">
        <v>678</v>
      </c>
      <c r="S847" s="12">
        <v>68</v>
      </c>
      <c r="T847" s="12">
        <v>2029.66</v>
      </c>
      <c r="U847" s="12">
        <f t="shared" si="86"/>
        <v>138016.88</v>
      </c>
      <c r="V847" s="12">
        <f t="shared" si="87"/>
        <v>154578.90560000003</v>
      </c>
      <c r="W847" s="23"/>
      <c r="X847" s="23">
        <v>2017</v>
      </c>
      <c r="Y847" s="25"/>
      <c r="Z847" s="121" t="s">
        <v>1723</v>
      </c>
      <c r="AA847" s="121" t="s">
        <v>728</v>
      </c>
      <c r="AB847" s="121" t="s">
        <v>4703</v>
      </c>
      <c r="AC847" s="121">
        <v>60</v>
      </c>
      <c r="AD847" s="122" t="s">
        <v>6873</v>
      </c>
      <c r="AE847" s="122" t="s">
        <v>6871</v>
      </c>
      <c r="AF847" s="121" t="s">
        <v>8387</v>
      </c>
      <c r="AG847" s="121"/>
      <c r="AH847" s="121" t="s">
        <v>8379</v>
      </c>
      <c r="AI847" s="121"/>
      <c r="AJ847" s="123">
        <v>68</v>
      </c>
      <c r="AK847" s="123">
        <v>2000</v>
      </c>
      <c r="AL847" s="123">
        <f t="shared" si="84"/>
        <v>136000</v>
      </c>
      <c r="AM847" s="123">
        <f t="shared" si="85"/>
        <v>2016.8800000000047</v>
      </c>
      <c r="AN847" s="130"/>
      <c r="AO847" s="74"/>
      <c r="AP847" s="79"/>
      <c r="AQ847" s="74"/>
    </row>
    <row r="848" spans="1:47" s="22" customFormat="1" ht="76.5" outlineLevel="1" x14ac:dyDescent="0.25">
      <c r="A848" s="70"/>
      <c r="B848" s="72" t="s">
        <v>2894</v>
      </c>
      <c r="C848" s="21" t="s">
        <v>79</v>
      </c>
      <c r="D848" s="21" t="s">
        <v>1022</v>
      </c>
      <c r="E848" s="21" t="s">
        <v>1000</v>
      </c>
      <c r="F848" s="21" t="s">
        <v>1023</v>
      </c>
      <c r="G848" s="21" t="s">
        <v>3857</v>
      </c>
      <c r="H848" s="23" t="s">
        <v>81</v>
      </c>
      <c r="I848" s="24">
        <v>0</v>
      </c>
      <c r="J848" s="25">
        <v>710000000</v>
      </c>
      <c r="K848" s="25" t="s">
        <v>82</v>
      </c>
      <c r="L848" s="23" t="s">
        <v>696</v>
      </c>
      <c r="M848" s="21" t="s">
        <v>969</v>
      </c>
      <c r="N848" s="26" t="s">
        <v>84</v>
      </c>
      <c r="O848" s="26" t="s">
        <v>4214</v>
      </c>
      <c r="P848" s="21" t="s">
        <v>91</v>
      </c>
      <c r="Q848" s="27">
        <v>868</v>
      </c>
      <c r="R848" s="26" t="s">
        <v>89</v>
      </c>
      <c r="S848" s="12">
        <v>726</v>
      </c>
      <c r="T848" s="12">
        <v>408.42</v>
      </c>
      <c r="U848" s="12">
        <f t="shared" si="86"/>
        <v>296512.92</v>
      </c>
      <c r="V848" s="12">
        <f t="shared" si="87"/>
        <v>332094.47039999999</v>
      </c>
      <c r="W848" s="23"/>
      <c r="X848" s="23">
        <v>2017</v>
      </c>
      <c r="Y848" s="25"/>
      <c r="Z848" s="121" t="s">
        <v>1723</v>
      </c>
      <c r="AA848" s="121" t="s">
        <v>728</v>
      </c>
      <c r="AB848" s="121" t="s">
        <v>4703</v>
      </c>
      <c r="AC848" s="121">
        <v>61</v>
      </c>
      <c r="AD848" s="122" t="s">
        <v>6873</v>
      </c>
      <c r="AE848" s="122" t="s">
        <v>6871</v>
      </c>
      <c r="AF848" s="121" t="s">
        <v>8387</v>
      </c>
      <c r="AG848" s="121"/>
      <c r="AH848" s="121" t="s">
        <v>9044</v>
      </c>
      <c r="AI848" s="121"/>
      <c r="AJ848" s="123">
        <v>726</v>
      </c>
      <c r="AK848" s="123">
        <v>400</v>
      </c>
      <c r="AL848" s="123">
        <f t="shared" si="84"/>
        <v>290400</v>
      </c>
      <c r="AM848" s="123">
        <f t="shared" si="85"/>
        <v>6112.9199999999837</v>
      </c>
      <c r="AN848" s="130"/>
      <c r="AO848" s="99" t="s">
        <v>8505</v>
      </c>
      <c r="AP848" s="24">
        <v>0</v>
      </c>
      <c r="AQ848" s="12">
        <f>AL848*AP848</f>
        <v>0</v>
      </c>
    </row>
    <row r="849" spans="1:43" s="22" customFormat="1" ht="102" outlineLevel="1" x14ac:dyDescent="0.25">
      <c r="A849" s="70"/>
      <c r="B849" s="72" t="s">
        <v>2895</v>
      </c>
      <c r="C849" s="21" t="s">
        <v>79</v>
      </c>
      <c r="D849" s="21" t="s">
        <v>4432</v>
      </c>
      <c r="E849" s="21" t="s">
        <v>1000</v>
      </c>
      <c r="F849" s="21" t="s">
        <v>1998</v>
      </c>
      <c r="G849" s="74" t="s">
        <v>4431</v>
      </c>
      <c r="H849" s="23" t="s">
        <v>81</v>
      </c>
      <c r="I849" s="24">
        <v>0</v>
      </c>
      <c r="J849" s="25">
        <v>710000000</v>
      </c>
      <c r="K849" s="25" t="s">
        <v>82</v>
      </c>
      <c r="L849" s="23" t="s">
        <v>696</v>
      </c>
      <c r="M849" s="21" t="s">
        <v>969</v>
      </c>
      <c r="N849" s="26" t="s">
        <v>84</v>
      </c>
      <c r="O849" s="26" t="s">
        <v>4214</v>
      </c>
      <c r="P849" s="21" t="s">
        <v>91</v>
      </c>
      <c r="Q849" s="27" t="s">
        <v>902</v>
      </c>
      <c r="R849" s="26" t="s">
        <v>678</v>
      </c>
      <c r="S849" s="12">
        <v>36</v>
      </c>
      <c r="T849" s="12">
        <v>769.38</v>
      </c>
      <c r="U849" s="12">
        <f t="shared" si="86"/>
        <v>27697.68</v>
      </c>
      <c r="V849" s="12">
        <f t="shared" si="87"/>
        <v>31021.401600000005</v>
      </c>
      <c r="W849" s="23"/>
      <c r="X849" s="23">
        <v>2017</v>
      </c>
      <c r="Y849" s="25"/>
      <c r="Z849" s="121" t="s">
        <v>1723</v>
      </c>
      <c r="AA849" s="121" t="s">
        <v>728</v>
      </c>
      <c r="AB849" s="121" t="s">
        <v>4703</v>
      </c>
      <c r="AC849" s="121">
        <v>62</v>
      </c>
      <c r="AD849" s="122" t="s">
        <v>6873</v>
      </c>
      <c r="AE849" s="122" t="s">
        <v>6871</v>
      </c>
      <c r="AF849" s="121" t="s">
        <v>8387</v>
      </c>
      <c r="AG849" s="121"/>
      <c r="AH849" s="121" t="s">
        <v>8378</v>
      </c>
      <c r="AI849" s="121"/>
      <c r="AJ849" s="123">
        <v>36</v>
      </c>
      <c r="AK849" s="123">
        <v>769</v>
      </c>
      <c r="AL849" s="123">
        <f t="shared" si="84"/>
        <v>27684</v>
      </c>
      <c r="AM849" s="123">
        <f t="shared" si="85"/>
        <v>13.680000000000291</v>
      </c>
      <c r="AN849" s="130"/>
      <c r="AO849" s="21"/>
      <c r="AP849" s="24"/>
      <c r="AQ849" s="21"/>
    </row>
    <row r="850" spans="1:43" s="22" customFormat="1" ht="76.5" outlineLevel="1" x14ac:dyDescent="0.25">
      <c r="A850" s="70"/>
      <c r="B850" s="72" t="s">
        <v>2896</v>
      </c>
      <c r="C850" s="21" t="s">
        <v>79</v>
      </c>
      <c r="D850" s="21" t="s">
        <v>1153</v>
      </c>
      <c r="E850" s="21" t="s">
        <v>1000</v>
      </c>
      <c r="F850" s="21" t="s">
        <v>1154</v>
      </c>
      <c r="G850" s="21" t="s">
        <v>3858</v>
      </c>
      <c r="H850" s="23" t="s">
        <v>81</v>
      </c>
      <c r="I850" s="24">
        <v>0</v>
      </c>
      <c r="J850" s="25">
        <v>710000000</v>
      </c>
      <c r="K850" s="25" t="s">
        <v>82</v>
      </c>
      <c r="L850" s="23" t="s">
        <v>696</v>
      </c>
      <c r="M850" s="21" t="s">
        <v>969</v>
      </c>
      <c r="N850" s="26" t="s">
        <v>84</v>
      </c>
      <c r="O850" s="26" t="s">
        <v>4214</v>
      </c>
      <c r="P850" s="21" t="s">
        <v>91</v>
      </c>
      <c r="Q850" s="27">
        <v>796</v>
      </c>
      <c r="R850" s="26" t="s">
        <v>678</v>
      </c>
      <c r="S850" s="12">
        <v>36</v>
      </c>
      <c r="T850" s="12">
        <v>1786.52</v>
      </c>
      <c r="U850" s="12">
        <f t="shared" si="86"/>
        <v>64314.720000000001</v>
      </c>
      <c r="V850" s="12">
        <f t="shared" si="87"/>
        <v>72032.486400000009</v>
      </c>
      <c r="W850" s="23"/>
      <c r="X850" s="23">
        <v>2017</v>
      </c>
      <c r="Y850" s="25"/>
      <c r="Z850" s="121" t="s">
        <v>1723</v>
      </c>
      <c r="AA850" s="121" t="s">
        <v>728</v>
      </c>
      <c r="AB850" s="121" t="s">
        <v>4703</v>
      </c>
      <c r="AC850" s="121">
        <v>63</v>
      </c>
      <c r="AD850" s="122" t="s">
        <v>6873</v>
      </c>
      <c r="AE850" s="122" t="s">
        <v>6871</v>
      </c>
      <c r="AF850" s="121" t="s">
        <v>8387</v>
      </c>
      <c r="AG850" s="121"/>
      <c r="AH850" s="121" t="s">
        <v>8378</v>
      </c>
      <c r="AI850" s="121"/>
      <c r="AJ850" s="123">
        <v>36</v>
      </c>
      <c r="AK850" s="123">
        <v>1786</v>
      </c>
      <c r="AL850" s="123">
        <f t="shared" si="84"/>
        <v>64296</v>
      </c>
      <c r="AM850" s="123">
        <f t="shared" si="85"/>
        <v>18.720000000001164</v>
      </c>
      <c r="AN850" s="130"/>
      <c r="AO850" s="21"/>
      <c r="AP850" s="24"/>
      <c r="AQ850" s="21"/>
    </row>
    <row r="851" spans="1:43" s="22" customFormat="1" ht="76.5" outlineLevel="1" x14ac:dyDescent="0.25">
      <c r="A851" s="70"/>
      <c r="B851" s="72" t="s">
        <v>2897</v>
      </c>
      <c r="C851" s="21" t="s">
        <v>79</v>
      </c>
      <c r="D851" s="21" t="s">
        <v>1011</v>
      </c>
      <c r="E851" s="21" t="s">
        <v>1000</v>
      </c>
      <c r="F851" s="21" t="s">
        <v>1012</v>
      </c>
      <c r="G851" s="21" t="s">
        <v>3859</v>
      </c>
      <c r="H851" s="23" t="s">
        <v>81</v>
      </c>
      <c r="I851" s="24">
        <v>0</v>
      </c>
      <c r="J851" s="25">
        <v>710000000</v>
      </c>
      <c r="K851" s="25" t="s">
        <v>82</v>
      </c>
      <c r="L851" s="23" t="s">
        <v>696</v>
      </c>
      <c r="M851" s="21" t="s">
        <v>969</v>
      </c>
      <c r="N851" s="26" t="s">
        <v>84</v>
      </c>
      <c r="O851" s="26" t="s">
        <v>4214</v>
      </c>
      <c r="P851" s="21" t="s">
        <v>91</v>
      </c>
      <c r="Q851" s="27">
        <v>868</v>
      </c>
      <c r="R851" s="26" t="s">
        <v>89</v>
      </c>
      <c r="S851" s="12">
        <v>396</v>
      </c>
      <c r="T851" s="12">
        <v>399.82</v>
      </c>
      <c r="U851" s="12">
        <f t="shared" si="86"/>
        <v>158328.72</v>
      </c>
      <c r="V851" s="12">
        <f t="shared" si="87"/>
        <v>177328.16640000002</v>
      </c>
      <c r="W851" s="23"/>
      <c r="X851" s="23">
        <v>2017</v>
      </c>
      <c r="Y851" s="25"/>
      <c r="Z851" s="121" t="s">
        <v>1723</v>
      </c>
      <c r="AA851" s="121" t="s">
        <v>728</v>
      </c>
      <c r="AB851" s="121" t="s">
        <v>4703</v>
      </c>
      <c r="AC851" s="121">
        <v>64</v>
      </c>
      <c r="AD851" s="122" t="s">
        <v>6873</v>
      </c>
      <c r="AE851" s="122" t="s">
        <v>6871</v>
      </c>
      <c r="AF851" s="121" t="s">
        <v>8387</v>
      </c>
      <c r="AG851" s="121"/>
      <c r="AH851" s="121" t="s">
        <v>9044</v>
      </c>
      <c r="AI851" s="121"/>
      <c r="AJ851" s="123">
        <v>396</v>
      </c>
      <c r="AK851" s="123">
        <v>390</v>
      </c>
      <c r="AL851" s="123">
        <f t="shared" si="84"/>
        <v>154440</v>
      </c>
      <c r="AM851" s="123">
        <f t="shared" si="85"/>
        <v>3888.7200000000012</v>
      </c>
      <c r="AN851" s="130"/>
      <c r="AO851" s="99" t="s">
        <v>8505</v>
      </c>
      <c r="AP851" s="24">
        <v>0</v>
      </c>
      <c r="AQ851" s="12">
        <f>AL851*AP851</f>
        <v>0</v>
      </c>
    </row>
    <row r="852" spans="1:43" s="22" customFormat="1" ht="76.5" outlineLevel="1" x14ac:dyDescent="0.25">
      <c r="A852" s="70"/>
      <c r="B852" s="72" t="s">
        <v>2898</v>
      </c>
      <c r="C852" s="21" t="s">
        <v>79</v>
      </c>
      <c r="D852" s="21" t="s">
        <v>3860</v>
      </c>
      <c r="E852" s="21" t="s">
        <v>1000</v>
      </c>
      <c r="F852" s="21" t="s">
        <v>3861</v>
      </c>
      <c r="G852" s="21" t="s">
        <v>4191</v>
      </c>
      <c r="H852" s="23" t="s">
        <v>81</v>
      </c>
      <c r="I852" s="24">
        <v>0</v>
      </c>
      <c r="J852" s="25">
        <v>710000000</v>
      </c>
      <c r="K852" s="25" t="s">
        <v>82</v>
      </c>
      <c r="L852" s="23" t="s">
        <v>696</v>
      </c>
      <c r="M852" s="21" t="s">
        <v>969</v>
      </c>
      <c r="N852" s="26" t="s">
        <v>84</v>
      </c>
      <c r="O852" s="26" t="s">
        <v>4214</v>
      </c>
      <c r="P852" s="21" t="s">
        <v>91</v>
      </c>
      <c r="Q852" s="27">
        <v>166</v>
      </c>
      <c r="R852" s="26" t="s">
        <v>1558</v>
      </c>
      <c r="S852" s="12">
        <v>5</v>
      </c>
      <c r="T852" s="12">
        <v>1777.63</v>
      </c>
      <c r="U852" s="12">
        <f t="shared" si="86"/>
        <v>8888.1500000000015</v>
      </c>
      <c r="V852" s="12">
        <f t="shared" si="87"/>
        <v>9954.7280000000028</v>
      </c>
      <c r="W852" s="23"/>
      <c r="X852" s="23">
        <v>2017</v>
      </c>
      <c r="Y852" s="25"/>
      <c r="Z852" s="121" t="s">
        <v>1723</v>
      </c>
      <c r="AA852" s="121" t="s">
        <v>728</v>
      </c>
      <c r="AB852" s="121" t="s">
        <v>4703</v>
      </c>
      <c r="AC852" s="121">
        <v>65</v>
      </c>
      <c r="AD852" s="122" t="s">
        <v>6873</v>
      </c>
      <c r="AE852" s="122" t="s">
        <v>6871</v>
      </c>
      <c r="AF852" s="121" t="s">
        <v>8387</v>
      </c>
      <c r="AG852" s="121"/>
      <c r="AH852" s="121" t="s">
        <v>8378</v>
      </c>
      <c r="AI852" s="121"/>
      <c r="AJ852" s="123">
        <v>5</v>
      </c>
      <c r="AK852" s="123">
        <v>1777</v>
      </c>
      <c r="AL852" s="123">
        <f t="shared" si="84"/>
        <v>8885</v>
      </c>
      <c r="AM852" s="123">
        <f t="shared" si="85"/>
        <v>3.1500000000014552</v>
      </c>
      <c r="AN852" s="130"/>
      <c r="AO852" s="21"/>
      <c r="AP852" s="24"/>
      <c r="AQ852" s="21"/>
    </row>
    <row r="853" spans="1:43" s="22" customFormat="1" ht="76.5" outlineLevel="1" x14ac:dyDescent="0.25">
      <c r="A853" s="70"/>
      <c r="B853" s="72" t="s">
        <v>2899</v>
      </c>
      <c r="C853" s="21" t="s">
        <v>79</v>
      </c>
      <c r="D853" s="21" t="s">
        <v>3114</v>
      </c>
      <c r="E853" s="21" t="s">
        <v>1000</v>
      </c>
      <c r="F853" s="21" t="s">
        <v>1009</v>
      </c>
      <c r="G853" s="21" t="s">
        <v>3862</v>
      </c>
      <c r="H853" s="23" t="s">
        <v>81</v>
      </c>
      <c r="I853" s="24">
        <v>0</v>
      </c>
      <c r="J853" s="25">
        <v>710000000</v>
      </c>
      <c r="K853" s="25" t="s">
        <v>82</v>
      </c>
      <c r="L853" s="23" t="s">
        <v>696</v>
      </c>
      <c r="M853" s="21" t="s">
        <v>969</v>
      </c>
      <c r="N853" s="26" t="s">
        <v>84</v>
      </c>
      <c r="O853" s="26" t="s">
        <v>4214</v>
      </c>
      <c r="P853" s="21" t="s">
        <v>91</v>
      </c>
      <c r="Q853" s="27">
        <v>868</v>
      </c>
      <c r="R853" s="26" t="s">
        <v>89</v>
      </c>
      <c r="S853" s="12">
        <v>2</v>
      </c>
      <c r="T853" s="12">
        <v>319.57</v>
      </c>
      <c r="U853" s="12">
        <f t="shared" si="86"/>
        <v>639.14</v>
      </c>
      <c r="V853" s="12">
        <f t="shared" si="87"/>
        <v>715.83680000000004</v>
      </c>
      <c r="W853" s="23"/>
      <c r="X853" s="23">
        <v>2017</v>
      </c>
      <c r="Y853" s="25"/>
      <c r="Z853" s="121" t="s">
        <v>1723</v>
      </c>
      <c r="AA853" s="121" t="s">
        <v>728</v>
      </c>
      <c r="AB853" s="121" t="s">
        <v>4703</v>
      </c>
      <c r="AC853" s="121">
        <v>66</v>
      </c>
      <c r="AD853" s="122" t="s">
        <v>6873</v>
      </c>
      <c r="AE853" s="122" t="s">
        <v>6871</v>
      </c>
      <c r="AF853" s="121" t="s">
        <v>8387</v>
      </c>
      <c r="AG853" s="121"/>
      <c r="AH853" s="121" t="s">
        <v>8378</v>
      </c>
      <c r="AI853" s="121"/>
      <c r="AJ853" s="123">
        <v>2</v>
      </c>
      <c r="AK853" s="123">
        <v>319</v>
      </c>
      <c r="AL853" s="123">
        <f t="shared" si="84"/>
        <v>638</v>
      </c>
      <c r="AM853" s="123">
        <f t="shared" si="85"/>
        <v>1.1399999999999864</v>
      </c>
      <c r="AN853" s="130"/>
      <c r="AO853" s="21"/>
      <c r="AP853" s="24"/>
      <c r="AQ853" s="21"/>
    </row>
    <row r="854" spans="1:43" s="22" customFormat="1" ht="102" outlineLevel="1" x14ac:dyDescent="0.25">
      <c r="A854" s="70"/>
      <c r="B854" s="72" t="s">
        <v>2900</v>
      </c>
      <c r="C854" s="21" t="s">
        <v>79</v>
      </c>
      <c r="D854" s="21" t="s">
        <v>3863</v>
      </c>
      <c r="E854" s="21" t="s">
        <v>1028</v>
      </c>
      <c r="F854" s="21" t="s">
        <v>3864</v>
      </c>
      <c r="G854" s="21" t="s">
        <v>3865</v>
      </c>
      <c r="H854" s="23" t="s">
        <v>81</v>
      </c>
      <c r="I854" s="24">
        <v>0</v>
      </c>
      <c r="J854" s="25">
        <v>710000000</v>
      </c>
      <c r="K854" s="25" t="s">
        <v>82</v>
      </c>
      <c r="L854" s="23" t="s">
        <v>696</v>
      </c>
      <c r="M854" s="21" t="s">
        <v>969</v>
      </c>
      <c r="N854" s="26" t="s">
        <v>84</v>
      </c>
      <c r="O854" s="26" t="s">
        <v>4214</v>
      </c>
      <c r="P854" s="21" t="s">
        <v>91</v>
      </c>
      <c r="Q854" s="27">
        <v>796</v>
      </c>
      <c r="R854" s="26" t="s">
        <v>678</v>
      </c>
      <c r="S854" s="12">
        <v>7</v>
      </c>
      <c r="T854" s="12">
        <v>52544.639999999999</v>
      </c>
      <c r="U854" s="12">
        <f t="shared" si="86"/>
        <v>367812.48</v>
      </c>
      <c r="V854" s="12">
        <f t="shared" si="87"/>
        <v>411949.97760000004</v>
      </c>
      <c r="W854" s="23"/>
      <c r="X854" s="23">
        <v>2017</v>
      </c>
      <c r="Y854" s="25"/>
      <c r="Z854" s="121" t="s">
        <v>1723</v>
      </c>
      <c r="AA854" s="121" t="s">
        <v>728</v>
      </c>
      <c r="AB854" s="121" t="s">
        <v>4703</v>
      </c>
      <c r="AC854" s="121">
        <v>67</v>
      </c>
      <c r="AD854" s="122" t="s">
        <v>6873</v>
      </c>
      <c r="AE854" s="122" t="s">
        <v>6871</v>
      </c>
      <c r="AF854" s="121" t="s">
        <v>8387</v>
      </c>
      <c r="AG854" s="121"/>
      <c r="AH854" s="121" t="s">
        <v>8379</v>
      </c>
      <c r="AI854" s="121"/>
      <c r="AJ854" s="123">
        <v>7</v>
      </c>
      <c r="AK854" s="123">
        <v>52544</v>
      </c>
      <c r="AL854" s="123">
        <f t="shared" si="84"/>
        <v>367808</v>
      </c>
      <c r="AM854" s="123">
        <f t="shared" si="85"/>
        <v>4.4799999999813735</v>
      </c>
      <c r="AN854" s="130"/>
      <c r="AO854" s="74"/>
      <c r="AP854" s="79"/>
      <c r="AQ854" s="74"/>
    </row>
    <row r="855" spans="1:43" s="22" customFormat="1" ht="76.5" outlineLevel="1" x14ac:dyDescent="0.25">
      <c r="A855" s="70"/>
      <c r="B855" s="72" t="s">
        <v>2901</v>
      </c>
      <c r="C855" s="21" t="s">
        <v>79</v>
      </c>
      <c r="D855" s="21" t="s">
        <v>3866</v>
      </c>
      <c r="E855" s="21" t="s">
        <v>1028</v>
      </c>
      <c r="F855" s="21" t="s">
        <v>3867</v>
      </c>
      <c r="G855" s="21" t="s">
        <v>3868</v>
      </c>
      <c r="H855" s="23" t="s">
        <v>81</v>
      </c>
      <c r="I855" s="24">
        <v>0</v>
      </c>
      <c r="J855" s="25">
        <v>710000000</v>
      </c>
      <c r="K855" s="25" t="s">
        <v>82</v>
      </c>
      <c r="L855" s="23" t="s">
        <v>696</v>
      </c>
      <c r="M855" s="21" t="s">
        <v>969</v>
      </c>
      <c r="N855" s="26" t="s">
        <v>84</v>
      </c>
      <c r="O855" s="26" t="s">
        <v>4214</v>
      </c>
      <c r="P855" s="21" t="s">
        <v>91</v>
      </c>
      <c r="Q855" s="27">
        <v>796</v>
      </c>
      <c r="R855" s="26" t="s">
        <v>678</v>
      </c>
      <c r="S855" s="12">
        <v>12</v>
      </c>
      <c r="T855" s="12">
        <v>4948.75</v>
      </c>
      <c r="U855" s="12">
        <f t="shared" si="86"/>
        <v>59385</v>
      </c>
      <c r="V855" s="12">
        <f t="shared" si="87"/>
        <v>66511.200000000012</v>
      </c>
      <c r="W855" s="23"/>
      <c r="X855" s="23">
        <v>2017</v>
      </c>
      <c r="Y855" s="25"/>
      <c r="Z855" s="121" t="s">
        <v>1723</v>
      </c>
      <c r="AA855" s="121" t="s">
        <v>728</v>
      </c>
      <c r="AB855" s="121" t="s">
        <v>4703</v>
      </c>
      <c r="AC855" s="121">
        <v>68</v>
      </c>
      <c r="AD855" s="122" t="s">
        <v>6873</v>
      </c>
      <c r="AE855" s="122" t="s">
        <v>6871</v>
      </c>
      <c r="AF855" s="121" t="s">
        <v>8387</v>
      </c>
      <c r="AG855" s="121"/>
      <c r="AH855" s="121" t="s">
        <v>8378</v>
      </c>
      <c r="AI855" s="121"/>
      <c r="AJ855" s="123">
        <v>12</v>
      </c>
      <c r="AK855" s="123">
        <v>4948</v>
      </c>
      <c r="AL855" s="123">
        <f t="shared" si="84"/>
        <v>59376</v>
      </c>
      <c r="AM855" s="123">
        <f t="shared" si="85"/>
        <v>9</v>
      </c>
      <c r="AN855" s="130"/>
      <c r="AO855" s="21"/>
      <c r="AP855" s="24"/>
      <c r="AQ855" s="21"/>
    </row>
    <row r="856" spans="1:43" s="22" customFormat="1" ht="76.5" outlineLevel="1" x14ac:dyDescent="0.25">
      <c r="A856" s="70"/>
      <c r="B856" s="72" t="s">
        <v>2902</v>
      </c>
      <c r="C856" s="21" t="s">
        <v>79</v>
      </c>
      <c r="D856" s="21" t="s">
        <v>3866</v>
      </c>
      <c r="E856" s="21" t="s">
        <v>1028</v>
      </c>
      <c r="F856" s="21" t="s">
        <v>3867</v>
      </c>
      <c r="G856" s="21" t="s">
        <v>3869</v>
      </c>
      <c r="H856" s="23" t="s">
        <v>81</v>
      </c>
      <c r="I856" s="24">
        <v>0</v>
      </c>
      <c r="J856" s="25">
        <v>710000000</v>
      </c>
      <c r="K856" s="25" t="s">
        <v>82</v>
      </c>
      <c r="L856" s="23" t="s">
        <v>696</v>
      </c>
      <c r="M856" s="21" t="s">
        <v>969</v>
      </c>
      <c r="N856" s="26" t="s">
        <v>84</v>
      </c>
      <c r="O856" s="26" t="s">
        <v>4214</v>
      </c>
      <c r="P856" s="21" t="s">
        <v>91</v>
      </c>
      <c r="Q856" s="27">
        <v>796</v>
      </c>
      <c r="R856" s="26" t="s">
        <v>678</v>
      </c>
      <c r="S856" s="12">
        <v>4</v>
      </c>
      <c r="T856" s="12">
        <v>26816.880000000001</v>
      </c>
      <c r="U856" s="12">
        <f t="shared" si="86"/>
        <v>107267.52</v>
      </c>
      <c r="V856" s="12">
        <f t="shared" si="87"/>
        <v>120139.62240000002</v>
      </c>
      <c r="W856" s="23"/>
      <c r="X856" s="23">
        <v>2017</v>
      </c>
      <c r="Y856" s="25"/>
      <c r="Z856" s="121" t="s">
        <v>1723</v>
      </c>
      <c r="AA856" s="121" t="s">
        <v>728</v>
      </c>
      <c r="AB856" s="121" t="s">
        <v>4703</v>
      </c>
      <c r="AC856" s="121">
        <v>69</v>
      </c>
      <c r="AD856" s="122" t="s">
        <v>6873</v>
      </c>
      <c r="AE856" s="122" t="s">
        <v>6871</v>
      </c>
      <c r="AF856" s="121" t="s">
        <v>8387</v>
      </c>
      <c r="AG856" s="121"/>
      <c r="AH856" s="121" t="s">
        <v>8379</v>
      </c>
      <c r="AI856" s="121"/>
      <c r="AJ856" s="123">
        <v>4</v>
      </c>
      <c r="AK856" s="123">
        <v>26816</v>
      </c>
      <c r="AL856" s="123">
        <f t="shared" si="84"/>
        <v>107264</v>
      </c>
      <c r="AM856" s="123">
        <f t="shared" si="85"/>
        <v>3.5200000000040745</v>
      </c>
      <c r="AN856" s="130"/>
      <c r="AO856" s="74"/>
      <c r="AP856" s="79"/>
      <c r="AQ856" s="74"/>
    </row>
    <row r="857" spans="1:43" s="22" customFormat="1" ht="102" outlineLevel="1" x14ac:dyDescent="0.25">
      <c r="A857" s="70"/>
      <c r="B857" s="72" t="s">
        <v>2903</v>
      </c>
      <c r="C857" s="21" t="s">
        <v>79</v>
      </c>
      <c r="D857" s="21" t="s">
        <v>3866</v>
      </c>
      <c r="E857" s="21" t="s">
        <v>1028</v>
      </c>
      <c r="F857" s="21" t="s">
        <v>3867</v>
      </c>
      <c r="G857" s="21" t="s">
        <v>3870</v>
      </c>
      <c r="H857" s="23" t="s">
        <v>81</v>
      </c>
      <c r="I857" s="24">
        <v>0</v>
      </c>
      <c r="J857" s="25">
        <v>710000000</v>
      </c>
      <c r="K857" s="25" t="s">
        <v>82</v>
      </c>
      <c r="L857" s="23" t="s">
        <v>696</v>
      </c>
      <c r="M857" s="21" t="s">
        <v>969</v>
      </c>
      <c r="N857" s="26" t="s">
        <v>84</v>
      </c>
      <c r="O857" s="26" t="s">
        <v>4214</v>
      </c>
      <c r="P857" s="21" t="s">
        <v>91</v>
      </c>
      <c r="Q857" s="27">
        <v>796</v>
      </c>
      <c r="R857" s="26" t="s">
        <v>678</v>
      </c>
      <c r="S857" s="12">
        <v>5</v>
      </c>
      <c r="T857" s="12">
        <v>21724.82</v>
      </c>
      <c r="U857" s="12">
        <f t="shared" si="86"/>
        <v>108624.1</v>
      </c>
      <c r="V857" s="12">
        <f t="shared" si="87"/>
        <v>121658.99200000001</v>
      </c>
      <c r="W857" s="23"/>
      <c r="X857" s="23">
        <v>2017</v>
      </c>
      <c r="Y857" s="25"/>
      <c r="Z857" s="121" t="s">
        <v>1723</v>
      </c>
      <c r="AA857" s="121" t="s">
        <v>728</v>
      </c>
      <c r="AB857" s="121" t="s">
        <v>4703</v>
      </c>
      <c r="AC857" s="121">
        <v>70</v>
      </c>
      <c r="AD857" s="122" t="s">
        <v>6873</v>
      </c>
      <c r="AE857" s="122" t="s">
        <v>6871</v>
      </c>
      <c r="AF857" s="121" t="s">
        <v>8387</v>
      </c>
      <c r="AG857" s="121"/>
      <c r="AH857" s="121" t="s">
        <v>8379</v>
      </c>
      <c r="AI857" s="121"/>
      <c r="AJ857" s="123">
        <v>5</v>
      </c>
      <c r="AK857" s="123">
        <v>21724</v>
      </c>
      <c r="AL857" s="123">
        <f t="shared" si="84"/>
        <v>108620</v>
      </c>
      <c r="AM857" s="123">
        <f t="shared" si="85"/>
        <v>4.1000000000058208</v>
      </c>
      <c r="AN857" s="130"/>
      <c r="AO857" s="74"/>
      <c r="AP857" s="79"/>
      <c r="AQ857" s="74"/>
    </row>
    <row r="858" spans="1:43" s="22" customFormat="1" ht="76.5" outlineLevel="1" x14ac:dyDescent="0.25">
      <c r="A858" s="70"/>
      <c r="B858" s="72" t="s">
        <v>2904</v>
      </c>
      <c r="C858" s="21" t="s">
        <v>79</v>
      </c>
      <c r="D858" s="21" t="s">
        <v>3871</v>
      </c>
      <c r="E858" s="21" t="s">
        <v>3872</v>
      </c>
      <c r="F858" s="21" t="s">
        <v>3873</v>
      </c>
      <c r="G858" s="21" t="s">
        <v>3874</v>
      </c>
      <c r="H858" s="23" t="s">
        <v>81</v>
      </c>
      <c r="I858" s="24">
        <v>0</v>
      </c>
      <c r="J858" s="25">
        <v>710000000</v>
      </c>
      <c r="K858" s="25" t="s">
        <v>82</v>
      </c>
      <c r="L858" s="23" t="s">
        <v>696</v>
      </c>
      <c r="M858" s="21" t="s">
        <v>969</v>
      </c>
      <c r="N858" s="26" t="s">
        <v>84</v>
      </c>
      <c r="O858" s="26" t="s">
        <v>4214</v>
      </c>
      <c r="P858" s="21" t="s">
        <v>91</v>
      </c>
      <c r="Q858" s="27">
        <v>778</v>
      </c>
      <c r="R858" s="26" t="s">
        <v>899</v>
      </c>
      <c r="S858" s="12">
        <v>7</v>
      </c>
      <c r="T858" s="12">
        <v>592.32000000000005</v>
      </c>
      <c r="U858" s="12">
        <f t="shared" si="86"/>
        <v>4146.2400000000007</v>
      </c>
      <c r="V858" s="12">
        <f t="shared" si="87"/>
        <v>4643.7888000000012</v>
      </c>
      <c r="W858" s="23"/>
      <c r="X858" s="23">
        <v>2017</v>
      </c>
      <c r="Y858" s="25"/>
      <c r="Z858" s="121" t="s">
        <v>1723</v>
      </c>
      <c r="AA858" s="121" t="s">
        <v>728</v>
      </c>
      <c r="AB858" s="121" t="s">
        <v>4703</v>
      </c>
      <c r="AC858" s="121">
        <v>71</v>
      </c>
      <c r="AD858" s="122" t="s">
        <v>6873</v>
      </c>
      <c r="AE858" s="122" t="s">
        <v>6871</v>
      </c>
      <c r="AF858" s="121" t="s">
        <v>8387</v>
      </c>
      <c r="AG858" s="121"/>
      <c r="AH858" s="121" t="s">
        <v>8378</v>
      </c>
      <c r="AI858" s="121"/>
      <c r="AJ858" s="123">
        <v>7</v>
      </c>
      <c r="AK858" s="123">
        <v>592</v>
      </c>
      <c r="AL858" s="123">
        <f t="shared" si="84"/>
        <v>4144</v>
      </c>
      <c r="AM858" s="123">
        <f t="shared" si="85"/>
        <v>2.2400000000006912</v>
      </c>
      <c r="AN858" s="130"/>
      <c r="AO858" s="21"/>
      <c r="AP858" s="24"/>
      <c r="AQ858" s="21"/>
    </row>
    <row r="859" spans="1:43" s="22" customFormat="1" ht="76.5" outlineLevel="1" x14ac:dyDescent="0.25">
      <c r="A859" s="70"/>
      <c r="B859" s="72" t="s">
        <v>2905</v>
      </c>
      <c r="C859" s="21" t="s">
        <v>79</v>
      </c>
      <c r="D859" s="21" t="s">
        <v>3875</v>
      </c>
      <c r="E859" s="21" t="s">
        <v>3876</v>
      </c>
      <c r="F859" s="21" t="s">
        <v>1496</v>
      </c>
      <c r="G859" s="21" t="s">
        <v>3877</v>
      </c>
      <c r="H859" s="23" t="s">
        <v>81</v>
      </c>
      <c r="I859" s="24">
        <v>0</v>
      </c>
      <c r="J859" s="25">
        <v>710000000</v>
      </c>
      <c r="K859" s="25" t="s">
        <v>82</v>
      </c>
      <c r="L859" s="23" t="s">
        <v>696</v>
      </c>
      <c r="M859" s="21" t="s">
        <v>969</v>
      </c>
      <c r="N859" s="26" t="s">
        <v>84</v>
      </c>
      <c r="O859" s="26" t="s">
        <v>4214</v>
      </c>
      <c r="P859" s="21" t="s">
        <v>91</v>
      </c>
      <c r="Q859" s="27">
        <v>839</v>
      </c>
      <c r="R859" s="26" t="s">
        <v>1421</v>
      </c>
      <c r="S859" s="12">
        <v>4</v>
      </c>
      <c r="T859" s="12">
        <v>1304.06</v>
      </c>
      <c r="U859" s="12">
        <f t="shared" si="86"/>
        <v>5216.24</v>
      </c>
      <c r="V859" s="12">
        <f t="shared" si="87"/>
        <v>5842.1887999999999</v>
      </c>
      <c r="W859" s="23"/>
      <c r="X859" s="23">
        <v>2017</v>
      </c>
      <c r="Y859" s="25"/>
      <c r="Z859" s="121" t="s">
        <v>1723</v>
      </c>
      <c r="AA859" s="121" t="s">
        <v>728</v>
      </c>
      <c r="AB859" s="121" t="s">
        <v>4703</v>
      </c>
      <c r="AC859" s="121">
        <v>72</v>
      </c>
      <c r="AD859" s="122" t="s">
        <v>6873</v>
      </c>
      <c r="AE859" s="122" t="s">
        <v>6871</v>
      </c>
      <c r="AF859" s="121" t="s">
        <v>8387</v>
      </c>
      <c r="AG859" s="121"/>
      <c r="AH859" s="121" t="s">
        <v>8378</v>
      </c>
      <c r="AI859" s="121"/>
      <c r="AJ859" s="123">
        <v>4</v>
      </c>
      <c r="AK859" s="123">
        <v>1304</v>
      </c>
      <c r="AL859" s="123">
        <f t="shared" si="84"/>
        <v>5216</v>
      </c>
      <c r="AM859" s="123">
        <f t="shared" si="85"/>
        <v>0.23999999999978172</v>
      </c>
      <c r="AN859" s="130"/>
      <c r="AO859" s="21"/>
      <c r="AP859" s="24"/>
      <c r="AQ859" s="21"/>
    </row>
    <row r="860" spans="1:43" s="22" customFormat="1" ht="76.5" outlineLevel="1" x14ac:dyDescent="0.25">
      <c r="A860" s="70"/>
      <c r="B860" s="72" t="s">
        <v>2906</v>
      </c>
      <c r="C860" s="21" t="s">
        <v>79</v>
      </c>
      <c r="D860" s="21" t="s">
        <v>3878</v>
      </c>
      <c r="E860" s="21" t="s">
        <v>786</v>
      </c>
      <c r="F860" s="21" t="s">
        <v>3879</v>
      </c>
      <c r="G860" s="21" t="s">
        <v>4192</v>
      </c>
      <c r="H860" s="23" t="s">
        <v>81</v>
      </c>
      <c r="I860" s="24">
        <v>0</v>
      </c>
      <c r="J860" s="25">
        <v>710000000</v>
      </c>
      <c r="K860" s="25" t="s">
        <v>82</v>
      </c>
      <c r="L860" s="23" t="s">
        <v>696</v>
      </c>
      <c r="M860" s="21" t="s">
        <v>969</v>
      </c>
      <c r="N860" s="26" t="s">
        <v>84</v>
      </c>
      <c r="O860" s="26" t="s">
        <v>4214</v>
      </c>
      <c r="P860" s="21" t="s">
        <v>91</v>
      </c>
      <c r="Q860" s="27">
        <v>796</v>
      </c>
      <c r="R860" s="26" t="s">
        <v>678</v>
      </c>
      <c r="S860" s="12">
        <v>1</v>
      </c>
      <c r="T860" s="12">
        <v>2541.25</v>
      </c>
      <c r="U860" s="12">
        <f t="shared" si="86"/>
        <v>2541.25</v>
      </c>
      <c r="V860" s="12">
        <f t="shared" si="87"/>
        <v>2846.2000000000003</v>
      </c>
      <c r="W860" s="23"/>
      <c r="X860" s="23">
        <v>2017</v>
      </c>
      <c r="Y860" s="25"/>
      <c r="Z860" s="121" t="s">
        <v>1723</v>
      </c>
      <c r="AA860" s="121" t="s">
        <v>728</v>
      </c>
      <c r="AB860" s="121" t="s">
        <v>4703</v>
      </c>
      <c r="AC860" s="121">
        <v>73</v>
      </c>
      <c r="AD860" s="122" t="s">
        <v>6873</v>
      </c>
      <c r="AE860" s="122" t="s">
        <v>6871</v>
      </c>
      <c r="AF860" s="121" t="s">
        <v>8387</v>
      </c>
      <c r="AG860" s="121"/>
      <c r="AH860" s="121" t="s">
        <v>8378</v>
      </c>
      <c r="AI860" s="121"/>
      <c r="AJ860" s="123">
        <v>1</v>
      </c>
      <c r="AK860" s="123">
        <v>2541</v>
      </c>
      <c r="AL860" s="123">
        <f t="shared" si="84"/>
        <v>2541</v>
      </c>
      <c r="AM860" s="123">
        <f t="shared" si="85"/>
        <v>0.25</v>
      </c>
      <c r="AN860" s="130"/>
      <c r="AO860" s="21"/>
      <c r="AP860" s="24"/>
      <c r="AQ860" s="21"/>
    </row>
    <row r="861" spans="1:43" s="22" customFormat="1" ht="76.5" outlineLevel="1" x14ac:dyDescent="0.25">
      <c r="A861" s="70"/>
      <c r="B861" s="72" t="s">
        <v>2907</v>
      </c>
      <c r="C861" s="21" t="s">
        <v>79</v>
      </c>
      <c r="D861" s="21" t="s">
        <v>3880</v>
      </c>
      <c r="E861" s="21" t="s">
        <v>3881</v>
      </c>
      <c r="F861" s="21" t="s">
        <v>3882</v>
      </c>
      <c r="G861" s="21" t="s">
        <v>3883</v>
      </c>
      <c r="H861" s="23" t="s">
        <v>81</v>
      </c>
      <c r="I861" s="24">
        <v>0</v>
      </c>
      <c r="J861" s="25">
        <v>710000000</v>
      </c>
      <c r="K861" s="25" t="s">
        <v>82</v>
      </c>
      <c r="L861" s="23" t="s">
        <v>696</v>
      </c>
      <c r="M861" s="21" t="s">
        <v>969</v>
      </c>
      <c r="N861" s="26" t="s">
        <v>84</v>
      </c>
      <c r="O861" s="26" t="s">
        <v>4214</v>
      </c>
      <c r="P861" s="21" t="s">
        <v>91</v>
      </c>
      <c r="Q861" s="27">
        <v>796</v>
      </c>
      <c r="R861" s="26" t="s">
        <v>678</v>
      </c>
      <c r="S861" s="12">
        <v>8</v>
      </c>
      <c r="T861" s="12">
        <v>1141.6500000000001</v>
      </c>
      <c r="U861" s="12">
        <f t="shared" si="86"/>
        <v>9133.2000000000007</v>
      </c>
      <c r="V861" s="12">
        <f t="shared" si="87"/>
        <v>10229.184000000001</v>
      </c>
      <c r="W861" s="23"/>
      <c r="X861" s="23">
        <v>2017</v>
      </c>
      <c r="Y861" s="25"/>
      <c r="Z861" s="121" t="s">
        <v>1723</v>
      </c>
      <c r="AA861" s="121" t="s">
        <v>728</v>
      </c>
      <c r="AB861" s="121" t="s">
        <v>4703</v>
      </c>
      <c r="AC861" s="121">
        <v>74</v>
      </c>
      <c r="AD861" s="122" t="s">
        <v>6873</v>
      </c>
      <c r="AE861" s="122" t="s">
        <v>6871</v>
      </c>
      <c r="AF861" s="121" t="s">
        <v>8387</v>
      </c>
      <c r="AG861" s="121"/>
      <c r="AH861" s="121" t="s">
        <v>8378</v>
      </c>
      <c r="AI861" s="121"/>
      <c r="AJ861" s="123">
        <v>8</v>
      </c>
      <c r="AK861" s="123">
        <v>1141</v>
      </c>
      <c r="AL861" s="123">
        <f t="shared" si="84"/>
        <v>9128</v>
      </c>
      <c r="AM861" s="123">
        <f t="shared" si="85"/>
        <v>5.2000000000007276</v>
      </c>
      <c r="AN861" s="130"/>
      <c r="AO861" s="21"/>
      <c r="AP861" s="24"/>
      <c r="AQ861" s="21"/>
    </row>
    <row r="862" spans="1:43" s="22" customFormat="1" ht="76.5" outlineLevel="1" x14ac:dyDescent="0.25">
      <c r="A862" s="70"/>
      <c r="B862" s="72" t="s">
        <v>2908</v>
      </c>
      <c r="C862" s="21" t="s">
        <v>79</v>
      </c>
      <c r="D862" s="21" t="s">
        <v>3884</v>
      </c>
      <c r="E862" s="74" t="s">
        <v>3885</v>
      </c>
      <c r="F862" s="74" t="s">
        <v>3886</v>
      </c>
      <c r="G862" s="74" t="s">
        <v>3887</v>
      </c>
      <c r="H862" s="72" t="s">
        <v>81</v>
      </c>
      <c r="I862" s="79">
        <v>0</v>
      </c>
      <c r="J862" s="75">
        <v>710000000</v>
      </c>
      <c r="K862" s="75" t="s">
        <v>82</v>
      </c>
      <c r="L862" s="23" t="s">
        <v>696</v>
      </c>
      <c r="M862" s="74" t="s">
        <v>969</v>
      </c>
      <c r="N862" s="77" t="s">
        <v>84</v>
      </c>
      <c r="O862" s="77" t="s">
        <v>4214</v>
      </c>
      <c r="P862" s="74" t="s">
        <v>91</v>
      </c>
      <c r="Q862" s="76">
        <v>796</v>
      </c>
      <c r="R862" s="77" t="s">
        <v>678</v>
      </c>
      <c r="S862" s="73">
        <v>4</v>
      </c>
      <c r="T862" s="73">
        <v>2833.21</v>
      </c>
      <c r="U862" s="12">
        <v>0</v>
      </c>
      <c r="V862" s="12">
        <f t="shared" si="87"/>
        <v>0</v>
      </c>
      <c r="W862" s="23"/>
      <c r="X862" s="23">
        <v>2017</v>
      </c>
      <c r="Y862" s="25" t="s">
        <v>4476</v>
      </c>
      <c r="Z862" s="121" t="s">
        <v>1723</v>
      </c>
      <c r="AA862" s="121" t="s">
        <v>728</v>
      </c>
      <c r="AB862" s="121" t="s">
        <v>4703</v>
      </c>
      <c r="AC862" s="121">
        <v>75</v>
      </c>
      <c r="AD862" s="122" t="s">
        <v>6873</v>
      </c>
      <c r="AE862" s="122" t="s">
        <v>6871</v>
      </c>
      <c r="AF862" s="121" t="s">
        <v>8387</v>
      </c>
      <c r="AG862" s="121"/>
      <c r="AH862" s="121" t="s">
        <v>8378</v>
      </c>
      <c r="AI862" s="121"/>
      <c r="AJ862" s="123">
        <v>4</v>
      </c>
      <c r="AK862" s="123">
        <v>2833</v>
      </c>
      <c r="AL862" s="123" t="s">
        <v>4078</v>
      </c>
      <c r="AM862" s="123"/>
      <c r="AN862" s="130"/>
      <c r="AO862" s="21"/>
      <c r="AP862" s="24"/>
      <c r="AQ862" s="21"/>
    </row>
    <row r="863" spans="1:43" s="22" customFormat="1" ht="76.5" outlineLevel="1" x14ac:dyDescent="0.25">
      <c r="A863" s="70"/>
      <c r="B863" s="72" t="s">
        <v>8834</v>
      </c>
      <c r="C863" s="21" t="s">
        <v>79</v>
      </c>
      <c r="D863" s="21" t="s">
        <v>3884</v>
      </c>
      <c r="E863" s="74" t="s">
        <v>3885</v>
      </c>
      <c r="F863" s="74" t="s">
        <v>3886</v>
      </c>
      <c r="G863" s="74" t="s">
        <v>3887</v>
      </c>
      <c r="H863" s="72" t="s">
        <v>81</v>
      </c>
      <c r="I863" s="79">
        <v>0</v>
      </c>
      <c r="J863" s="75">
        <v>710000000</v>
      </c>
      <c r="K863" s="75" t="s">
        <v>82</v>
      </c>
      <c r="L863" s="23" t="s">
        <v>696</v>
      </c>
      <c r="M863" s="74" t="s">
        <v>969</v>
      </c>
      <c r="N863" s="77" t="s">
        <v>84</v>
      </c>
      <c r="O863" s="77" t="s">
        <v>4214</v>
      </c>
      <c r="P863" s="74" t="s">
        <v>91</v>
      </c>
      <c r="Q863" s="76">
        <v>796</v>
      </c>
      <c r="R863" s="77" t="s">
        <v>678</v>
      </c>
      <c r="S863" s="73">
        <f>4+2</f>
        <v>6</v>
      </c>
      <c r="T863" s="73">
        <v>2833.21</v>
      </c>
      <c r="U863" s="12">
        <f t="shared" ref="U863" si="93">S863*T863</f>
        <v>16999.260000000002</v>
      </c>
      <c r="V863" s="12">
        <f t="shared" ref="V863" si="94">U863*1.12</f>
        <v>19039.171200000004</v>
      </c>
      <c r="W863" s="23"/>
      <c r="X863" s="23">
        <v>2017</v>
      </c>
      <c r="Y863" s="25"/>
      <c r="Z863" s="121" t="s">
        <v>1723</v>
      </c>
      <c r="AA863" s="121" t="s">
        <v>728</v>
      </c>
      <c r="AB863" s="121" t="s">
        <v>4703</v>
      </c>
      <c r="AC863" s="121">
        <v>75</v>
      </c>
      <c r="AD863" s="122" t="s">
        <v>6873</v>
      </c>
      <c r="AE863" s="122" t="s">
        <v>6871</v>
      </c>
      <c r="AF863" s="121" t="s">
        <v>8387</v>
      </c>
      <c r="AG863" s="121"/>
      <c r="AH863" s="121" t="s">
        <v>8378</v>
      </c>
      <c r="AI863" s="121"/>
      <c r="AJ863" s="123">
        <v>4</v>
      </c>
      <c r="AK863" s="123">
        <v>2833</v>
      </c>
      <c r="AL863" s="123">
        <f t="shared" ref="AL863" si="95">AJ863*AK863</f>
        <v>11332</v>
      </c>
      <c r="AM863" s="123">
        <f t="shared" ref="AM863" si="96">U863-AL863</f>
        <v>5667.260000000002</v>
      </c>
      <c r="AN863" s="130"/>
      <c r="AO863" s="21"/>
      <c r="AP863" s="24"/>
      <c r="AQ863" s="21"/>
    </row>
    <row r="864" spans="1:43" s="22" customFormat="1" ht="76.5" outlineLevel="1" x14ac:dyDescent="0.25">
      <c r="A864" s="70"/>
      <c r="B864" s="72" t="s">
        <v>2909</v>
      </c>
      <c r="C864" s="21" t="s">
        <v>79</v>
      </c>
      <c r="D864" s="21" t="s">
        <v>3888</v>
      </c>
      <c r="E864" s="21" t="s">
        <v>3889</v>
      </c>
      <c r="F864" s="21" t="s">
        <v>3890</v>
      </c>
      <c r="G864" s="21" t="s">
        <v>4193</v>
      </c>
      <c r="H864" s="23" t="s">
        <v>81</v>
      </c>
      <c r="I864" s="24">
        <v>0</v>
      </c>
      <c r="J864" s="25">
        <v>710000000</v>
      </c>
      <c r="K864" s="25" t="s">
        <v>82</v>
      </c>
      <c r="L864" s="23" t="s">
        <v>696</v>
      </c>
      <c r="M864" s="21" t="s">
        <v>969</v>
      </c>
      <c r="N864" s="26" t="s">
        <v>84</v>
      </c>
      <c r="O864" s="26" t="s">
        <v>4214</v>
      </c>
      <c r="P864" s="21" t="s">
        <v>91</v>
      </c>
      <c r="Q864" s="27">
        <v>796</v>
      </c>
      <c r="R864" s="26" t="s">
        <v>678</v>
      </c>
      <c r="S864" s="12">
        <v>4</v>
      </c>
      <c r="T864" s="12">
        <v>7642.86</v>
      </c>
      <c r="U864" s="12">
        <f t="shared" si="86"/>
        <v>30571.439999999999</v>
      </c>
      <c r="V864" s="12">
        <f t="shared" si="87"/>
        <v>34240.012800000004</v>
      </c>
      <c r="W864" s="23"/>
      <c r="X864" s="23">
        <v>2017</v>
      </c>
      <c r="Y864" s="25"/>
      <c r="Z864" s="121" t="s">
        <v>1723</v>
      </c>
      <c r="AA864" s="121" t="s">
        <v>728</v>
      </c>
      <c r="AB864" s="121" t="s">
        <v>4703</v>
      </c>
      <c r="AC864" s="121">
        <v>76</v>
      </c>
      <c r="AD864" s="122" t="s">
        <v>6873</v>
      </c>
      <c r="AE864" s="122" t="s">
        <v>6871</v>
      </c>
      <c r="AF864" s="121" t="s">
        <v>8387</v>
      </c>
      <c r="AG864" s="121"/>
      <c r="AH864" s="121" t="s">
        <v>8378</v>
      </c>
      <c r="AI864" s="121"/>
      <c r="AJ864" s="123">
        <v>4</v>
      </c>
      <c r="AK864" s="123">
        <v>7642</v>
      </c>
      <c r="AL864" s="123">
        <f t="shared" si="84"/>
        <v>30568</v>
      </c>
      <c r="AM864" s="123">
        <f t="shared" si="85"/>
        <v>3.4399999999986903</v>
      </c>
      <c r="AN864" s="130"/>
      <c r="AO864" s="21"/>
      <c r="AP864" s="24"/>
      <c r="AQ864" s="21"/>
    </row>
    <row r="865" spans="1:43" s="22" customFormat="1" ht="76.5" outlineLevel="1" x14ac:dyDescent="0.25">
      <c r="A865" s="70"/>
      <c r="B865" s="72" t="s">
        <v>2910</v>
      </c>
      <c r="C865" s="21" t="s">
        <v>79</v>
      </c>
      <c r="D865" s="21" t="s">
        <v>3891</v>
      </c>
      <c r="E865" s="21" t="s">
        <v>3892</v>
      </c>
      <c r="F865" s="21" t="s">
        <v>3893</v>
      </c>
      <c r="G865" s="21" t="s">
        <v>5210</v>
      </c>
      <c r="H865" s="23" t="s">
        <v>81</v>
      </c>
      <c r="I865" s="24">
        <v>0</v>
      </c>
      <c r="J865" s="25">
        <v>710000000</v>
      </c>
      <c r="K865" s="25" t="s">
        <v>82</v>
      </c>
      <c r="L865" s="23" t="s">
        <v>696</v>
      </c>
      <c r="M865" s="21" t="s">
        <v>969</v>
      </c>
      <c r="N865" s="26" t="s">
        <v>84</v>
      </c>
      <c r="O865" s="26" t="s">
        <v>4214</v>
      </c>
      <c r="P865" s="21" t="s">
        <v>91</v>
      </c>
      <c r="Q865" s="27">
        <v>796</v>
      </c>
      <c r="R865" s="26" t="s">
        <v>678</v>
      </c>
      <c r="S865" s="12">
        <v>4</v>
      </c>
      <c r="T865" s="12">
        <v>2388.39</v>
      </c>
      <c r="U865" s="12">
        <f t="shared" si="86"/>
        <v>9553.56</v>
      </c>
      <c r="V865" s="12">
        <f t="shared" si="87"/>
        <v>10699.9872</v>
      </c>
      <c r="W865" s="23"/>
      <c r="X865" s="23">
        <v>2017</v>
      </c>
      <c r="Y865" s="25"/>
      <c r="Z865" s="121" t="s">
        <v>1723</v>
      </c>
      <c r="AA865" s="121" t="s">
        <v>728</v>
      </c>
      <c r="AB865" s="121" t="s">
        <v>4703</v>
      </c>
      <c r="AC865" s="121">
        <v>77</v>
      </c>
      <c r="AD865" s="122" t="s">
        <v>6873</v>
      </c>
      <c r="AE865" s="122" t="s">
        <v>6871</v>
      </c>
      <c r="AF865" s="121" t="s">
        <v>8387</v>
      </c>
      <c r="AG865" s="121"/>
      <c r="AH865" s="121" t="s">
        <v>8378</v>
      </c>
      <c r="AI865" s="121"/>
      <c r="AJ865" s="123">
        <v>4</v>
      </c>
      <c r="AK865" s="123">
        <v>2388</v>
      </c>
      <c r="AL865" s="123">
        <f t="shared" si="84"/>
        <v>9552</v>
      </c>
      <c r="AM865" s="123">
        <f t="shared" si="85"/>
        <v>1.5599999999994907</v>
      </c>
      <c r="AN865" s="130"/>
      <c r="AO865" s="21"/>
      <c r="AP865" s="24"/>
      <c r="AQ865" s="21"/>
    </row>
    <row r="866" spans="1:43" s="22" customFormat="1" ht="102" outlineLevel="1" x14ac:dyDescent="0.25">
      <c r="A866" s="70"/>
      <c r="B866" s="72" t="s">
        <v>2911</v>
      </c>
      <c r="C866" s="21" t="s">
        <v>79</v>
      </c>
      <c r="D866" s="21" t="s">
        <v>3894</v>
      </c>
      <c r="E866" s="21" t="s">
        <v>1361</v>
      </c>
      <c r="F866" s="21" t="s">
        <v>3895</v>
      </c>
      <c r="G866" s="21" t="s">
        <v>3896</v>
      </c>
      <c r="H866" s="23" t="s">
        <v>81</v>
      </c>
      <c r="I866" s="24">
        <v>0</v>
      </c>
      <c r="J866" s="25">
        <v>710000000</v>
      </c>
      <c r="K866" s="25" t="s">
        <v>82</v>
      </c>
      <c r="L866" s="23" t="s">
        <v>696</v>
      </c>
      <c r="M866" s="21" t="s">
        <v>969</v>
      </c>
      <c r="N866" s="26" t="s">
        <v>84</v>
      </c>
      <c r="O866" s="26" t="s">
        <v>4214</v>
      </c>
      <c r="P866" s="21" t="s">
        <v>91</v>
      </c>
      <c r="Q866" s="27">
        <v>796</v>
      </c>
      <c r="R866" s="26" t="s">
        <v>678</v>
      </c>
      <c r="S866" s="12">
        <v>2</v>
      </c>
      <c r="T866" s="12">
        <v>33915.18</v>
      </c>
      <c r="U866" s="12">
        <f t="shared" si="86"/>
        <v>67830.36</v>
      </c>
      <c r="V866" s="12">
        <f t="shared" si="87"/>
        <v>75970.003200000006</v>
      </c>
      <c r="W866" s="23"/>
      <c r="X866" s="23">
        <v>2017</v>
      </c>
      <c r="Y866" s="25"/>
      <c r="Z866" s="121" t="s">
        <v>1723</v>
      </c>
      <c r="AA866" s="121" t="s">
        <v>728</v>
      </c>
      <c r="AB866" s="121" t="s">
        <v>4703</v>
      </c>
      <c r="AC866" s="121">
        <v>78</v>
      </c>
      <c r="AD866" s="122" t="s">
        <v>6873</v>
      </c>
      <c r="AE866" s="122" t="s">
        <v>6871</v>
      </c>
      <c r="AF866" s="121" t="s">
        <v>8387</v>
      </c>
      <c r="AG866" s="121"/>
      <c r="AH866" s="121" t="s">
        <v>8378</v>
      </c>
      <c r="AI866" s="121"/>
      <c r="AJ866" s="123">
        <v>2</v>
      </c>
      <c r="AK866" s="123">
        <v>33915</v>
      </c>
      <c r="AL866" s="123">
        <f t="shared" si="84"/>
        <v>67830</v>
      </c>
      <c r="AM866" s="123">
        <f t="shared" si="85"/>
        <v>0.36000000000058208</v>
      </c>
      <c r="AN866" s="130"/>
      <c r="AO866" s="21"/>
      <c r="AP866" s="24"/>
      <c r="AQ866" s="21"/>
    </row>
    <row r="867" spans="1:43" s="22" customFormat="1" ht="76.5" outlineLevel="1" x14ac:dyDescent="0.25">
      <c r="A867" s="70"/>
      <c r="B867" s="72" t="s">
        <v>2912</v>
      </c>
      <c r="C867" s="21" t="s">
        <v>79</v>
      </c>
      <c r="D867" s="21" t="s">
        <v>3897</v>
      </c>
      <c r="E867" s="21" t="s">
        <v>3898</v>
      </c>
      <c r="F867" s="21" t="s">
        <v>3899</v>
      </c>
      <c r="G867" s="21" t="s">
        <v>4864</v>
      </c>
      <c r="H867" s="23" t="s">
        <v>81</v>
      </c>
      <c r="I867" s="24">
        <v>0</v>
      </c>
      <c r="J867" s="25">
        <v>710000000</v>
      </c>
      <c r="K867" s="25" t="s">
        <v>82</v>
      </c>
      <c r="L867" s="23" t="s">
        <v>696</v>
      </c>
      <c r="M867" s="21" t="s">
        <v>969</v>
      </c>
      <c r="N867" s="26" t="s">
        <v>84</v>
      </c>
      <c r="O867" s="26" t="s">
        <v>4214</v>
      </c>
      <c r="P867" s="21" t="s">
        <v>91</v>
      </c>
      <c r="Q867" s="27">
        <v>796</v>
      </c>
      <c r="R867" s="26" t="s">
        <v>678</v>
      </c>
      <c r="S867" s="12">
        <v>15</v>
      </c>
      <c r="T867" s="12">
        <v>2455.27</v>
      </c>
      <c r="U867" s="12">
        <f t="shared" si="86"/>
        <v>36829.050000000003</v>
      </c>
      <c r="V867" s="12">
        <f t="shared" si="87"/>
        <v>41248.536000000007</v>
      </c>
      <c r="W867" s="23"/>
      <c r="X867" s="23">
        <v>2017</v>
      </c>
      <c r="Y867" s="25"/>
      <c r="Z867" s="121" t="s">
        <v>1723</v>
      </c>
      <c r="AA867" s="121" t="s">
        <v>728</v>
      </c>
      <c r="AB867" s="121" t="s">
        <v>4703</v>
      </c>
      <c r="AC867" s="121">
        <v>79</v>
      </c>
      <c r="AD867" s="122" t="s">
        <v>6873</v>
      </c>
      <c r="AE867" s="122" t="s">
        <v>6871</v>
      </c>
      <c r="AF867" s="121" t="s">
        <v>8387</v>
      </c>
      <c r="AG867" s="121"/>
      <c r="AH867" s="121" t="s">
        <v>8378</v>
      </c>
      <c r="AI867" s="121"/>
      <c r="AJ867" s="123">
        <v>15</v>
      </c>
      <c r="AK867" s="123">
        <v>2455</v>
      </c>
      <c r="AL867" s="123">
        <f t="shared" si="84"/>
        <v>36825</v>
      </c>
      <c r="AM867" s="123">
        <f t="shared" si="85"/>
        <v>4.0500000000029104</v>
      </c>
      <c r="AN867" s="130"/>
      <c r="AO867" s="21"/>
      <c r="AP867" s="24"/>
      <c r="AQ867" s="21"/>
    </row>
    <row r="868" spans="1:43" s="22" customFormat="1" ht="76.5" outlineLevel="1" x14ac:dyDescent="0.25">
      <c r="A868" s="70"/>
      <c r="B868" s="72" t="s">
        <v>2913</v>
      </c>
      <c r="C868" s="21" t="s">
        <v>79</v>
      </c>
      <c r="D868" s="21" t="s">
        <v>1450</v>
      </c>
      <c r="E868" s="21" t="s">
        <v>1038</v>
      </c>
      <c r="F868" s="21" t="s">
        <v>1451</v>
      </c>
      <c r="G868" s="21" t="s">
        <v>4459</v>
      </c>
      <c r="H868" s="23" t="s">
        <v>81</v>
      </c>
      <c r="I868" s="24">
        <v>0</v>
      </c>
      <c r="J868" s="25">
        <v>710000000</v>
      </c>
      <c r="K868" s="25" t="s">
        <v>82</v>
      </c>
      <c r="L868" s="23" t="s">
        <v>696</v>
      </c>
      <c r="M868" s="21" t="s">
        <v>969</v>
      </c>
      <c r="N868" s="26" t="s">
        <v>84</v>
      </c>
      <c r="O868" s="26" t="s">
        <v>4214</v>
      </c>
      <c r="P868" s="21" t="s">
        <v>91</v>
      </c>
      <c r="Q868" s="27" t="s">
        <v>930</v>
      </c>
      <c r="R868" s="26" t="s">
        <v>903</v>
      </c>
      <c r="S868" s="12">
        <v>630</v>
      </c>
      <c r="T868" s="12">
        <v>195.56</v>
      </c>
      <c r="U868" s="12">
        <f t="shared" si="86"/>
        <v>123202.8</v>
      </c>
      <c r="V868" s="12">
        <f t="shared" si="87"/>
        <v>137987.13600000003</v>
      </c>
      <c r="W868" s="23"/>
      <c r="X868" s="23">
        <v>2017</v>
      </c>
      <c r="Y868" s="25"/>
      <c r="Z868" s="121" t="s">
        <v>1723</v>
      </c>
      <c r="AA868" s="121" t="s">
        <v>728</v>
      </c>
      <c r="AB868" s="121" t="s">
        <v>4703</v>
      </c>
      <c r="AC868" s="121">
        <v>80</v>
      </c>
      <c r="AD868" s="122" t="s">
        <v>6873</v>
      </c>
      <c r="AE868" s="122" t="s">
        <v>6871</v>
      </c>
      <c r="AF868" s="121" t="s">
        <v>8387</v>
      </c>
      <c r="AG868" s="121"/>
      <c r="AH868" s="121" t="s">
        <v>8379</v>
      </c>
      <c r="AI868" s="121"/>
      <c r="AJ868" s="123">
        <v>630</v>
      </c>
      <c r="AK868" s="123">
        <v>195</v>
      </c>
      <c r="AL868" s="123">
        <f t="shared" si="84"/>
        <v>122850</v>
      </c>
      <c r="AM868" s="123">
        <f t="shared" si="85"/>
        <v>352.80000000000291</v>
      </c>
      <c r="AN868" s="130"/>
      <c r="AO868" s="74"/>
      <c r="AP868" s="79"/>
      <c r="AQ868" s="74"/>
    </row>
    <row r="869" spans="1:43" s="22" customFormat="1" ht="76.5" outlineLevel="1" x14ac:dyDescent="0.25">
      <c r="A869" s="70"/>
      <c r="B869" s="72" t="s">
        <v>2914</v>
      </c>
      <c r="C869" s="21" t="s">
        <v>79</v>
      </c>
      <c r="D869" s="21" t="s">
        <v>3900</v>
      </c>
      <c r="E869" s="21" t="s">
        <v>3901</v>
      </c>
      <c r="F869" s="21" t="s">
        <v>3902</v>
      </c>
      <c r="G869" s="21" t="s">
        <v>4865</v>
      </c>
      <c r="H869" s="23" t="s">
        <v>81</v>
      </c>
      <c r="I869" s="24">
        <v>0</v>
      </c>
      <c r="J869" s="25">
        <v>710000000</v>
      </c>
      <c r="K869" s="25" t="s">
        <v>82</v>
      </c>
      <c r="L869" s="23" t="s">
        <v>696</v>
      </c>
      <c r="M869" s="21" t="s">
        <v>969</v>
      </c>
      <c r="N869" s="26" t="s">
        <v>84</v>
      </c>
      <c r="O869" s="26" t="s">
        <v>4214</v>
      </c>
      <c r="P869" s="21" t="s">
        <v>91</v>
      </c>
      <c r="Q869" s="27">
        <v>796</v>
      </c>
      <c r="R869" s="26" t="s">
        <v>678</v>
      </c>
      <c r="S869" s="12">
        <v>27</v>
      </c>
      <c r="T869" s="12">
        <v>377.37</v>
      </c>
      <c r="U869" s="12">
        <f t="shared" si="86"/>
        <v>10188.99</v>
      </c>
      <c r="V869" s="12">
        <f t="shared" si="87"/>
        <v>11411.668800000001</v>
      </c>
      <c r="W869" s="23"/>
      <c r="X869" s="23">
        <v>2017</v>
      </c>
      <c r="Y869" s="25"/>
      <c r="Z869" s="121" t="s">
        <v>1723</v>
      </c>
      <c r="AA869" s="121" t="s">
        <v>728</v>
      </c>
      <c r="AB869" s="121" t="s">
        <v>4703</v>
      </c>
      <c r="AC869" s="121">
        <v>81</v>
      </c>
      <c r="AD869" s="122" t="s">
        <v>6873</v>
      </c>
      <c r="AE869" s="122" t="s">
        <v>6871</v>
      </c>
      <c r="AF869" s="121" t="s">
        <v>8387</v>
      </c>
      <c r="AG869" s="121"/>
      <c r="AH869" s="121" t="s">
        <v>8378</v>
      </c>
      <c r="AI869" s="121"/>
      <c r="AJ869" s="123">
        <v>27</v>
      </c>
      <c r="AK869" s="123">
        <v>377</v>
      </c>
      <c r="AL869" s="123">
        <f t="shared" si="84"/>
        <v>10179</v>
      </c>
      <c r="AM869" s="123">
        <f t="shared" si="85"/>
        <v>9.9899999999997817</v>
      </c>
      <c r="AN869" s="130"/>
      <c r="AO869" s="21"/>
      <c r="AP869" s="24"/>
      <c r="AQ869" s="21"/>
    </row>
    <row r="870" spans="1:43" s="22" customFormat="1" ht="76.5" outlineLevel="1" x14ac:dyDescent="0.25">
      <c r="A870" s="70"/>
      <c r="B870" s="72" t="s">
        <v>2915</v>
      </c>
      <c r="C870" s="21" t="s">
        <v>79</v>
      </c>
      <c r="D870" s="21" t="s">
        <v>3903</v>
      </c>
      <c r="E870" s="21" t="s">
        <v>3901</v>
      </c>
      <c r="F870" s="21" t="s">
        <v>3904</v>
      </c>
      <c r="G870" s="21" t="s">
        <v>4866</v>
      </c>
      <c r="H870" s="23" t="s">
        <v>81</v>
      </c>
      <c r="I870" s="24">
        <v>0</v>
      </c>
      <c r="J870" s="25">
        <v>710000000</v>
      </c>
      <c r="K870" s="25" t="s">
        <v>82</v>
      </c>
      <c r="L870" s="23" t="s">
        <v>696</v>
      </c>
      <c r="M870" s="21" t="s">
        <v>969</v>
      </c>
      <c r="N870" s="26" t="s">
        <v>84</v>
      </c>
      <c r="O870" s="26" t="s">
        <v>4214</v>
      </c>
      <c r="P870" s="21" t="s">
        <v>91</v>
      </c>
      <c r="Q870" s="27">
        <v>796</v>
      </c>
      <c r="R870" s="26" t="s">
        <v>678</v>
      </c>
      <c r="S870" s="12">
        <v>121</v>
      </c>
      <c r="T870" s="12">
        <v>34.39</v>
      </c>
      <c r="U870" s="12">
        <f t="shared" si="86"/>
        <v>4161.1900000000005</v>
      </c>
      <c r="V870" s="12">
        <f t="shared" si="87"/>
        <v>4660.5328000000009</v>
      </c>
      <c r="W870" s="23"/>
      <c r="X870" s="23">
        <v>2017</v>
      </c>
      <c r="Y870" s="25"/>
      <c r="Z870" s="121" t="s">
        <v>1723</v>
      </c>
      <c r="AA870" s="121" t="s">
        <v>728</v>
      </c>
      <c r="AB870" s="121" t="s">
        <v>4703</v>
      </c>
      <c r="AC870" s="121">
        <v>82</v>
      </c>
      <c r="AD870" s="122" t="s">
        <v>6873</v>
      </c>
      <c r="AE870" s="122" t="s">
        <v>6871</v>
      </c>
      <c r="AF870" s="121" t="s">
        <v>8387</v>
      </c>
      <c r="AG870" s="121"/>
      <c r="AH870" s="121" t="s">
        <v>8378</v>
      </c>
      <c r="AI870" s="121"/>
      <c r="AJ870" s="123">
        <v>121</v>
      </c>
      <c r="AK870" s="123">
        <v>34</v>
      </c>
      <c r="AL870" s="123">
        <f t="shared" si="84"/>
        <v>4114</v>
      </c>
      <c r="AM870" s="123">
        <f t="shared" si="85"/>
        <v>47.190000000000509</v>
      </c>
      <c r="AN870" s="130"/>
      <c r="AO870" s="21"/>
      <c r="AP870" s="24"/>
      <c r="AQ870" s="21"/>
    </row>
    <row r="871" spans="1:43" s="22" customFormat="1" ht="76.5" outlineLevel="1" x14ac:dyDescent="0.25">
      <c r="A871" s="70"/>
      <c r="B871" s="72" t="s">
        <v>2916</v>
      </c>
      <c r="C871" s="21" t="s">
        <v>79</v>
      </c>
      <c r="D871" s="21" t="s">
        <v>3905</v>
      </c>
      <c r="E871" s="21" t="s">
        <v>3901</v>
      </c>
      <c r="F871" s="21" t="s">
        <v>3906</v>
      </c>
      <c r="G871" s="21" t="s">
        <v>4867</v>
      </c>
      <c r="H871" s="23" t="s">
        <v>81</v>
      </c>
      <c r="I871" s="24">
        <v>0</v>
      </c>
      <c r="J871" s="25">
        <v>710000000</v>
      </c>
      <c r="K871" s="25" t="s">
        <v>82</v>
      </c>
      <c r="L871" s="23" t="s">
        <v>696</v>
      </c>
      <c r="M871" s="21" t="s">
        <v>969</v>
      </c>
      <c r="N871" s="26" t="s">
        <v>84</v>
      </c>
      <c r="O871" s="26" t="s">
        <v>4214</v>
      </c>
      <c r="P871" s="21" t="s">
        <v>91</v>
      </c>
      <c r="Q871" s="27">
        <v>796</v>
      </c>
      <c r="R871" s="26" t="s">
        <v>678</v>
      </c>
      <c r="S871" s="12">
        <v>12</v>
      </c>
      <c r="T871" s="12">
        <v>357.3</v>
      </c>
      <c r="U871" s="12">
        <f t="shared" si="86"/>
        <v>4287.6000000000004</v>
      </c>
      <c r="V871" s="12">
        <f t="shared" si="87"/>
        <v>4802.112000000001</v>
      </c>
      <c r="W871" s="23"/>
      <c r="X871" s="23">
        <v>2017</v>
      </c>
      <c r="Y871" s="25"/>
      <c r="Z871" s="121" t="s">
        <v>1723</v>
      </c>
      <c r="AA871" s="121" t="s">
        <v>728</v>
      </c>
      <c r="AB871" s="121" t="s">
        <v>4703</v>
      </c>
      <c r="AC871" s="121">
        <v>83</v>
      </c>
      <c r="AD871" s="122" t="s">
        <v>6873</v>
      </c>
      <c r="AE871" s="122" t="s">
        <v>6871</v>
      </c>
      <c r="AF871" s="121" t="s">
        <v>8387</v>
      </c>
      <c r="AG871" s="121"/>
      <c r="AH871" s="121" t="s">
        <v>8378</v>
      </c>
      <c r="AI871" s="121"/>
      <c r="AJ871" s="123">
        <v>12</v>
      </c>
      <c r="AK871" s="123">
        <v>357</v>
      </c>
      <c r="AL871" s="123">
        <f t="shared" si="84"/>
        <v>4284</v>
      </c>
      <c r="AM871" s="123">
        <f t="shared" si="85"/>
        <v>3.6000000000003638</v>
      </c>
      <c r="AN871" s="130"/>
      <c r="AO871" s="21"/>
      <c r="AP871" s="24"/>
      <c r="AQ871" s="21"/>
    </row>
    <row r="872" spans="1:43" s="22" customFormat="1" ht="76.5" outlineLevel="1" x14ac:dyDescent="0.25">
      <c r="A872" s="70"/>
      <c r="B872" s="72" t="s">
        <v>2917</v>
      </c>
      <c r="C872" s="21" t="s">
        <v>79</v>
      </c>
      <c r="D872" s="21" t="s">
        <v>3907</v>
      </c>
      <c r="E872" s="21" t="s">
        <v>2013</v>
      </c>
      <c r="F872" s="21" t="s">
        <v>3908</v>
      </c>
      <c r="G872" s="21" t="s">
        <v>4868</v>
      </c>
      <c r="H872" s="23" t="s">
        <v>81</v>
      </c>
      <c r="I872" s="24">
        <v>0</v>
      </c>
      <c r="J872" s="25">
        <v>710000000</v>
      </c>
      <c r="K872" s="25" t="s">
        <v>82</v>
      </c>
      <c r="L872" s="23" t="s">
        <v>696</v>
      </c>
      <c r="M872" s="21" t="s">
        <v>969</v>
      </c>
      <c r="N872" s="26" t="s">
        <v>84</v>
      </c>
      <c r="O872" s="26" t="s">
        <v>4214</v>
      </c>
      <c r="P872" s="21" t="s">
        <v>91</v>
      </c>
      <c r="Q872" s="27" t="s">
        <v>930</v>
      </c>
      <c r="R872" s="26" t="s">
        <v>903</v>
      </c>
      <c r="S872" s="12">
        <v>125</v>
      </c>
      <c r="T872" s="12">
        <v>302.85000000000002</v>
      </c>
      <c r="U872" s="12">
        <f t="shared" si="86"/>
        <v>37856.25</v>
      </c>
      <c r="V872" s="12">
        <f t="shared" si="87"/>
        <v>42399.000000000007</v>
      </c>
      <c r="W872" s="23"/>
      <c r="X872" s="23">
        <v>2017</v>
      </c>
      <c r="Y872" s="25"/>
      <c r="Z872" s="121" t="s">
        <v>1723</v>
      </c>
      <c r="AA872" s="121" t="s">
        <v>728</v>
      </c>
      <c r="AB872" s="121" t="s">
        <v>4703</v>
      </c>
      <c r="AC872" s="121">
        <v>84</v>
      </c>
      <c r="AD872" s="122" t="s">
        <v>6873</v>
      </c>
      <c r="AE872" s="122" t="s">
        <v>6871</v>
      </c>
      <c r="AF872" s="121" t="s">
        <v>8387</v>
      </c>
      <c r="AG872" s="121"/>
      <c r="AH872" s="121" t="s">
        <v>8378</v>
      </c>
      <c r="AI872" s="121"/>
      <c r="AJ872" s="123">
        <v>125</v>
      </c>
      <c r="AK872" s="123">
        <v>302</v>
      </c>
      <c r="AL872" s="123">
        <f t="shared" si="84"/>
        <v>37750</v>
      </c>
      <c r="AM872" s="123">
        <f t="shared" si="85"/>
        <v>106.25</v>
      </c>
      <c r="AN872" s="130"/>
      <c r="AO872" s="21"/>
      <c r="AP872" s="24"/>
      <c r="AQ872" s="21"/>
    </row>
    <row r="873" spans="1:43" s="22" customFormat="1" ht="76.5" outlineLevel="1" x14ac:dyDescent="0.25">
      <c r="A873" s="70"/>
      <c r="B873" s="72" t="s">
        <v>2918</v>
      </c>
      <c r="C873" s="21" t="s">
        <v>79</v>
      </c>
      <c r="D873" s="21" t="s">
        <v>2012</v>
      </c>
      <c r="E873" s="21" t="s">
        <v>2013</v>
      </c>
      <c r="F873" s="21" t="s">
        <v>2014</v>
      </c>
      <c r="G873" s="21" t="s">
        <v>3909</v>
      </c>
      <c r="H873" s="23" t="s">
        <v>81</v>
      </c>
      <c r="I873" s="24">
        <v>0</v>
      </c>
      <c r="J873" s="25">
        <v>710000000</v>
      </c>
      <c r="K873" s="25" t="s">
        <v>82</v>
      </c>
      <c r="L873" s="23" t="s">
        <v>696</v>
      </c>
      <c r="M873" s="21" t="s">
        <v>969</v>
      </c>
      <c r="N873" s="26" t="s">
        <v>84</v>
      </c>
      <c r="O873" s="26" t="s">
        <v>4214</v>
      </c>
      <c r="P873" s="21" t="s">
        <v>91</v>
      </c>
      <c r="Q873" s="27">
        <v>796</v>
      </c>
      <c r="R873" s="26" t="s">
        <v>678</v>
      </c>
      <c r="S873" s="12">
        <v>33</v>
      </c>
      <c r="T873" s="12">
        <v>977.33</v>
      </c>
      <c r="U873" s="12">
        <f t="shared" si="86"/>
        <v>32251.890000000003</v>
      </c>
      <c r="V873" s="12">
        <f t="shared" si="87"/>
        <v>36122.116800000003</v>
      </c>
      <c r="W873" s="23"/>
      <c r="X873" s="23">
        <v>2017</v>
      </c>
      <c r="Y873" s="25"/>
      <c r="Z873" s="121" t="s">
        <v>1723</v>
      </c>
      <c r="AA873" s="121" t="s">
        <v>728</v>
      </c>
      <c r="AB873" s="121" t="s">
        <v>4703</v>
      </c>
      <c r="AC873" s="121">
        <v>85</v>
      </c>
      <c r="AD873" s="122" t="s">
        <v>6873</v>
      </c>
      <c r="AE873" s="122" t="s">
        <v>6871</v>
      </c>
      <c r="AF873" s="121" t="s">
        <v>8387</v>
      </c>
      <c r="AG873" s="121"/>
      <c r="AH873" s="121" t="s">
        <v>8378</v>
      </c>
      <c r="AI873" s="121"/>
      <c r="AJ873" s="123">
        <v>33</v>
      </c>
      <c r="AK873" s="123">
        <v>977</v>
      </c>
      <c r="AL873" s="123">
        <f t="shared" si="84"/>
        <v>32241</v>
      </c>
      <c r="AM873" s="123">
        <f t="shared" si="85"/>
        <v>10.890000000003056</v>
      </c>
      <c r="AN873" s="130"/>
      <c r="AO873" s="21"/>
      <c r="AP873" s="24"/>
      <c r="AQ873" s="21"/>
    </row>
    <row r="874" spans="1:43" s="22" customFormat="1" ht="76.5" outlineLevel="1" x14ac:dyDescent="0.25">
      <c r="A874" s="70"/>
      <c r="B874" s="72" t="s">
        <v>2919</v>
      </c>
      <c r="C874" s="21" t="s">
        <v>79</v>
      </c>
      <c r="D874" s="21" t="s">
        <v>3910</v>
      </c>
      <c r="E874" s="21" t="s">
        <v>2013</v>
      </c>
      <c r="F874" s="21" t="s">
        <v>3911</v>
      </c>
      <c r="G874" s="21" t="s">
        <v>3912</v>
      </c>
      <c r="H874" s="23" t="s">
        <v>81</v>
      </c>
      <c r="I874" s="24">
        <v>0</v>
      </c>
      <c r="J874" s="25">
        <v>710000000</v>
      </c>
      <c r="K874" s="25" t="s">
        <v>82</v>
      </c>
      <c r="L874" s="23" t="s">
        <v>696</v>
      </c>
      <c r="M874" s="21" t="s">
        <v>969</v>
      </c>
      <c r="N874" s="26" t="s">
        <v>84</v>
      </c>
      <c r="O874" s="26" t="s">
        <v>4214</v>
      </c>
      <c r="P874" s="21" t="s">
        <v>91</v>
      </c>
      <c r="Q874" s="27">
        <v>796</v>
      </c>
      <c r="R874" s="26" t="s">
        <v>678</v>
      </c>
      <c r="S874" s="12">
        <v>13</v>
      </c>
      <c r="T874" s="12">
        <v>228.33</v>
      </c>
      <c r="U874" s="12">
        <f t="shared" si="86"/>
        <v>2968.29</v>
      </c>
      <c r="V874" s="12">
        <f t="shared" si="87"/>
        <v>3324.4848000000002</v>
      </c>
      <c r="W874" s="23"/>
      <c r="X874" s="23">
        <v>2017</v>
      </c>
      <c r="Y874" s="25"/>
      <c r="Z874" s="121" t="s">
        <v>1723</v>
      </c>
      <c r="AA874" s="121" t="s">
        <v>728</v>
      </c>
      <c r="AB874" s="121" t="s">
        <v>4703</v>
      </c>
      <c r="AC874" s="121">
        <v>86</v>
      </c>
      <c r="AD874" s="122" t="s">
        <v>6873</v>
      </c>
      <c r="AE874" s="122" t="s">
        <v>6871</v>
      </c>
      <c r="AF874" s="121" t="s">
        <v>8387</v>
      </c>
      <c r="AG874" s="121"/>
      <c r="AH874" s="121" t="s">
        <v>8378</v>
      </c>
      <c r="AI874" s="121"/>
      <c r="AJ874" s="123">
        <v>13</v>
      </c>
      <c r="AK874" s="123">
        <v>228</v>
      </c>
      <c r="AL874" s="123">
        <f t="shared" si="84"/>
        <v>2964</v>
      </c>
      <c r="AM874" s="123">
        <f t="shared" si="85"/>
        <v>4.2899999999999636</v>
      </c>
      <c r="AN874" s="130"/>
      <c r="AO874" s="21"/>
      <c r="AP874" s="24"/>
      <c r="AQ874" s="21"/>
    </row>
    <row r="875" spans="1:43" s="22" customFormat="1" ht="76.5" outlineLevel="1" x14ac:dyDescent="0.25">
      <c r="A875" s="70"/>
      <c r="B875" s="72" t="s">
        <v>2920</v>
      </c>
      <c r="C875" s="21" t="s">
        <v>79</v>
      </c>
      <c r="D875" s="21" t="s">
        <v>3913</v>
      </c>
      <c r="E875" s="21" t="s">
        <v>2013</v>
      </c>
      <c r="F875" s="21" t="s">
        <v>3914</v>
      </c>
      <c r="G875" s="21" t="s">
        <v>3915</v>
      </c>
      <c r="H875" s="23" t="s">
        <v>81</v>
      </c>
      <c r="I875" s="24">
        <v>0</v>
      </c>
      <c r="J875" s="25">
        <v>710000000</v>
      </c>
      <c r="K875" s="25" t="s">
        <v>82</v>
      </c>
      <c r="L875" s="23" t="s">
        <v>696</v>
      </c>
      <c r="M875" s="21" t="s">
        <v>969</v>
      </c>
      <c r="N875" s="26" t="s">
        <v>84</v>
      </c>
      <c r="O875" s="26" t="s">
        <v>4214</v>
      </c>
      <c r="P875" s="21" t="s">
        <v>91</v>
      </c>
      <c r="Q875" s="27">
        <v>796</v>
      </c>
      <c r="R875" s="26" t="s">
        <v>678</v>
      </c>
      <c r="S875" s="12">
        <v>28</v>
      </c>
      <c r="T875" s="12">
        <v>701.23</v>
      </c>
      <c r="U875" s="12">
        <f t="shared" si="86"/>
        <v>19634.440000000002</v>
      </c>
      <c r="V875" s="12">
        <f t="shared" si="87"/>
        <v>21990.572800000005</v>
      </c>
      <c r="W875" s="23"/>
      <c r="X875" s="23">
        <v>2017</v>
      </c>
      <c r="Y875" s="25"/>
      <c r="Z875" s="121" t="s">
        <v>1723</v>
      </c>
      <c r="AA875" s="121" t="s">
        <v>728</v>
      </c>
      <c r="AB875" s="121" t="s">
        <v>4703</v>
      </c>
      <c r="AC875" s="121">
        <v>87</v>
      </c>
      <c r="AD875" s="122" t="s">
        <v>6873</v>
      </c>
      <c r="AE875" s="122" t="s">
        <v>6871</v>
      </c>
      <c r="AF875" s="121" t="s">
        <v>8387</v>
      </c>
      <c r="AG875" s="121"/>
      <c r="AH875" s="121" t="s">
        <v>8378</v>
      </c>
      <c r="AI875" s="121"/>
      <c r="AJ875" s="123">
        <v>28</v>
      </c>
      <c r="AK875" s="123">
        <v>701</v>
      </c>
      <c r="AL875" s="123">
        <f t="shared" si="84"/>
        <v>19628</v>
      </c>
      <c r="AM875" s="123">
        <f t="shared" si="85"/>
        <v>6.4400000000023283</v>
      </c>
      <c r="AN875" s="130"/>
      <c r="AO875" s="21"/>
      <c r="AP875" s="24"/>
      <c r="AQ875" s="21"/>
    </row>
    <row r="876" spans="1:43" s="22" customFormat="1" ht="76.5" outlineLevel="1" x14ac:dyDescent="0.25">
      <c r="A876" s="70"/>
      <c r="B876" s="72" t="s">
        <v>2921</v>
      </c>
      <c r="C876" s="21" t="s">
        <v>79</v>
      </c>
      <c r="D876" s="21" t="s">
        <v>3916</v>
      </c>
      <c r="E876" s="21" t="s">
        <v>2013</v>
      </c>
      <c r="F876" s="21" t="s">
        <v>3917</v>
      </c>
      <c r="G876" s="21" t="s">
        <v>4869</v>
      </c>
      <c r="H876" s="23" t="s">
        <v>81</v>
      </c>
      <c r="I876" s="24">
        <v>0</v>
      </c>
      <c r="J876" s="25">
        <v>710000000</v>
      </c>
      <c r="K876" s="25" t="s">
        <v>82</v>
      </c>
      <c r="L876" s="23" t="s">
        <v>696</v>
      </c>
      <c r="M876" s="21" t="s">
        <v>969</v>
      </c>
      <c r="N876" s="26" t="s">
        <v>84</v>
      </c>
      <c r="O876" s="26" t="s">
        <v>4214</v>
      </c>
      <c r="P876" s="21" t="s">
        <v>91</v>
      </c>
      <c r="Q876" s="27">
        <v>796</v>
      </c>
      <c r="R876" s="26" t="s">
        <v>678</v>
      </c>
      <c r="S876" s="12">
        <v>16</v>
      </c>
      <c r="T876" s="12">
        <v>2029.18</v>
      </c>
      <c r="U876" s="12">
        <f t="shared" si="86"/>
        <v>32466.880000000001</v>
      </c>
      <c r="V876" s="12">
        <f t="shared" si="87"/>
        <v>36362.905600000006</v>
      </c>
      <c r="W876" s="23"/>
      <c r="X876" s="23">
        <v>2017</v>
      </c>
      <c r="Y876" s="25"/>
      <c r="Z876" s="121" t="s">
        <v>1723</v>
      </c>
      <c r="AA876" s="121" t="s">
        <v>728</v>
      </c>
      <c r="AB876" s="121" t="s">
        <v>4703</v>
      </c>
      <c r="AC876" s="121">
        <v>88</v>
      </c>
      <c r="AD876" s="122" t="s">
        <v>6873</v>
      </c>
      <c r="AE876" s="122" t="s">
        <v>6871</v>
      </c>
      <c r="AF876" s="121" t="s">
        <v>8387</v>
      </c>
      <c r="AG876" s="121"/>
      <c r="AH876" s="121" t="s">
        <v>8378</v>
      </c>
      <c r="AI876" s="121"/>
      <c r="AJ876" s="123">
        <v>16</v>
      </c>
      <c r="AK876" s="123">
        <v>2029</v>
      </c>
      <c r="AL876" s="123">
        <f t="shared" si="84"/>
        <v>32464</v>
      </c>
      <c r="AM876" s="123">
        <f t="shared" si="85"/>
        <v>2.8800000000010186</v>
      </c>
      <c r="AN876" s="130"/>
      <c r="AO876" s="21"/>
      <c r="AP876" s="24"/>
      <c r="AQ876" s="21"/>
    </row>
    <row r="877" spans="1:43" s="22" customFormat="1" ht="76.5" outlineLevel="1" x14ac:dyDescent="0.25">
      <c r="A877" s="70"/>
      <c r="B877" s="72" t="s">
        <v>2922</v>
      </c>
      <c r="C877" s="21" t="s">
        <v>79</v>
      </c>
      <c r="D877" s="21" t="s">
        <v>4066</v>
      </c>
      <c r="E877" s="21" t="s">
        <v>2013</v>
      </c>
      <c r="F877" s="21" t="s">
        <v>3918</v>
      </c>
      <c r="G877" s="21" t="s">
        <v>4870</v>
      </c>
      <c r="H877" s="23" t="s">
        <v>81</v>
      </c>
      <c r="I877" s="24">
        <v>0</v>
      </c>
      <c r="J877" s="25">
        <v>710000000</v>
      </c>
      <c r="K877" s="25" t="s">
        <v>82</v>
      </c>
      <c r="L877" s="23" t="s">
        <v>696</v>
      </c>
      <c r="M877" s="21" t="s">
        <v>969</v>
      </c>
      <c r="N877" s="26" t="s">
        <v>84</v>
      </c>
      <c r="O877" s="26" t="s">
        <v>4214</v>
      </c>
      <c r="P877" s="21" t="s">
        <v>91</v>
      </c>
      <c r="Q877" s="27" t="s">
        <v>930</v>
      </c>
      <c r="R877" s="26" t="s">
        <v>903</v>
      </c>
      <c r="S877" s="12">
        <v>400</v>
      </c>
      <c r="T877" s="12">
        <v>53.02</v>
      </c>
      <c r="U877" s="12">
        <f t="shared" si="86"/>
        <v>21208</v>
      </c>
      <c r="V877" s="12">
        <f t="shared" si="87"/>
        <v>23752.960000000003</v>
      </c>
      <c r="W877" s="23"/>
      <c r="X877" s="23">
        <v>2017</v>
      </c>
      <c r="Y877" s="25"/>
      <c r="Z877" s="121" t="s">
        <v>1723</v>
      </c>
      <c r="AA877" s="121" t="s">
        <v>728</v>
      </c>
      <c r="AB877" s="121" t="s">
        <v>4703</v>
      </c>
      <c r="AC877" s="121">
        <v>89</v>
      </c>
      <c r="AD877" s="122" t="s">
        <v>6873</v>
      </c>
      <c r="AE877" s="122" t="s">
        <v>6871</v>
      </c>
      <c r="AF877" s="121" t="s">
        <v>8387</v>
      </c>
      <c r="AG877" s="121"/>
      <c r="AH877" s="121" t="s">
        <v>8378</v>
      </c>
      <c r="AI877" s="121"/>
      <c r="AJ877" s="123">
        <v>400</v>
      </c>
      <c r="AK877" s="123">
        <v>53</v>
      </c>
      <c r="AL877" s="123">
        <f t="shared" si="84"/>
        <v>21200</v>
      </c>
      <c r="AM877" s="123">
        <f t="shared" si="85"/>
        <v>8</v>
      </c>
      <c r="AN877" s="130"/>
      <c r="AO877" s="21"/>
      <c r="AP877" s="24"/>
      <c r="AQ877" s="21"/>
    </row>
    <row r="878" spans="1:43" s="22" customFormat="1" ht="76.5" outlineLevel="1" x14ac:dyDescent="0.25">
      <c r="A878" s="70"/>
      <c r="B878" s="72" t="s">
        <v>2923</v>
      </c>
      <c r="C878" s="21" t="s">
        <v>79</v>
      </c>
      <c r="D878" s="21" t="s">
        <v>1447</v>
      </c>
      <c r="E878" s="21" t="s">
        <v>1055</v>
      </c>
      <c r="F878" s="21" t="s">
        <v>1339</v>
      </c>
      <c r="G878" s="21" t="s">
        <v>4429</v>
      </c>
      <c r="H878" s="23" t="s">
        <v>81</v>
      </c>
      <c r="I878" s="24">
        <v>0</v>
      </c>
      <c r="J878" s="25">
        <v>710000000</v>
      </c>
      <c r="K878" s="25" t="s">
        <v>82</v>
      </c>
      <c r="L878" s="23" t="s">
        <v>696</v>
      </c>
      <c r="M878" s="21" t="s">
        <v>969</v>
      </c>
      <c r="N878" s="26" t="s">
        <v>84</v>
      </c>
      <c r="O878" s="26" t="s">
        <v>4214</v>
      </c>
      <c r="P878" s="21" t="s">
        <v>91</v>
      </c>
      <c r="Q878" s="27">
        <v>796</v>
      </c>
      <c r="R878" s="26" t="s">
        <v>678</v>
      </c>
      <c r="S878" s="12">
        <v>18</v>
      </c>
      <c r="T878" s="12">
        <v>998.35</v>
      </c>
      <c r="U878" s="12">
        <f t="shared" si="86"/>
        <v>17970.3</v>
      </c>
      <c r="V878" s="12">
        <f t="shared" si="87"/>
        <v>20126.736000000001</v>
      </c>
      <c r="W878" s="23"/>
      <c r="X878" s="23">
        <v>2017</v>
      </c>
      <c r="Y878" s="25"/>
      <c r="Z878" s="121" t="s">
        <v>1723</v>
      </c>
      <c r="AA878" s="121" t="s">
        <v>728</v>
      </c>
      <c r="AB878" s="121" t="s">
        <v>4703</v>
      </c>
      <c r="AC878" s="121">
        <v>90</v>
      </c>
      <c r="AD878" s="122" t="s">
        <v>6873</v>
      </c>
      <c r="AE878" s="122" t="s">
        <v>6871</v>
      </c>
      <c r="AF878" s="121" t="s">
        <v>8387</v>
      </c>
      <c r="AG878" s="121"/>
      <c r="AH878" s="121" t="s">
        <v>8378</v>
      </c>
      <c r="AI878" s="121"/>
      <c r="AJ878" s="123">
        <v>18</v>
      </c>
      <c r="AK878" s="123">
        <v>998</v>
      </c>
      <c r="AL878" s="123">
        <f t="shared" si="84"/>
        <v>17964</v>
      </c>
      <c r="AM878" s="123">
        <f t="shared" si="85"/>
        <v>6.2999999999992724</v>
      </c>
      <c r="AN878" s="130"/>
      <c r="AO878" s="21"/>
      <c r="AP878" s="24"/>
      <c r="AQ878" s="21"/>
    </row>
    <row r="879" spans="1:43" s="22" customFormat="1" ht="76.5" outlineLevel="1" x14ac:dyDescent="0.25">
      <c r="A879" s="70"/>
      <c r="B879" s="72" t="s">
        <v>2924</v>
      </c>
      <c r="C879" s="21" t="s">
        <v>79</v>
      </c>
      <c r="D879" s="21" t="s">
        <v>1447</v>
      </c>
      <c r="E879" s="21" t="s">
        <v>1055</v>
      </c>
      <c r="F879" s="21" t="s">
        <v>1339</v>
      </c>
      <c r="G879" s="74" t="s">
        <v>4871</v>
      </c>
      <c r="H879" s="23" t="s">
        <v>81</v>
      </c>
      <c r="I879" s="24">
        <v>0</v>
      </c>
      <c r="J879" s="25">
        <v>710000000</v>
      </c>
      <c r="K879" s="25" t="s">
        <v>82</v>
      </c>
      <c r="L879" s="23" t="s">
        <v>696</v>
      </c>
      <c r="M879" s="21" t="s">
        <v>969</v>
      </c>
      <c r="N879" s="26" t="s">
        <v>84</v>
      </c>
      <c r="O879" s="26" t="s">
        <v>4214</v>
      </c>
      <c r="P879" s="21" t="s">
        <v>91</v>
      </c>
      <c r="Q879" s="27">
        <v>796</v>
      </c>
      <c r="R879" s="26" t="s">
        <v>678</v>
      </c>
      <c r="S879" s="12">
        <v>238</v>
      </c>
      <c r="T879" s="12">
        <v>1776.96</v>
      </c>
      <c r="U879" s="12">
        <f t="shared" si="86"/>
        <v>422916.48</v>
      </c>
      <c r="V879" s="12">
        <f t="shared" si="87"/>
        <v>473666.45760000002</v>
      </c>
      <c r="W879" s="23"/>
      <c r="X879" s="23">
        <v>2017</v>
      </c>
      <c r="Y879" s="25"/>
      <c r="Z879" s="121" t="s">
        <v>1723</v>
      </c>
      <c r="AA879" s="121" t="s">
        <v>728</v>
      </c>
      <c r="AB879" s="121" t="s">
        <v>4703</v>
      </c>
      <c r="AC879" s="121">
        <v>91</v>
      </c>
      <c r="AD879" s="122" t="s">
        <v>6873</v>
      </c>
      <c r="AE879" s="122" t="s">
        <v>6871</v>
      </c>
      <c r="AF879" s="121" t="s">
        <v>8387</v>
      </c>
      <c r="AG879" s="121"/>
      <c r="AH879" s="121" t="s">
        <v>8379</v>
      </c>
      <c r="AI879" s="121"/>
      <c r="AJ879" s="123">
        <v>238</v>
      </c>
      <c r="AK879" s="123">
        <v>1776</v>
      </c>
      <c r="AL879" s="123">
        <f t="shared" si="84"/>
        <v>422688</v>
      </c>
      <c r="AM879" s="123">
        <f t="shared" si="85"/>
        <v>228.47999999998137</v>
      </c>
      <c r="AN879" s="130"/>
      <c r="AO879" s="74"/>
      <c r="AP879" s="79"/>
      <c r="AQ879" s="74"/>
    </row>
    <row r="880" spans="1:43" s="22" customFormat="1" ht="76.5" outlineLevel="1" x14ac:dyDescent="0.25">
      <c r="A880" s="70"/>
      <c r="B880" s="72" t="s">
        <v>2925</v>
      </c>
      <c r="C880" s="21" t="s">
        <v>79</v>
      </c>
      <c r="D880" s="21" t="s">
        <v>3919</v>
      </c>
      <c r="E880" s="21" t="s">
        <v>3920</v>
      </c>
      <c r="F880" s="21" t="s">
        <v>3921</v>
      </c>
      <c r="G880" s="21" t="s">
        <v>4872</v>
      </c>
      <c r="H880" s="23" t="s">
        <v>81</v>
      </c>
      <c r="I880" s="24">
        <v>0</v>
      </c>
      <c r="J880" s="25">
        <v>710000000</v>
      </c>
      <c r="K880" s="25" t="s">
        <v>82</v>
      </c>
      <c r="L880" s="23" t="s">
        <v>696</v>
      </c>
      <c r="M880" s="21" t="s">
        <v>969</v>
      </c>
      <c r="N880" s="26" t="s">
        <v>84</v>
      </c>
      <c r="O880" s="26" t="s">
        <v>4214</v>
      </c>
      <c r="P880" s="21" t="s">
        <v>91</v>
      </c>
      <c r="Q880" s="27">
        <v>796</v>
      </c>
      <c r="R880" s="26" t="s">
        <v>678</v>
      </c>
      <c r="S880" s="12">
        <v>4</v>
      </c>
      <c r="T880" s="12">
        <v>2808.75</v>
      </c>
      <c r="U880" s="12">
        <f t="shared" si="86"/>
        <v>11235</v>
      </c>
      <c r="V880" s="12">
        <f t="shared" si="87"/>
        <v>12583.2</v>
      </c>
      <c r="W880" s="23"/>
      <c r="X880" s="23">
        <v>2017</v>
      </c>
      <c r="Y880" s="25"/>
      <c r="Z880" s="121" t="s">
        <v>1723</v>
      </c>
      <c r="AA880" s="121" t="s">
        <v>728</v>
      </c>
      <c r="AB880" s="121" t="s">
        <v>4703</v>
      </c>
      <c r="AC880" s="121">
        <v>92</v>
      </c>
      <c r="AD880" s="122" t="s">
        <v>6873</v>
      </c>
      <c r="AE880" s="122" t="s">
        <v>6871</v>
      </c>
      <c r="AF880" s="121" t="s">
        <v>8387</v>
      </c>
      <c r="AG880" s="121"/>
      <c r="AH880" s="121" t="s">
        <v>8378</v>
      </c>
      <c r="AI880" s="121"/>
      <c r="AJ880" s="123">
        <v>4</v>
      </c>
      <c r="AK880" s="123">
        <v>2808</v>
      </c>
      <c r="AL880" s="123">
        <f t="shared" si="84"/>
        <v>11232</v>
      </c>
      <c r="AM880" s="123">
        <f t="shared" si="85"/>
        <v>3</v>
      </c>
      <c r="AN880" s="130"/>
      <c r="AO880" s="21"/>
      <c r="AP880" s="24"/>
      <c r="AQ880" s="21"/>
    </row>
    <row r="881" spans="1:43" s="22" customFormat="1" ht="76.5" outlineLevel="1" x14ac:dyDescent="0.25">
      <c r="A881" s="70"/>
      <c r="B881" s="72" t="s">
        <v>2926</v>
      </c>
      <c r="C881" s="21" t="s">
        <v>79</v>
      </c>
      <c r="D881" s="21" t="s">
        <v>3922</v>
      </c>
      <c r="E881" s="21" t="s">
        <v>3923</v>
      </c>
      <c r="F881" s="21" t="s">
        <v>3924</v>
      </c>
      <c r="G881" s="21" t="s">
        <v>3925</v>
      </c>
      <c r="H881" s="23" t="s">
        <v>81</v>
      </c>
      <c r="I881" s="24">
        <v>0</v>
      </c>
      <c r="J881" s="25">
        <v>710000000</v>
      </c>
      <c r="K881" s="25" t="s">
        <v>82</v>
      </c>
      <c r="L881" s="23" t="s">
        <v>696</v>
      </c>
      <c r="M881" s="21" t="s">
        <v>969</v>
      </c>
      <c r="N881" s="26" t="s">
        <v>84</v>
      </c>
      <c r="O881" s="26" t="s">
        <v>4214</v>
      </c>
      <c r="P881" s="21" t="s">
        <v>91</v>
      </c>
      <c r="Q881" s="27">
        <v>796</v>
      </c>
      <c r="R881" s="26" t="s">
        <v>678</v>
      </c>
      <c r="S881" s="12">
        <v>5</v>
      </c>
      <c r="T881" s="12">
        <v>14323.67</v>
      </c>
      <c r="U881" s="12">
        <f t="shared" si="86"/>
        <v>71618.350000000006</v>
      </c>
      <c r="V881" s="12">
        <f t="shared" si="87"/>
        <v>80212.552000000011</v>
      </c>
      <c r="W881" s="23"/>
      <c r="X881" s="23">
        <v>2017</v>
      </c>
      <c r="Y881" s="25"/>
      <c r="Z881" s="121" t="s">
        <v>1723</v>
      </c>
      <c r="AA881" s="121" t="s">
        <v>728</v>
      </c>
      <c r="AB881" s="121" t="s">
        <v>4703</v>
      </c>
      <c r="AC881" s="121">
        <v>93</v>
      </c>
      <c r="AD881" s="122" t="s">
        <v>6873</v>
      </c>
      <c r="AE881" s="122" t="s">
        <v>6871</v>
      </c>
      <c r="AF881" s="121" t="s">
        <v>8387</v>
      </c>
      <c r="AG881" s="121"/>
      <c r="AH881" s="121" t="s">
        <v>8378</v>
      </c>
      <c r="AI881" s="121"/>
      <c r="AJ881" s="123">
        <v>5</v>
      </c>
      <c r="AK881" s="123">
        <v>14323</v>
      </c>
      <c r="AL881" s="123">
        <f t="shared" ref="AL881:AL939" si="97">AJ881*AK881</f>
        <v>71615</v>
      </c>
      <c r="AM881" s="123">
        <f t="shared" ref="AM881:AM939" si="98">U881-AL881</f>
        <v>3.3500000000058208</v>
      </c>
      <c r="AN881" s="130"/>
      <c r="AO881" s="21"/>
      <c r="AP881" s="24"/>
      <c r="AQ881" s="21"/>
    </row>
    <row r="882" spans="1:43" s="22" customFormat="1" ht="76.5" outlineLevel="1" x14ac:dyDescent="0.25">
      <c r="A882" s="70"/>
      <c r="B882" s="72" t="s">
        <v>2927</v>
      </c>
      <c r="C882" s="21" t="s">
        <v>79</v>
      </c>
      <c r="D882" s="21" t="s">
        <v>3926</v>
      </c>
      <c r="E882" s="21" t="s">
        <v>3923</v>
      </c>
      <c r="F882" s="21" t="s">
        <v>3927</v>
      </c>
      <c r="G882" s="21" t="s">
        <v>4873</v>
      </c>
      <c r="H882" s="23" t="s">
        <v>81</v>
      </c>
      <c r="I882" s="24">
        <v>0</v>
      </c>
      <c r="J882" s="25">
        <v>710000000</v>
      </c>
      <c r="K882" s="25" t="s">
        <v>82</v>
      </c>
      <c r="L882" s="23" t="s">
        <v>696</v>
      </c>
      <c r="M882" s="21" t="s">
        <v>969</v>
      </c>
      <c r="N882" s="26" t="s">
        <v>84</v>
      </c>
      <c r="O882" s="26" t="s">
        <v>4214</v>
      </c>
      <c r="P882" s="21" t="s">
        <v>91</v>
      </c>
      <c r="Q882" s="27">
        <v>839</v>
      </c>
      <c r="R882" s="26" t="s">
        <v>679</v>
      </c>
      <c r="S882" s="12">
        <v>18</v>
      </c>
      <c r="T882" s="12">
        <v>6123.84</v>
      </c>
      <c r="U882" s="12">
        <f t="shared" si="86"/>
        <v>110229.12</v>
      </c>
      <c r="V882" s="12">
        <f t="shared" si="87"/>
        <v>123456.61440000001</v>
      </c>
      <c r="W882" s="23"/>
      <c r="X882" s="23">
        <v>2017</v>
      </c>
      <c r="Y882" s="25"/>
      <c r="Z882" s="121" t="s">
        <v>1723</v>
      </c>
      <c r="AA882" s="121" t="s">
        <v>728</v>
      </c>
      <c r="AB882" s="121" t="s">
        <v>4703</v>
      </c>
      <c r="AC882" s="121">
        <v>94</v>
      </c>
      <c r="AD882" s="122" t="s">
        <v>6873</v>
      </c>
      <c r="AE882" s="122" t="s">
        <v>6871</v>
      </c>
      <c r="AF882" s="121" t="s">
        <v>8387</v>
      </c>
      <c r="AG882" s="121"/>
      <c r="AH882" s="121" t="s">
        <v>8379</v>
      </c>
      <c r="AI882" s="121"/>
      <c r="AJ882" s="123">
        <v>18</v>
      </c>
      <c r="AK882" s="123">
        <v>6123</v>
      </c>
      <c r="AL882" s="123">
        <f t="shared" si="97"/>
        <v>110214</v>
      </c>
      <c r="AM882" s="123">
        <f t="shared" si="98"/>
        <v>15.119999999995343</v>
      </c>
      <c r="AN882" s="130"/>
      <c r="AO882" s="74"/>
      <c r="AP882" s="79"/>
      <c r="AQ882" s="74"/>
    </row>
    <row r="883" spans="1:43" s="22" customFormat="1" ht="76.5" outlineLevel="1" x14ac:dyDescent="0.25">
      <c r="A883" s="70"/>
      <c r="B883" s="72" t="s">
        <v>2928</v>
      </c>
      <c r="C883" s="21" t="s">
        <v>79</v>
      </c>
      <c r="D883" s="21" t="s">
        <v>3928</v>
      </c>
      <c r="E883" s="21" t="s">
        <v>3929</v>
      </c>
      <c r="F883" s="21" t="s">
        <v>3930</v>
      </c>
      <c r="G883" s="21" t="s">
        <v>4874</v>
      </c>
      <c r="H883" s="23" t="s">
        <v>81</v>
      </c>
      <c r="I883" s="24">
        <v>0</v>
      </c>
      <c r="J883" s="25">
        <v>710000000</v>
      </c>
      <c r="K883" s="25" t="s">
        <v>82</v>
      </c>
      <c r="L883" s="23" t="s">
        <v>696</v>
      </c>
      <c r="M883" s="21" t="s">
        <v>969</v>
      </c>
      <c r="N883" s="26" t="s">
        <v>84</v>
      </c>
      <c r="O883" s="26" t="s">
        <v>4214</v>
      </c>
      <c r="P883" s="21" t="s">
        <v>91</v>
      </c>
      <c r="Q883" s="27">
        <v>796</v>
      </c>
      <c r="R883" s="26" t="s">
        <v>678</v>
      </c>
      <c r="S883" s="12">
        <v>6</v>
      </c>
      <c r="T883" s="12">
        <v>13662</v>
      </c>
      <c r="U883" s="12">
        <f t="shared" si="86"/>
        <v>81972</v>
      </c>
      <c r="V883" s="12">
        <f t="shared" si="87"/>
        <v>91808.640000000014</v>
      </c>
      <c r="W883" s="23"/>
      <c r="X883" s="23">
        <v>2017</v>
      </c>
      <c r="Y883" s="25"/>
      <c r="Z883" s="121" t="s">
        <v>1723</v>
      </c>
      <c r="AA883" s="121" t="s">
        <v>728</v>
      </c>
      <c r="AB883" s="121" t="s">
        <v>4703</v>
      </c>
      <c r="AC883" s="121">
        <v>95</v>
      </c>
      <c r="AD883" s="122" t="s">
        <v>6873</v>
      </c>
      <c r="AE883" s="122" t="s">
        <v>6871</v>
      </c>
      <c r="AF883" s="121" t="s">
        <v>8387</v>
      </c>
      <c r="AG883" s="121"/>
      <c r="AH883" s="121" t="s">
        <v>8378</v>
      </c>
      <c r="AI883" s="121"/>
      <c r="AJ883" s="123">
        <v>6</v>
      </c>
      <c r="AK883" s="123">
        <v>13662</v>
      </c>
      <c r="AL883" s="123">
        <f t="shared" si="97"/>
        <v>81972</v>
      </c>
      <c r="AM883" s="123">
        <f t="shared" si="98"/>
        <v>0</v>
      </c>
      <c r="AN883" s="130"/>
      <c r="AO883" s="21"/>
      <c r="AP883" s="24"/>
      <c r="AQ883" s="21"/>
    </row>
    <row r="884" spans="1:43" s="22" customFormat="1" ht="76.5" outlineLevel="1" x14ac:dyDescent="0.25">
      <c r="A884" s="70"/>
      <c r="B884" s="72" t="s">
        <v>2929</v>
      </c>
      <c r="C884" s="21" t="s">
        <v>79</v>
      </c>
      <c r="D884" s="21" t="s">
        <v>3931</v>
      </c>
      <c r="E884" s="21" t="s">
        <v>3932</v>
      </c>
      <c r="F884" s="21" t="s">
        <v>3933</v>
      </c>
      <c r="G884" s="21" t="s">
        <v>4875</v>
      </c>
      <c r="H884" s="23" t="s">
        <v>81</v>
      </c>
      <c r="I884" s="24">
        <v>0</v>
      </c>
      <c r="J884" s="25">
        <v>710000000</v>
      </c>
      <c r="K884" s="25" t="s">
        <v>82</v>
      </c>
      <c r="L884" s="23" t="s">
        <v>696</v>
      </c>
      <c r="M884" s="21" t="s">
        <v>969</v>
      </c>
      <c r="N884" s="26" t="s">
        <v>84</v>
      </c>
      <c r="O884" s="26" t="s">
        <v>4214</v>
      </c>
      <c r="P884" s="21" t="s">
        <v>91</v>
      </c>
      <c r="Q884" s="27">
        <v>839</v>
      </c>
      <c r="R884" s="26" t="s">
        <v>679</v>
      </c>
      <c r="S884" s="12">
        <v>3</v>
      </c>
      <c r="T884" s="12">
        <v>28307.23</v>
      </c>
      <c r="U884" s="12">
        <f t="shared" si="86"/>
        <v>84921.69</v>
      </c>
      <c r="V884" s="12">
        <f t="shared" si="87"/>
        <v>95112.29280000001</v>
      </c>
      <c r="W884" s="23"/>
      <c r="X884" s="23">
        <v>2017</v>
      </c>
      <c r="Y884" s="25"/>
      <c r="Z884" s="121" t="s">
        <v>1723</v>
      </c>
      <c r="AA884" s="121" t="s">
        <v>728</v>
      </c>
      <c r="AB884" s="121" t="s">
        <v>4703</v>
      </c>
      <c r="AC884" s="121">
        <v>96</v>
      </c>
      <c r="AD884" s="122" t="s">
        <v>6873</v>
      </c>
      <c r="AE884" s="122" t="s">
        <v>6871</v>
      </c>
      <c r="AF884" s="121" t="s">
        <v>8387</v>
      </c>
      <c r="AG884" s="121"/>
      <c r="AH884" s="121" t="s">
        <v>8378</v>
      </c>
      <c r="AI884" s="121"/>
      <c r="AJ884" s="123">
        <v>3</v>
      </c>
      <c r="AK884" s="123">
        <v>28307</v>
      </c>
      <c r="AL884" s="123">
        <f t="shared" si="97"/>
        <v>84921</v>
      </c>
      <c r="AM884" s="123">
        <f t="shared" si="98"/>
        <v>0.69000000000232831</v>
      </c>
      <c r="AN884" s="130"/>
      <c r="AO884" s="21"/>
      <c r="AP884" s="24"/>
      <c r="AQ884" s="21"/>
    </row>
    <row r="885" spans="1:43" s="22" customFormat="1" ht="76.5" outlineLevel="1" x14ac:dyDescent="0.25">
      <c r="A885" s="70"/>
      <c r="B885" s="72" t="s">
        <v>2930</v>
      </c>
      <c r="C885" s="21" t="s">
        <v>79</v>
      </c>
      <c r="D885" s="21" t="s">
        <v>3934</v>
      </c>
      <c r="E885" s="21" t="s">
        <v>3935</v>
      </c>
      <c r="F885" s="21" t="s">
        <v>3936</v>
      </c>
      <c r="G885" s="21" t="s">
        <v>4194</v>
      </c>
      <c r="H885" s="23" t="s">
        <v>81</v>
      </c>
      <c r="I885" s="24">
        <v>0</v>
      </c>
      <c r="J885" s="25">
        <v>710000000</v>
      </c>
      <c r="K885" s="25" t="s">
        <v>82</v>
      </c>
      <c r="L885" s="23" t="s">
        <v>696</v>
      </c>
      <c r="M885" s="21" t="s">
        <v>969</v>
      </c>
      <c r="N885" s="26" t="s">
        <v>84</v>
      </c>
      <c r="O885" s="26" t="s">
        <v>4214</v>
      </c>
      <c r="P885" s="21" t="s">
        <v>91</v>
      </c>
      <c r="Q885" s="27">
        <v>796</v>
      </c>
      <c r="R885" s="26" t="s">
        <v>678</v>
      </c>
      <c r="S885" s="12">
        <v>1</v>
      </c>
      <c r="T885" s="12">
        <v>8120.54</v>
      </c>
      <c r="U885" s="12">
        <f t="shared" si="86"/>
        <v>8120.54</v>
      </c>
      <c r="V885" s="12">
        <f t="shared" si="87"/>
        <v>9095.0048000000006</v>
      </c>
      <c r="W885" s="23"/>
      <c r="X885" s="23">
        <v>2017</v>
      </c>
      <c r="Y885" s="25"/>
      <c r="Z885" s="121" t="s">
        <v>1723</v>
      </c>
      <c r="AA885" s="121" t="s">
        <v>728</v>
      </c>
      <c r="AB885" s="121" t="s">
        <v>4703</v>
      </c>
      <c r="AC885" s="121">
        <v>97</v>
      </c>
      <c r="AD885" s="122" t="s">
        <v>6873</v>
      </c>
      <c r="AE885" s="122" t="s">
        <v>6871</v>
      </c>
      <c r="AF885" s="121" t="s">
        <v>8387</v>
      </c>
      <c r="AG885" s="121"/>
      <c r="AH885" s="121" t="s">
        <v>8378</v>
      </c>
      <c r="AI885" s="121"/>
      <c r="AJ885" s="123">
        <v>1</v>
      </c>
      <c r="AK885" s="123">
        <v>8120</v>
      </c>
      <c r="AL885" s="123">
        <f t="shared" si="97"/>
        <v>8120</v>
      </c>
      <c r="AM885" s="123">
        <f t="shared" si="98"/>
        <v>0.53999999999996362</v>
      </c>
      <c r="AN885" s="130"/>
      <c r="AO885" s="21"/>
      <c r="AP885" s="24"/>
      <c r="AQ885" s="21"/>
    </row>
    <row r="886" spans="1:43" s="22" customFormat="1" ht="76.5" outlineLevel="1" x14ac:dyDescent="0.25">
      <c r="A886" s="70"/>
      <c r="B886" s="72" t="s">
        <v>2931</v>
      </c>
      <c r="C886" s="21" t="s">
        <v>79</v>
      </c>
      <c r="D886" s="21" t="s">
        <v>3937</v>
      </c>
      <c r="E886" s="21" t="s">
        <v>3935</v>
      </c>
      <c r="F886" s="21" t="s">
        <v>3938</v>
      </c>
      <c r="G886" s="21" t="s">
        <v>3939</v>
      </c>
      <c r="H886" s="23" t="s">
        <v>81</v>
      </c>
      <c r="I886" s="24">
        <v>0</v>
      </c>
      <c r="J886" s="25">
        <v>710000000</v>
      </c>
      <c r="K886" s="25" t="s">
        <v>82</v>
      </c>
      <c r="L886" s="23" t="s">
        <v>696</v>
      </c>
      <c r="M886" s="21" t="s">
        <v>969</v>
      </c>
      <c r="N886" s="26" t="s">
        <v>84</v>
      </c>
      <c r="O886" s="26" t="s">
        <v>4214</v>
      </c>
      <c r="P886" s="21" t="s">
        <v>91</v>
      </c>
      <c r="Q886" s="27">
        <v>796</v>
      </c>
      <c r="R886" s="26" t="s">
        <v>678</v>
      </c>
      <c r="S886" s="12">
        <v>3</v>
      </c>
      <c r="T886" s="12">
        <v>14091.52</v>
      </c>
      <c r="U886" s="12">
        <f t="shared" si="86"/>
        <v>42274.559999999998</v>
      </c>
      <c r="V886" s="12">
        <f t="shared" si="87"/>
        <v>47347.5072</v>
      </c>
      <c r="W886" s="23"/>
      <c r="X886" s="23">
        <v>2017</v>
      </c>
      <c r="Y886" s="25"/>
      <c r="Z886" s="121" t="s">
        <v>1723</v>
      </c>
      <c r="AA886" s="121" t="s">
        <v>728</v>
      </c>
      <c r="AB886" s="121" t="s">
        <v>4703</v>
      </c>
      <c r="AC886" s="121">
        <v>98</v>
      </c>
      <c r="AD886" s="122" t="s">
        <v>6873</v>
      </c>
      <c r="AE886" s="122" t="s">
        <v>6871</v>
      </c>
      <c r="AF886" s="121" t="s">
        <v>8387</v>
      </c>
      <c r="AG886" s="121"/>
      <c r="AH886" s="121" t="s">
        <v>8378</v>
      </c>
      <c r="AI886" s="121"/>
      <c r="AJ886" s="123">
        <v>3</v>
      </c>
      <c r="AK886" s="123">
        <v>14079</v>
      </c>
      <c r="AL886" s="123">
        <f t="shared" si="97"/>
        <v>42237</v>
      </c>
      <c r="AM886" s="123">
        <f t="shared" si="98"/>
        <v>37.559999999997672</v>
      </c>
      <c r="AN886" s="130"/>
      <c r="AO886" s="21"/>
      <c r="AP886" s="24"/>
      <c r="AQ886" s="21"/>
    </row>
    <row r="887" spans="1:43" s="22" customFormat="1" ht="76.5" outlineLevel="1" x14ac:dyDescent="0.25">
      <c r="A887" s="70"/>
      <c r="B887" s="72" t="s">
        <v>2932</v>
      </c>
      <c r="C887" s="21" t="s">
        <v>79</v>
      </c>
      <c r="D887" s="21" t="s">
        <v>3940</v>
      </c>
      <c r="E887" s="21" t="s">
        <v>3941</v>
      </c>
      <c r="F887" s="21" t="s">
        <v>3942</v>
      </c>
      <c r="G887" s="21" t="s">
        <v>3943</v>
      </c>
      <c r="H887" s="23" t="s">
        <v>81</v>
      </c>
      <c r="I887" s="24">
        <v>0</v>
      </c>
      <c r="J887" s="25">
        <v>710000000</v>
      </c>
      <c r="K887" s="25" t="s">
        <v>82</v>
      </c>
      <c r="L887" s="23" t="s">
        <v>696</v>
      </c>
      <c r="M887" s="21" t="s">
        <v>969</v>
      </c>
      <c r="N887" s="26" t="s">
        <v>84</v>
      </c>
      <c r="O887" s="26" t="s">
        <v>4214</v>
      </c>
      <c r="P887" s="21" t="s">
        <v>91</v>
      </c>
      <c r="Q887" s="27">
        <v>839</v>
      </c>
      <c r="R887" s="26" t="s">
        <v>679</v>
      </c>
      <c r="S887" s="12">
        <v>3</v>
      </c>
      <c r="T887" s="12">
        <v>859.82</v>
      </c>
      <c r="U887" s="12">
        <f t="shared" si="86"/>
        <v>2579.46</v>
      </c>
      <c r="V887" s="12">
        <f t="shared" si="87"/>
        <v>2888.9952000000003</v>
      </c>
      <c r="W887" s="23"/>
      <c r="X887" s="23">
        <v>2017</v>
      </c>
      <c r="Y887" s="25"/>
      <c r="Z887" s="121" t="s">
        <v>1723</v>
      </c>
      <c r="AA887" s="121" t="s">
        <v>728</v>
      </c>
      <c r="AB887" s="121" t="s">
        <v>4703</v>
      </c>
      <c r="AC887" s="121">
        <v>99</v>
      </c>
      <c r="AD887" s="122" t="s">
        <v>6873</v>
      </c>
      <c r="AE887" s="122" t="s">
        <v>6871</v>
      </c>
      <c r="AF887" s="121" t="s">
        <v>8387</v>
      </c>
      <c r="AG887" s="121"/>
      <c r="AH887" s="121" t="s">
        <v>8378</v>
      </c>
      <c r="AI887" s="121"/>
      <c r="AJ887" s="123">
        <v>3</v>
      </c>
      <c r="AK887" s="123">
        <v>859</v>
      </c>
      <c r="AL887" s="123">
        <f t="shared" si="97"/>
        <v>2577</v>
      </c>
      <c r="AM887" s="123">
        <f t="shared" si="98"/>
        <v>2.4600000000000364</v>
      </c>
      <c r="AN887" s="130"/>
      <c r="AO887" s="21"/>
      <c r="AP887" s="24"/>
      <c r="AQ887" s="21"/>
    </row>
    <row r="888" spans="1:43" s="22" customFormat="1" ht="76.5" outlineLevel="1" x14ac:dyDescent="0.25">
      <c r="A888" s="70"/>
      <c r="B888" s="72" t="s">
        <v>2933</v>
      </c>
      <c r="C888" s="21" t="s">
        <v>79</v>
      </c>
      <c r="D888" s="21" t="s">
        <v>3944</v>
      </c>
      <c r="E888" s="21" t="s">
        <v>3945</v>
      </c>
      <c r="F888" s="21" t="s">
        <v>3946</v>
      </c>
      <c r="G888" s="21" t="s">
        <v>3947</v>
      </c>
      <c r="H888" s="23" t="s">
        <v>81</v>
      </c>
      <c r="I888" s="24">
        <v>0</v>
      </c>
      <c r="J888" s="25">
        <v>710000000</v>
      </c>
      <c r="K888" s="25" t="s">
        <v>82</v>
      </c>
      <c r="L888" s="23" t="s">
        <v>696</v>
      </c>
      <c r="M888" s="21" t="s">
        <v>969</v>
      </c>
      <c r="N888" s="26" t="s">
        <v>84</v>
      </c>
      <c r="O888" s="26" t="s">
        <v>4214</v>
      </c>
      <c r="P888" s="21" t="s">
        <v>91</v>
      </c>
      <c r="Q888" s="27">
        <v>796</v>
      </c>
      <c r="R888" s="26" t="s">
        <v>678</v>
      </c>
      <c r="S888" s="12">
        <v>4</v>
      </c>
      <c r="T888" s="12">
        <v>2810.66</v>
      </c>
      <c r="U888" s="12">
        <f t="shared" ref="U888:U951" si="99">S888*T888</f>
        <v>11242.64</v>
      </c>
      <c r="V888" s="12">
        <f t="shared" si="87"/>
        <v>12591.756800000001</v>
      </c>
      <c r="W888" s="23"/>
      <c r="X888" s="23">
        <v>2017</v>
      </c>
      <c r="Y888" s="25"/>
      <c r="Z888" s="121" t="s">
        <v>1723</v>
      </c>
      <c r="AA888" s="121" t="s">
        <v>728</v>
      </c>
      <c r="AB888" s="121" t="s">
        <v>4703</v>
      </c>
      <c r="AC888" s="121">
        <v>100</v>
      </c>
      <c r="AD888" s="122" t="s">
        <v>6873</v>
      </c>
      <c r="AE888" s="122" t="s">
        <v>6871</v>
      </c>
      <c r="AF888" s="121" t="s">
        <v>8387</v>
      </c>
      <c r="AG888" s="121"/>
      <c r="AH888" s="121" t="s">
        <v>8378</v>
      </c>
      <c r="AI888" s="121"/>
      <c r="AJ888" s="123">
        <v>4</v>
      </c>
      <c r="AK888" s="123">
        <v>2810</v>
      </c>
      <c r="AL888" s="123">
        <f t="shared" si="97"/>
        <v>11240</v>
      </c>
      <c r="AM888" s="123">
        <f t="shared" si="98"/>
        <v>2.6399999999994179</v>
      </c>
      <c r="AN888" s="130"/>
      <c r="AO888" s="21"/>
      <c r="AP888" s="24"/>
      <c r="AQ888" s="21"/>
    </row>
    <row r="889" spans="1:43" s="22" customFormat="1" ht="76.5" outlineLevel="1" x14ac:dyDescent="0.25">
      <c r="A889" s="70"/>
      <c r="B889" s="72" t="s">
        <v>2934</v>
      </c>
      <c r="C889" s="21" t="s">
        <v>79</v>
      </c>
      <c r="D889" s="21" t="s">
        <v>3948</v>
      </c>
      <c r="E889" s="21" t="s">
        <v>3949</v>
      </c>
      <c r="F889" s="21" t="s">
        <v>3950</v>
      </c>
      <c r="G889" s="21" t="s">
        <v>3951</v>
      </c>
      <c r="H889" s="23" t="s">
        <v>81</v>
      </c>
      <c r="I889" s="24">
        <v>0</v>
      </c>
      <c r="J889" s="25">
        <v>710000000</v>
      </c>
      <c r="K889" s="25" t="s">
        <v>82</v>
      </c>
      <c r="L889" s="23" t="s">
        <v>696</v>
      </c>
      <c r="M889" s="21" t="s">
        <v>969</v>
      </c>
      <c r="N889" s="26" t="s">
        <v>84</v>
      </c>
      <c r="O889" s="26" t="s">
        <v>4214</v>
      </c>
      <c r="P889" s="21" t="s">
        <v>91</v>
      </c>
      <c r="Q889" s="27">
        <v>796</v>
      </c>
      <c r="R889" s="26" t="s">
        <v>678</v>
      </c>
      <c r="S889" s="12">
        <v>8</v>
      </c>
      <c r="T889" s="12">
        <v>1824.73</v>
      </c>
      <c r="U889" s="12">
        <f t="shared" si="99"/>
        <v>14597.84</v>
      </c>
      <c r="V889" s="12">
        <f t="shared" si="87"/>
        <v>16349.580800000002</v>
      </c>
      <c r="W889" s="23"/>
      <c r="X889" s="23">
        <v>2017</v>
      </c>
      <c r="Y889" s="25"/>
      <c r="Z889" s="121" t="s">
        <v>1723</v>
      </c>
      <c r="AA889" s="121" t="s">
        <v>728</v>
      </c>
      <c r="AB889" s="121" t="s">
        <v>4703</v>
      </c>
      <c r="AC889" s="121">
        <v>1</v>
      </c>
      <c r="AD889" s="122" t="s">
        <v>6874</v>
      </c>
      <c r="AE889" s="122" t="s">
        <v>6871</v>
      </c>
      <c r="AF889" s="121" t="s">
        <v>8388</v>
      </c>
      <c r="AG889" s="121"/>
      <c r="AH889" s="121" t="s">
        <v>8378</v>
      </c>
      <c r="AI889" s="121"/>
      <c r="AJ889" s="123">
        <v>8</v>
      </c>
      <c r="AK889" s="123">
        <v>1824</v>
      </c>
      <c r="AL889" s="123">
        <f t="shared" si="97"/>
        <v>14592</v>
      </c>
      <c r="AM889" s="123">
        <f t="shared" si="98"/>
        <v>5.8400000000001455</v>
      </c>
      <c r="AN889" s="130"/>
      <c r="AO889" s="21"/>
      <c r="AP889" s="24"/>
      <c r="AQ889" s="21"/>
    </row>
    <row r="890" spans="1:43" s="22" customFormat="1" ht="76.5" outlineLevel="1" x14ac:dyDescent="0.25">
      <c r="A890" s="70"/>
      <c r="B890" s="72" t="s">
        <v>2935</v>
      </c>
      <c r="C890" s="21" t="s">
        <v>79</v>
      </c>
      <c r="D890" s="21" t="s">
        <v>3952</v>
      </c>
      <c r="E890" s="21" t="s">
        <v>2030</v>
      </c>
      <c r="F890" s="21" t="s">
        <v>3953</v>
      </c>
      <c r="G890" s="21" t="s">
        <v>3954</v>
      </c>
      <c r="H890" s="23" t="s">
        <v>81</v>
      </c>
      <c r="I890" s="24">
        <v>0</v>
      </c>
      <c r="J890" s="25">
        <v>710000000</v>
      </c>
      <c r="K890" s="25" t="s">
        <v>82</v>
      </c>
      <c r="L890" s="23" t="s">
        <v>696</v>
      </c>
      <c r="M890" s="21" t="s">
        <v>969</v>
      </c>
      <c r="N890" s="26" t="s">
        <v>84</v>
      </c>
      <c r="O890" s="26" t="s">
        <v>4214</v>
      </c>
      <c r="P890" s="21" t="s">
        <v>91</v>
      </c>
      <c r="Q890" s="27">
        <v>796</v>
      </c>
      <c r="R890" s="26" t="s">
        <v>678</v>
      </c>
      <c r="S890" s="12">
        <v>22</v>
      </c>
      <c r="T890" s="12">
        <v>415.58</v>
      </c>
      <c r="U890" s="12">
        <f t="shared" si="99"/>
        <v>9142.76</v>
      </c>
      <c r="V890" s="12">
        <f t="shared" si="87"/>
        <v>10239.891200000002</v>
      </c>
      <c r="W890" s="23"/>
      <c r="X890" s="23">
        <v>2017</v>
      </c>
      <c r="Y890" s="25"/>
      <c r="Z890" s="121" t="s">
        <v>1723</v>
      </c>
      <c r="AA890" s="121" t="s">
        <v>728</v>
      </c>
      <c r="AB890" s="121" t="s">
        <v>4703</v>
      </c>
      <c r="AC890" s="121">
        <v>2</v>
      </c>
      <c r="AD890" s="122" t="s">
        <v>6874</v>
      </c>
      <c r="AE890" s="122" t="s">
        <v>6871</v>
      </c>
      <c r="AF890" s="121" t="s">
        <v>8388</v>
      </c>
      <c r="AG890" s="121"/>
      <c r="AH890" s="121" t="s">
        <v>8378</v>
      </c>
      <c r="AI890" s="121"/>
      <c r="AJ890" s="123">
        <v>22</v>
      </c>
      <c r="AK890" s="123">
        <v>415</v>
      </c>
      <c r="AL890" s="123">
        <f t="shared" si="97"/>
        <v>9130</v>
      </c>
      <c r="AM890" s="123">
        <f t="shared" si="98"/>
        <v>12.760000000000218</v>
      </c>
      <c r="AN890" s="130"/>
      <c r="AO890" s="21"/>
      <c r="AP890" s="24"/>
      <c r="AQ890" s="21"/>
    </row>
    <row r="891" spans="1:43" s="22" customFormat="1" ht="76.5" outlineLevel="1" x14ac:dyDescent="0.25">
      <c r="A891" s="70"/>
      <c r="B891" s="72" t="s">
        <v>2936</v>
      </c>
      <c r="C891" s="21" t="s">
        <v>79</v>
      </c>
      <c r="D891" s="21" t="s">
        <v>3955</v>
      </c>
      <c r="E891" s="21" t="s">
        <v>3956</v>
      </c>
      <c r="F891" s="21" t="s">
        <v>3957</v>
      </c>
      <c r="G891" s="21" t="s">
        <v>4876</v>
      </c>
      <c r="H891" s="23" t="s">
        <v>81</v>
      </c>
      <c r="I891" s="24">
        <v>0</v>
      </c>
      <c r="J891" s="25">
        <v>710000000</v>
      </c>
      <c r="K891" s="25" t="s">
        <v>82</v>
      </c>
      <c r="L891" s="23" t="s">
        <v>696</v>
      </c>
      <c r="M891" s="21" t="s">
        <v>969</v>
      </c>
      <c r="N891" s="26" t="s">
        <v>84</v>
      </c>
      <c r="O891" s="26" t="s">
        <v>4214</v>
      </c>
      <c r="P891" s="21" t="s">
        <v>91</v>
      </c>
      <c r="Q891" s="27">
        <v>796</v>
      </c>
      <c r="R891" s="26" t="s">
        <v>678</v>
      </c>
      <c r="S891" s="12">
        <v>20</v>
      </c>
      <c r="T891" s="12">
        <v>453.79</v>
      </c>
      <c r="U891" s="12">
        <f t="shared" si="99"/>
        <v>9075.8000000000011</v>
      </c>
      <c r="V891" s="12">
        <f t="shared" si="87"/>
        <v>10164.896000000002</v>
      </c>
      <c r="W891" s="23"/>
      <c r="X891" s="23">
        <v>2017</v>
      </c>
      <c r="Y891" s="25"/>
      <c r="Z891" s="121" t="s">
        <v>1723</v>
      </c>
      <c r="AA891" s="121" t="s">
        <v>728</v>
      </c>
      <c r="AB891" s="121" t="s">
        <v>4703</v>
      </c>
      <c r="AC891" s="121">
        <v>3</v>
      </c>
      <c r="AD891" s="122" t="s">
        <v>6874</v>
      </c>
      <c r="AE891" s="122" t="s">
        <v>6871</v>
      </c>
      <c r="AF891" s="121" t="s">
        <v>8388</v>
      </c>
      <c r="AG891" s="121"/>
      <c r="AH891" s="121" t="s">
        <v>8378</v>
      </c>
      <c r="AI891" s="121"/>
      <c r="AJ891" s="123">
        <v>20</v>
      </c>
      <c r="AK891" s="123">
        <v>453</v>
      </c>
      <c r="AL891" s="123">
        <f t="shared" si="97"/>
        <v>9060</v>
      </c>
      <c r="AM891" s="123">
        <f t="shared" si="98"/>
        <v>15.800000000001091</v>
      </c>
      <c r="AN891" s="130"/>
      <c r="AO891" s="21"/>
      <c r="AP891" s="24"/>
      <c r="AQ891" s="21"/>
    </row>
    <row r="892" spans="1:43" s="22" customFormat="1" ht="318.75" outlineLevel="1" x14ac:dyDescent="0.25">
      <c r="A892" s="70"/>
      <c r="B892" s="72" t="s">
        <v>2937</v>
      </c>
      <c r="C892" s="21" t="s">
        <v>79</v>
      </c>
      <c r="D892" s="21" t="s">
        <v>2032</v>
      </c>
      <c r="E892" s="21" t="s">
        <v>2033</v>
      </c>
      <c r="F892" s="21" t="s">
        <v>2034</v>
      </c>
      <c r="G892" s="21" t="s">
        <v>3958</v>
      </c>
      <c r="H892" s="23" t="s">
        <v>81</v>
      </c>
      <c r="I892" s="24">
        <v>0</v>
      </c>
      <c r="J892" s="25">
        <v>710000000</v>
      </c>
      <c r="K892" s="25" t="s">
        <v>82</v>
      </c>
      <c r="L892" s="23" t="s">
        <v>696</v>
      </c>
      <c r="M892" s="21" t="s">
        <v>969</v>
      </c>
      <c r="N892" s="26" t="s">
        <v>84</v>
      </c>
      <c r="O892" s="26" t="s">
        <v>4214</v>
      </c>
      <c r="P892" s="21" t="s">
        <v>91</v>
      </c>
      <c r="Q892" s="27">
        <v>796</v>
      </c>
      <c r="R892" s="26" t="s">
        <v>678</v>
      </c>
      <c r="S892" s="12">
        <v>120</v>
      </c>
      <c r="T892" s="12">
        <v>396.47</v>
      </c>
      <c r="U892" s="12">
        <f t="shared" si="99"/>
        <v>47576.4</v>
      </c>
      <c r="V892" s="12">
        <f t="shared" si="87"/>
        <v>53285.568000000007</v>
      </c>
      <c r="W892" s="23"/>
      <c r="X892" s="23">
        <v>2017</v>
      </c>
      <c r="Y892" s="25"/>
      <c r="Z892" s="121" t="s">
        <v>1723</v>
      </c>
      <c r="AA892" s="121" t="s">
        <v>728</v>
      </c>
      <c r="AB892" s="121" t="s">
        <v>4703</v>
      </c>
      <c r="AC892" s="121">
        <v>4</v>
      </c>
      <c r="AD892" s="122" t="s">
        <v>6874</v>
      </c>
      <c r="AE892" s="122" t="s">
        <v>6871</v>
      </c>
      <c r="AF892" s="121" t="s">
        <v>8388</v>
      </c>
      <c r="AG892" s="121"/>
      <c r="AH892" s="121" t="s">
        <v>8378</v>
      </c>
      <c r="AI892" s="121"/>
      <c r="AJ892" s="123">
        <v>120</v>
      </c>
      <c r="AK892" s="123">
        <v>396</v>
      </c>
      <c r="AL892" s="123">
        <f t="shared" si="97"/>
        <v>47520</v>
      </c>
      <c r="AM892" s="123">
        <f t="shared" si="98"/>
        <v>56.400000000001455</v>
      </c>
      <c r="AN892" s="130"/>
      <c r="AO892" s="21"/>
      <c r="AP892" s="24"/>
      <c r="AQ892" s="21"/>
    </row>
    <row r="893" spans="1:43" s="22" customFormat="1" ht="76.5" outlineLevel="1" x14ac:dyDescent="0.25">
      <c r="A893" s="70"/>
      <c r="B893" s="72" t="s">
        <v>2938</v>
      </c>
      <c r="C893" s="21" t="s">
        <v>79</v>
      </c>
      <c r="D893" s="21" t="s">
        <v>1296</v>
      </c>
      <c r="E893" s="21" t="s">
        <v>1184</v>
      </c>
      <c r="F893" s="21" t="s">
        <v>1210</v>
      </c>
      <c r="G893" s="21" t="s">
        <v>4183</v>
      </c>
      <c r="H893" s="23" t="s">
        <v>81</v>
      </c>
      <c r="I893" s="24">
        <v>0</v>
      </c>
      <c r="J893" s="25">
        <v>710000000</v>
      </c>
      <c r="K893" s="25" t="s">
        <v>82</v>
      </c>
      <c r="L893" s="23" t="s">
        <v>696</v>
      </c>
      <c r="M893" s="21" t="s">
        <v>969</v>
      </c>
      <c r="N893" s="26" t="s">
        <v>84</v>
      </c>
      <c r="O893" s="26" t="s">
        <v>4214</v>
      </c>
      <c r="P893" s="21" t="s">
        <v>91</v>
      </c>
      <c r="Q893" s="27">
        <v>796</v>
      </c>
      <c r="R893" s="26" t="s">
        <v>678</v>
      </c>
      <c r="S893" s="12">
        <v>63</v>
      </c>
      <c r="T893" s="12">
        <v>3510.94</v>
      </c>
      <c r="U893" s="12">
        <f t="shared" si="99"/>
        <v>221189.22</v>
      </c>
      <c r="V893" s="12">
        <f t="shared" si="87"/>
        <v>247731.92640000003</v>
      </c>
      <c r="W893" s="23"/>
      <c r="X893" s="23">
        <v>2017</v>
      </c>
      <c r="Y893" s="25"/>
      <c r="Z893" s="121" t="s">
        <v>1723</v>
      </c>
      <c r="AA893" s="121" t="s">
        <v>728</v>
      </c>
      <c r="AB893" s="121" t="s">
        <v>4703</v>
      </c>
      <c r="AC893" s="121">
        <v>5</v>
      </c>
      <c r="AD893" s="122" t="s">
        <v>6874</v>
      </c>
      <c r="AE893" s="122" t="s">
        <v>6871</v>
      </c>
      <c r="AF893" s="121" t="s">
        <v>8388</v>
      </c>
      <c r="AG893" s="121"/>
      <c r="AH893" s="121" t="s">
        <v>8379</v>
      </c>
      <c r="AI893" s="121"/>
      <c r="AJ893" s="123">
        <v>63</v>
      </c>
      <c r="AK893" s="123">
        <v>3510</v>
      </c>
      <c r="AL893" s="123">
        <f t="shared" si="97"/>
        <v>221130</v>
      </c>
      <c r="AM893" s="123">
        <f t="shared" si="98"/>
        <v>59.220000000001164</v>
      </c>
      <c r="AN893" s="130"/>
      <c r="AO893" s="74"/>
      <c r="AP893" s="79"/>
      <c r="AQ893" s="74"/>
    </row>
    <row r="894" spans="1:43" s="22" customFormat="1" ht="76.5" outlineLevel="1" x14ac:dyDescent="0.25">
      <c r="A894" s="70"/>
      <c r="B894" s="72" t="s">
        <v>2939</v>
      </c>
      <c r="C894" s="21" t="s">
        <v>79</v>
      </c>
      <c r="D894" s="21" t="s">
        <v>1194</v>
      </c>
      <c r="E894" s="21" t="s">
        <v>1184</v>
      </c>
      <c r="F894" s="21" t="s">
        <v>1195</v>
      </c>
      <c r="G894" s="21" t="s">
        <v>1196</v>
      </c>
      <c r="H894" s="23" t="s">
        <v>81</v>
      </c>
      <c r="I894" s="24">
        <v>0</v>
      </c>
      <c r="J894" s="25">
        <v>710000000</v>
      </c>
      <c r="K894" s="25" t="s">
        <v>82</v>
      </c>
      <c r="L894" s="23" t="s">
        <v>696</v>
      </c>
      <c r="M894" s="21" t="s">
        <v>969</v>
      </c>
      <c r="N894" s="26" t="s">
        <v>84</v>
      </c>
      <c r="O894" s="26" t="s">
        <v>4214</v>
      </c>
      <c r="P894" s="21" t="s">
        <v>91</v>
      </c>
      <c r="Q894" s="27">
        <v>796</v>
      </c>
      <c r="R894" s="26" t="s">
        <v>678</v>
      </c>
      <c r="S894" s="12">
        <v>29</v>
      </c>
      <c r="T894" s="73">
        <v>389.31</v>
      </c>
      <c r="U894" s="12">
        <f t="shared" si="99"/>
        <v>11289.99</v>
      </c>
      <c r="V894" s="12">
        <f t="shared" si="87"/>
        <v>12644.7888</v>
      </c>
      <c r="W894" s="23"/>
      <c r="X894" s="23">
        <v>2017</v>
      </c>
      <c r="Y894" s="25"/>
      <c r="Z894" s="121" t="s">
        <v>1723</v>
      </c>
      <c r="AA894" s="121" t="s">
        <v>728</v>
      </c>
      <c r="AB894" s="121" t="s">
        <v>4703</v>
      </c>
      <c r="AC894" s="121">
        <v>6</v>
      </c>
      <c r="AD894" s="122" t="s">
        <v>6874</v>
      </c>
      <c r="AE894" s="122" t="s">
        <v>6871</v>
      </c>
      <c r="AF894" s="121" t="s">
        <v>8388</v>
      </c>
      <c r="AG894" s="121"/>
      <c r="AH894" s="121" t="s">
        <v>8378</v>
      </c>
      <c r="AI894" s="121"/>
      <c r="AJ894" s="123">
        <v>29</v>
      </c>
      <c r="AK894" s="123">
        <v>389</v>
      </c>
      <c r="AL894" s="123">
        <f t="shared" si="97"/>
        <v>11281</v>
      </c>
      <c r="AM894" s="123">
        <f t="shared" si="98"/>
        <v>8.9899999999997817</v>
      </c>
      <c r="AN894" s="130"/>
      <c r="AO894" s="21"/>
      <c r="AP894" s="24"/>
      <c r="AQ894" s="21"/>
    </row>
    <row r="895" spans="1:43" s="22" customFormat="1" ht="76.5" outlineLevel="1" x14ac:dyDescent="0.25">
      <c r="A895" s="70"/>
      <c r="B895" s="72" t="s">
        <v>2940</v>
      </c>
      <c r="C895" s="21" t="s">
        <v>79</v>
      </c>
      <c r="D895" s="21" t="s">
        <v>1366</v>
      </c>
      <c r="E895" s="21" t="s">
        <v>609</v>
      </c>
      <c r="F895" s="21" t="s">
        <v>1367</v>
      </c>
      <c r="G895" s="21" t="s">
        <v>3959</v>
      </c>
      <c r="H895" s="23" t="s">
        <v>81</v>
      </c>
      <c r="I895" s="24">
        <v>0</v>
      </c>
      <c r="J895" s="25">
        <v>710000000</v>
      </c>
      <c r="K895" s="25" t="s">
        <v>82</v>
      </c>
      <c r="L895" s="23" t="s">
        <v>696</v>
      </c>
      <c r="M895" s="21" t="s">
        <v>969</v>
      </c>
      <c r="N895" s="26" t="s">
        <v>84</v>
      </c>
      <c r="O895" s="26" t="s">
        <v>4214</v>
      </c>
      <c r="P895" s="21" t="s">
        <v>91</v>
      </c>
      <c r="Q895" s="27" t="s">
        <v>930</v>
      </c>
      <c r="R895" s="77" t="s">
        <v>903</v>
      </c>
      <c r="S895" s="73">
        <v>100</v>
      </c>
      <c r="T895" s="73">
        <v>865</v>
      </c>
      <c r="U895" s="12">
        <f t="shared" si="99"/>
        <v>86500</v>
      </c>
      <c r="V895" s="12">
        <f t="shared" si="87"/>
        <v>96880.000000000015</v>
      </c>
      <c r="W895" s="23"/>
      <c r="X895" s="23">
        <v>2017</v>
      </c>
      <c r="Y895" s="25"/>
      <c r="Z895" s="121" t="s">
        <v>1723</v>
      </c>
      <c r="AA895" s="121" t="s">
        <v>728</v>
      </c>
      <c r="AB895" s="121" t="s">
        <v>4703</v>
      </c>
      <c r="AC895" s="121">
        <v>7</v>
      </c>
      <c r="AD895" s="122" t="s">
        <v>6874</v>
      </c>
      <c r="AE895" s="122" t="s">
        <v>6871</v>
      </c>
      <c r="AF895" s="121" t="s">
        <v>8388</v>
      </c>
      <c r="AG895" s="121"/>
      <c r="AH895" s="121" t="s">
        <v>8378</v>
      </c>
      <c r="AI895" s="121"/>
      <c r="AJ895" s="123">
        <v>100</v>
      </c>
      <c r="AK895" s="123">
        <v>865</v>
      </c>
      <c r="AL895" s="123">
        <f t="shared" si="97"/>
        <v>86500</v>
      </c>
      <c r="AM895" s="123">
        <f t="shared" si="98"/>
        <v>0</v>
      </c>
      <c r="AN895" s="130"/>
      <c r="AO895" s="21"/>
      <c r="AP895" s="24"/>
      <c r="AQ895" s="21"/>
    </row>
    <row r="896" spans="1:43" s="22" customFormat="1" ht="76.5" outlineLevel="1" x14ac:dyDescent="0.25">
      <c r="A896" s="70"/>
      <c r="B896" s="72" t="s">
        <v>2941</v>
      </c>
      <c r="C896" s="21" t="s">
        <v>79</v>
      </c>
      <c r="D896" s="21" t="s">
        <v>3960</v>
      </c>
      <c r="E896" s="21" t="s">
        <v>609</v>
      </c>
      <c r="F896" s="21" t="s">
        <v>3961</v>
      </c>
      <c r="G896" s="21" t="s">
        <v>3962</v>
      </c>
      <c r="H896" s="23" t="s">
        <v>81</v>
      </c>
      <c r="I896" s="24">
        <v>0</v>
      </c>
      <c r="J896" s="25">
        <v>710000000</v>
      </c>
      <c r="K896" s="25" t="s">
        <v>82</v>
      </c>
      <c r="L896" s="23" t="s">
        <v>696</v>
      </c>
      <c r="M896" s="21" t="s">
        <v>969</v>
      </c>
      <c r="N896" s="26" t="s">
        <v>84</v>
      </c>
      <c r="O896" s="26" t="s">
        <v>4214</v>
      </c>
      <c r="P896" s="21" t="s">
        <v>91</v>
      </c>
      <c r="Q896" s="27" t="s">
        <v>930</v>
      </c>
      <c r="R896" s="26" t="s">
        <v>903</v>
      </c>
      <c r="S896" s="12">
        <v>26</v>
      </c>
      <c r="T896" s="12">
        <v>352.29</v>
      </c>
      <c r="U896" s="12">
        <f t="shared" si="99"/>
        <v>9159.5400000000009</v>
      </c>
      <c r="V896" s="12">
        <f t="shared" si="87"/>
        <v>10258.684800000003</v>
      </c>
      <c r="W896" s="23"/>
      <c r="X896" s="23">
        <v>2017</v>
      </c>
      <c r="Y896" s="25"/>
      <c r="Z896" s="121" t="s">
        <v>1723</v>
      </c>
      <c r="AA896" s="121" t="s">
        <v>728</v>
      </c>
      <c r="AB896" s="121" t="s">
        <v>4703</v>
      </c>
      <c r="AC896" s="121">
        <v>8</v>
      </c>
      <c r="AD896" s="122" t="s">
        <v>6874</v>
      </c>
      <c r="AE896" s="122" t="s">
        <v>6871</v>
      </c>
      <c r="AF896" s="121" t="s">
        <v>8388</v>
      </c>
      <c r="AG896" s="121"/>
      <c r="AH896" s="121" t="s">
        <v>8378</v>
      </c>
      <c r="AI896" s="121"/>
      <c r="AJ896" s="123">
        <v>26</v>
      </c>
      <c r="AK896" s="123">
        <v>352</v>
      </c>
      <c r="AL896" s="123">
        <f t="shared" si="97"/>
        <v>9152</v>
      </c>
      <c r="AM896" s="123">
        <f t="shared" si="98"/>
        <v>7.5400000000008731</v>
      </c>
      <c r="AN896" s="130"/>
      <c r="AO896" s="21"/>
      <c r="AP896" s="24"/>
      <c r="AQ896" s="21"/>
    </row>
    <row r="897" spans="1:47" s="22" customFormat="1" ht="76.5" outlineLevel="1" x14ac:dyDescent="0.25">
      <c r="A897" s="70"/>
      <c r="B897" s="72" t="s">
        <v>2942</v>
      </c>
      <c r="C897" s="21" t="s">
        <v>79</v>
      </c>
      <c r="D897" s="21" t="s">
        <v>2037</v>
      </c>
      <c r="E897" s="21" t="s">
        <v>609</v>
      </c>
      <c r="F897" s="21" t="s">
        <v>2038</v>
      </c>
      <c r="G897" s="21" t="s">
        <v>4877</v>
      </c>
      <c r="H897" s="23" t="s">
        <v>81</v>
      </c>
      <c r="I897" s="24">
        <v>0</v>
      </c>
      <c r="J897" s="25">
        <v>710000000</v>
      </c>
      <c r="K897" s="25" t="s">
        <v>82</v>
      </c>
      <c r="L897" s="23" t="s">
        <v>696</v>
      </c>
      <c r="M897" s="21" t="s">
        <v>969</v>
      </c>
      <c r="N897" s="26" t="s">
        <v>84</v>
      </c>
      <c r="O897" s="26" t="s">
        <v>4214</v>
      </c>
      <c r="P897" s="21" t="s">
        <v>91</v>
      </c>
      <c r="Q897" s="27">
        <v>796</v>
      </c>
      <c r="R897" s="26" t="s">
        <v>678</v>
      </c>
      <c r="S897" s="12">
        <v>47</v>
      </c>
      <c r="T897" s="12">
        <v>454.75</v>
      </c>
      <c r="U897" s="12">
        <f t="shared" si="99"/>
        <v>21373.25</v>
      </c>
      <c r="V897" s="12">
        <f t="shared" si="87"/>
        <v>23938.04</v>
      </c>
      <c r="W897" s="23"/>
      <c r="X897" s="23">
        <v>2017</v>
      </c>
      <c r="Y897" s="25"/>
      <c r="Z897" s="121" t="s">
        <v>1723</v>
      </c>
      <c r="AA897" s="121" t="s">
        <v>728</v>
      </c>
      <c r="AB897" s="121" t="s">
        <v>4703</v>
      </c>
      <c r="AC897" s="121">
        <v>9</v>
      </c>
      <c r="AD897" s="122" t="s">
        <v>6874</v>
      </c>
      <c r="AE897" s="122" t="s">
        <v>6871</v>
      </c>
      <c r="AF897" s="121" t="s">
        <v>8388</v>
      </c>
      <c r="AG897" s="121"/>
      <c r="AH897" s="121" t="s">
        <v>8378</v>
      </c>
      <c r="AI897" s="121"/>
      <c r="AJ897" s="123">
        <v>47</v>
      </c>
      <c r="AK897" s="123">
        <v>454</v>
      </c>
      <c r="AL897" s="123">
        <f t="shared" si="97"/>
        <v>21338</v>
      </c>
      <c r="AM897" s="123">
        <f t="shared" si="98"/>
        <v>35.25</v>
      </c>
      <c r="AN897" s="130"/>
      <c r="AO897" s="21"/>
      <c r="AP897" s="24"/>
      <c r="AQ897" s="21"/>
    </row>
    <row r="898" spans="1:47" s="22" customFormat="1" ht="76.5" outlineLevel="1" x14ac:dyDescent="0.25">
      <c r="A898" s="70"/>
      <c r="B898" s="72" t="s">
        <v>2943</v>
      </c>
      <c r="C898" s="21" t="s">
        <v>79</v>
      </c>
      <c r="D898" s="21" t="s">
        <v>3963</v>
      </c>
      <c r="E898" s="21" t="s">
        <v>3964</v>
      </c>
      <c r="F898" s="21" t="s">
        <v>3965</v>
      </c>
      <c r="G898" s="21" t="s">
        <v>3966</v>
      </c>
      <c r="H898" s="23" t="s">
        <v>81</v>
      </c>
      <c r="I898" s="24">
        <v>0</v>
      </c>
      <c r="J898" s="25">
        <v>710000000</v>
      </c>
      <c r="K898" s="25" t="s">
        <v>82</v>
      </c>
      <c r="L898" s="23" t="s">
        <v>696</v>
      </c>
      <c r="M898" s="21" t="s">
        <v>969</v>
      </c>
      <c r="N898" s="26" t="s">
        <v>84</v>
      </c>
      <c r="O898" s="26" t="s">
        <v>4214</v>
      </c>
      <c r="P898" s="21" t="s">
        <v>91</v>
      </c>
      <c r="Q898" s="27">
        <v>616</v>
      </c>
      <c r="R898" s="26" t="s">
        <v>3989</v>
      </c>
      <c r="S898" s="12">
        <v>1</v>
      </c>
      <c r="T898" s="12">
        <v>1196</v>
      </c>
      <c r="U898" s="12">
        <f t="shared" si="99"/>
        <v>1196</v>
      </c>
      <c r="V898" s="12">
        <f t="shared" si="87"/>
        <v>1339.5200000000002</v>
      </c>
      <c r="W898" s="23"/>
      <c r="X898" s="23">
        <v>2017</v>
      </c>
      <c r="Y898" s="25"/>
      <c r="Z898" s="121" t="s">
        <v>1723</v>
      </c>
      <c r="AA898" s="121" t="s">
        <v>728</v>
      </c>
      <c r="AB898" s="121" t="s">
        <v>4703</v>
      </c>
      <c r="AC898" s="121">
        <v>10</v>
      </c>
      <c r="AD898" s="122" t="s">
        <v>6874</v>
      </c>
      <c r="AE898" s="122" t="s">
        <v>6871</v>
      </c>
      <c r="AF898" s="121" t="s">
        <v>8388</v>
      </c>
      <c r="AG898" s="121"/>
      <c r="AH898" s="121" t="s">
        <v>8378</v>
      </c>
      <c r="AI898" s="121"/>
      <c r="AJ898" s="123">
        <v>1</v>
      </c>
      <c r="AK898" s="123">
        <v>1196</v>
      </c>
      <c r="AL898" s="123">
        <f t="shared" si="97"/>
        <v>1196</v>
      </c>
      <c r="AM898" s="123">
        <f t="shared" si="98"/>
        <v>0</v>
      </c>
      <c r="AN898" s="130"/>
      <c r="AO898" s="21"/>
      <c r="AP898" s="24"/>
      <c r="AQ898" s="21"/>
    </row>
    <row r="899" spans="1:47" s="22" customFormat="1" ht="76.5" outlineLevel="1" x14ac:dyDescent="0.25">
      <c r="A899" s="70"/>
      <c r="B899" s="72" t="s">
        <v>2944</v>
      </c>
      <c r="C899" s="21" t="s">
        <v>79</v>
      </c>
      <c r="D899" s="21" t="s">
        <v>3967</v>
      </c>
      <c r="E899" s="21" t="s">
        <v>1793</v>
      </c>
      <c r="F899" s="21" t="s">
        <v>3968</v>
      </c>
      <c r="G899" s="21" t="s">
        <v>4878</v>
      </c>
      <c r="H899" s="23" t="s">
        <v>81</v>
      </c>
      <c r="I899" s="24">
        <v>0</v>
      </c>
      <c r="J899" s="25">
        <v>710000000</v>
      </c>
      <c r="K899" s="25" t="s">
        <v>82</v>
      </c>
      <c r="L899" s="23" t="s">
        <v>696</v>
      </c>
      <c r="M899" s="21" t="s">
        <v>969</v>
      </c>
      <c r="N899" s="26" t="s">
        <v>84</v>
      </c>
      <c r="O899" s="26" t="s">
        <v>4214</v>
      </c>
      <c r="P899" s="21" t="s">
        <v>91</v>
      </c>
      <c r="Q899" s="27">
        <v>796</v>
      </c>
      <c r="R899" s="26" t="s">
        <v>678</v>
      </c>
      <c r="S899" s="12">
        <f>5+2</f>
        <v>7</v>
      </c>
      <c r="T899" s="12">
        <v>635.30999999999995</v>
      </c>
      <c r="U899" s="12">
        <f t="shared" si="99"/>
        <v>4447.17</v>
      </c>
      <c r="V899" s="12">
        <f t="shared" ref="V899:V962" si="100">U899*1.12</f>
        <v>4980.8304000000007</v>
      </c>
      <c r="W899" s="23"/>
      <c r="X899" s="23">
        <v>2017</v>
      </c>
      <c r="Y899" s="25"/>
      <c r="Z899" s="121" t="s">
        <v>1723</v>
      </c>
      <c r="AA899" s="121" t="s">
        <v>728</v>
      </c>
      <c r="AB899" s="121" t="s">
        <v>4703</v>
      </c>
      <c r="AC899" s="121">
        <v>11</v>
      </c>
      <c r="AD899" s="122" t="s">
        <v>6874</v>
      </c>
      <c r="AE899" s="122" t="s">
        <v>6871</v>
      </c>
      <c r="AF899" s="121" t="s">
        <v>8388</v>
      </c>
      <c r="AG899" s="121"/>
      <c r="AH899" s="121" t="s">
        <v>8378</v>
      </c>
      <c r="AI899" s="121"/>
      <c r="AJ899" s="123">
        <v>7</v>
      </c>
      <c r="AK899" s="123">
        <v>635</v>
      </c>
      <c r="AL899" s="123">
        <f t="shared" si="97"/>
        <v>4445</v>
      </c>
      <c r="AM899" s="123">
        <f t="shared" si="98"/>
        <v>2.1700000000000728</v>
      </c>
      <c r="AN899" s="130"/>
      <c r="AO899" s="21"/>
      <c r="AP899" s="24"/>
      <c r="AQ899" s="21"/>
    </row>
    <row r="900" spans="1:47" s="22" customFormat="1" ht="76.5" outlineLevel="1" x14ac:dyDescent="0.25">
      <c r="A900" s="70"/>
      <c r="B900" s="72" t="s">
        <v>2945</v>
      </c>
      <c r="C900" s="21" t="s">
        <v>79</v>
      </c>
      <c r="D900" s="21" t="s">
        <v>4067</v>
      </c>
      <c r="E900" s="21" t="s">
        <v>1793</v>
      </c>
      <c r="F900" s="21" t="s">
        <v>4068</v>
      </c>
      <c r="G900" s="21" t="s">
        <v>4879</v>
      </c>
      <c r="H900" s="23" t="s">
        <v>81</v>
      </c>
      <c r="I900" s="24">
        <v>0</v>
      </c>
      <c r="J900" s="25">
        <v>710000000</v>
      </c>
      <c r="K900" s="25" t="s">
        <v>82</v>
      </c>
      <c r="L900" s="23" t="s">
        <v>696</v>
      </c>
      <c r="M900" s="21" t="s">
        <v>969</v>
      </c>
      <c r="N900" s="26" t="s">
        <v>84</v>
      </c>
      <c r="O900" s="26" t="s">
        <v>4214</v>
      </c>
      <c r="P900" s="21" t="s">
        <v>91</v>
      </c>
      <c r="Q900" s="27">
        <v>796</v>
      </c>
      <c r="R900" s="26" t="s">
        <v>678</v>
      </c>
      <c r="S900" s="12">
        <v>3</v>
      </c>
      <c r="T900" s="12">
        <v>262.72000000000003</v>
      </c>
      <c r="U900" s="12">
        <f t="shared" si="99"/>
        <v>788.16000000000008</v>
      </c>
      <c r="V900" s="12">
        <f t="shared" si="100"/>
        <v>882.73920000000021</v>
      </c>
      <c r="W900" s="23"/>
      <c r="X900" s="23">
        <v>2017</v>
      </c>
      <c r="Y900" s="25"/>
      <c r="Z900" s="121" t="s">
        <v>1723</v>
      </c>
      <c r="AA900" s="121" t="s">
        <v>728</v>
      </c>
      <c r="AB900" s="121" t="s">
        <v>4703</v>
      </c>
      <c r="AC900" s="121">
        <v>12</v>
      </c>
      <c r="AD900" s="122" t="s">
        <v>6874</v>
      </c>
      <c r="AE900" s="122" t="s">
        <v>6871</v>
      </c>
      <c r="AF900" s="121" t="s">
        <v>8388</v>
      </c>
      <c r="AG900" s="121"/>
      <c r="AH900" s="121" t="s">
        <v>8378</v>
      </c>
      <c r="AI900" s="121"/>
      <c r="AJ900" s="123">
        <v>3</v>
      </c>
      <c r="AK900" s="123">
        <v>262</v>
      </c>
      <c r="AL900" s="123">
        <f t="shared" si="97"/>
        <v>786</v>
      </c>
      <c r="AM900" s="123">
        <f t="shared" si="98"/>
        <v>2.1600000000000819</v>
      </c>
      <c r="AN900" s="130"/>
      <c r="AO900" s="21"/>
      <c r="AP900" s="24"/>
      <c r="AQ900" s="21"/>
    </row>
    <row r="901" spans="1:47" s="22" customFormat="1" ht="76.5" outlineLevel="1" x14ac:dyDescent="0.25">
      <c r="A901" s="70"/>
      <c r="B901" s="72" t="s">
        <v>2946</v>
      </c>
      <c r="C901" s="21" t="s">
        <v>79</v>
      </c>
      <c r="D901" s="21" t="s">
        <v>3969</v>
      </c>
      <c r="E901" s="21" t="s">
        <v>3970</v>
      </c>
      <c r="F901" s="21" t="s">
        <v>3971</v>
      </c>
      <c r="G901" s="21" t="s">
        <v>3972</v>
      </c>
      <c r="H901" s="23" t="s">
        <v>81</v>
      </c>
      <c r="I901" s="24">
        <v>0</v>
      </c>
      <c r="J901" s="25">
        <v>710000000</v>
      </c>
      <c r="K901" s="25" t="s">
        <v>82</v>
      </c>
      <c r="L901" s="23" t="s">
        <v>696</v>
      </c>
      <c r="M901" s="21" t="s">
        <v>969</v>
      </c>
      <c r="N901" s="26" t="s">
        <v>84</v>
      </c>
      <c r="O901" s="26" t="s">
        <v>4214</v>
      </c>
      <c r="P901" s="21" t="s">
        <v>91</v>
      </c>
      <c r="Q901" s="27">
        <v>796</v>
      </c>
      <c r="R901" s="26" t="s">
        <v>678</v>
      </c>
      <c r="S901" s="12">
        <v>8</v>
      </c>
      <c r="T901" s="12">
        <v>4500</v>
      </c>
      <c r="U901" s="12">
        <f t="shared" si="99"/>
        <v>36000</v>
      </c>
      <c r="V901" s="12">
        <f t="shared" si="100"/>
        <v>40320.000000000007</v>
      </c>
      <c r="W901" s="23"/>
      <c r="X901" s="23">
        <v>2017</v>
      </c>
      <c r="Y901" s="25"/>
      <c r="Z901" s="121" t="s">
        <v>1723</v>
      </c>
      <c r="AA901" s="121" t="s">
        <v>728</v>
      </c>
      <c r="AB901" s="121" t="s">
        <v>4703</v>
      </c>
      <c r="AC901" s="121">
        <v>13</v>
      </c>
      <c r="AD901" s="122" t="s">
        <v>6874</v>
      </c>
      <c r="AE901" s="122" t="s">
        <v>6871</v>
      </c>
      <c r="AF901" s="121" t="s">
        <v>8388</v>
      </c>
      <c r="AG901" s="121"/>
      <c r="AH901" s="121" t="s">
        <v>8378</v>
      </c>
      <c r="AI901" s="121"/>
      <c r="AJ901" s="123">
        <v>8</v>
      </c>
      <c r="AK901" s="123">
        <v>4500</v>
      </c>
      <c r="AL901" s="123">
        <f t="shared" si="97"/>
        <v>36000</v>
      </c>
      <c r="AM901" s="123">
        <f t="shared" si="98"/>
        <v>0</v>
      </c>
      <c r="AN901" s="130"/>
      <c r="AO901" s="21"/>
      <c r="AP901" s="24"/>
      <c r="AQ901" s="21"/>
    </row>
    <row r="902" spans="1:47" s="22" customFormat="1" ht="102" outlineLevel="1" x14ac:dyDescent="0.25">
      <c r="A902" s="70"/>
      <c r="B902" s="72" t="s">
        <v>2947</v>
      </c>
      <c r="C902" s="21" t="s">
        <v>79</v>
      </c>
      <c r="D902" s="21" t="s">
        <v>1369</v>
      </c>
      <c r="E902" s="21" t="s">
        <v>1370</v>
      </c>
      <c r="F902" s="21" t="s">
        <v>1371</v>
      </c>
      <c r="G902" s="21" t="s">
        <v>3973</v>
      </c>
      <c r="H902" s="23" t="s">
        <v>81</v>
      </c>
      <c r="I902" s="24">
        <v>0</v>
      </c>
      <c r="J902" s="25">
        <v>710000000</v>
      </c>
      <c r="K902" s="25" t="s">
        <v>82</v>
      </c>
      <c r="L902" s="23" t="s">
        <v>696</v>
      </c>
      <c r="M902" s="21" t="s">
        <v>969</v>
      </c>
      <c r="N902" s="26" t="s">
        <v>84</v>
      </c>
      <c r="O902" s="26" t="s">
        <v>4214</v>
      </c>
      <c r="P902" s="21" t="s">
        <v>91</v>
      </c>
      <c r="Q902" s="27">
        <v>796</v>
      </c>
      <c r="R902" s="26" t="s">
        <v>678</v>
      </c>
      <c r="S902" s="12">
        <v>7</v>
      </c>
      <c r="T902" s="12">
        <v>35969.199999999997</v>
      </c>
      <c r="U902" s="12">
        <f t="shared" si="99"/>
        <v>251784.39999999997</v>
      </c>
      <c r="V902" s="12">
        <f t="shared" si="100"/>
        <v>281998.52799999999</v>
      </c>
      <c r="W902" s="23"/>
      <c r="X902" s="23">
        <v>2017</v>
      </c>
      <c r="Y902" s="25"/>
      <c r="Z902" s="121" t="s">
        <v>1723</v>
      </c>
      <c r="AA902" s="121" t="s">
        <v>728</v>
      </c>
      <c r="AB902" s="121" t="s">
        <v>4703</v>
      </c>
      <c r="AC902" s="121">
        <v>14</v>
      </c>
      <c r="AD902" s="122" t="s">
        <v>6874</v>
      </c>
      <c r="AE902" s="122" t="s">
        <v>6871</v>
      </c>
      <c r="AF902" s="121" t="s">
        <v>8388</v>
      </c>
      <c r="AG902" s="121"/>
      <c r="AH902" s="121" t="s">
        <v>8378</v>
      </c>
      <c r="AI902" s="121"/>
      <c r="AJ902" s="123">
        <v>7</v>
      </c>
      <c r="AK902" s="123">
        <v>35900</v>
      </c>
      <c r="AL902" s="123">
        <f t="shared" si="97"/>
        <v>251300</v>
      </c>
      <c r="AM902" s="123">
        <f t="shared" si="98"/>
        <v>484.39999999996508</v>
      </c>
      <c r="AN902" s="130"/>
      <c r="AO902" s="21"/>
      <c r="AP902" s="24"/>
      <c r="AQ902" s="21"/>
    </row>
    <row r="903" spans="1:47" s="22" customFormat="1" ht="76.5" outlineLevel="1" x14ac:dyDescent="0.25">
      <c r="A903" s="70"/>
      <c r="B903" s="72" t="s">
        <v>2948</v>
      </c>
      <c r="C903" s="21" t="s">
        <v>79</v>
      </c>
      <c r="D903" s="21" t="s">
        <v>1203</v>
      </c>
      <c r="E903" s="21" t="s">
        <v>441</v>
      </c>
      <c r="F903" s="21" t="s">
        <v>1205</v>
      </c>
      <c r="G903" s="21" t="s">
        <v>4880</v>
      </c>
      <c r="H903" s="23" t="s">
        <v>81</v>
      </c>
      <c r="I903" s="24">
        <v>0</v>
      </c>
      <c r="J903" s="25">
        <v>710000000</v>
      </c>
      <c r="K903" s="25" t="s">
        <v>82</v>
      </c>
      <c r="L903" s="23" t="s">
        <v>696</v>
      </c>
      <c r="M903" s="21" t="s">
        <v>969</v>
      </c>
      <c r="N903" s="26" t="s">
        <v>84</v>
      </c>
      <c r="O903" s="26" t="s">
        <v>4214</v>
      </c>
      <c r="P903" s="21" t="s">
        <v>91</v>
      </c>
      <c r="Q903" s="27">
        <v>796</v>
      </c>
      <c r="R903" s="26" t="s">
        <v>678</v>
      </c>
      <c r="S903" s="12">
        <v>70</v>
      </c>
      <c r="T903" s="12">
        <v>482.46</v>
      </c>
      <c r="U903" s="12">
        <f t="shared" si="99"/>
        <v>33772.199999999997</v>
      </c>
      <c r="V903" s="12">
        <f t="shared" si="100"/>
        <v>37824.864000000001</v>
      </c>
      <c r="W903" s="23"/>
      <c r="X903" s="23">
        <v>2017</v>
      </c>
      <c r="Y903" s="25"/>
      <c r="Z903" s="121" t="s">
        <v>1723</v>
      </c>
      <c r="AA903" s="121" t="s">
        <v>728</v>
      </c>
      <c r="AB903" s="121" t="s">
        <v>4703</v>
      </c>
      <c r="AC903" s="121">
        <v>15</v>
      </c>
      <c r="AD903" s="122" t="s">
        <v>6874</v>
      </c>
      <c r="AE903" s="122" t="s">
        <v>6871</v>
      </c>
      <c r="AF903" s="121" t="s">
        <v>8388</v>
      </c>
      <c r="AG903" s="121"/>
      <c r="AH903" s="121" t="s">
        <v>8378</v>
      </c>
      <c r="AI903" s="121"/>
      <c r="AJ903" s="123">
        <v>70</v>
      </c>
      <c r="AK903" s="123">
        <v>482</v>
      </c>
      <c r="AL903" s="123">
        <f t="shared" si="97"/>
        <v>33740</v>
      </c>
      <c r="AM903" s="123">
        <f t="shared" si="98"/>
        <v>32.19999999999709</v>
      </c>
      <c r="AN903" s="130"/>
      <c r="AO903" s="21"/>
      <c r="AP903" s="24"/>
      <c r="AQ903" s="21"/>
    </row>
    <row r="904" spans="1:47" s="70" customFormat="1" ht="76.5" outlineLevel="1" x14ac:dyDescent="0.25">
      <c r="B904" s="72" t="s">
        <v>2949</v>
      </c>
      <c r="C904" s="74" t="s">
        <v>79</v>
      </c>
      <c r="D904" s="74" t="s">
        <v>2051</v>
      </c>
      <c r="E904" s="74" t="s">
        <v>441</v>
      </c>
      <c r="F904" s="74" t="s">
        <v>2052</v>
      </c>
      <c r="G904" s="74" t="s">
        <v>3974</v>
      </c>
      <c r="H904" s="72" t="s">
        <v>81</v>
      </c>
      <c r="I904" s="79">
        <v>0</v>
      </c>
      <c r="J904" s="75">
        <v>710000000</v>
      </c>
      <c r="K904" s="75" t="s">
        <v>82</v>
      </c>
      <c r="L904" s="23" t="s">
        <v>696</v>
      </c>
      <c r="M904" s="74" t="s">
        <v>969</v>
      </c>
      <c r="N904" s="77" t="s">
        <v>84</v>
      </c>
      <c r="O904" s="77" t="s">
        <v>4214</v>
      </c>
      <c r="P904" s="74" t="s">
        <v>91</v>
      </c>
      <c r="Q904" s="76">
        <v>796</v>
      </c>
      <c r="R904" s="77" t="s">
        <v>678</v>
      </c>
      <c r="S904" s="73">
        <v>10</v>
      </c>
      <c r="T904" s="73">
        <v>372.59</v>
      </c>
      <c r="U904" s="73">
        <f t="shared" si="99"/>
        <v>3725.8999999999996</v>
      </c>
      <c r="V904" s="73">
        <f t="shared" si="100"/>
        <v>4173.0079999999998</v>
      </c>
      <c r="W904" s="72"/>
      <c r="X904" s="72">
        <v>2017</v>
      </c>
      <c r="Y904" s="75"/>
      <c r="Z904" s="121" t="s">
        <v>1723</v>
      </c>
      <c r="AA904" s="121" t="s">
        <v>728</v>
      </c>
      <c r="AB904" s="121" t="s">
        <v>4703</v>
      </c>
      <c r="AC904" s="121">
        <v>16</v>
      </c>
      <c r="AD904" s="122" t="s">
        <v>6874</v>
      </c>
      <c r="AE904" s="122" t="s">
        <v>6871</v>
      </c>
      <c r="AF904" s="121" t="s">
        <v>8388</v>
      </c>
      <c r="AG904" s="121"/>
      <c r="AH904" s="121" t="s">
        <v>8378</v>
      </c>
      <c r="AI904" s="121"/>
      <c r="AJ904" s="123">
        <v>10</v>
      </c>
      <c r="AK904" s="123">
        <v>372</v>
      </c>
      <c r="AL904" s="123">
        <f t="shared" si="97"/>
        <v>3720</v>
      </c>
      <c r="AM904" s="123">
        <f t="shared" si="98"/>
        <v>5.8999999999996362</v>
      </c>
      <c r="AN904" s="130"/>
      <c r="AO904" s="21"/>
      <c r="AP904" s="24"/>
      <c r="AQ904" s="21"/>
      <c r="AR904" s="22"/>
      <c r="AS904" s="22"/>
      <c r="AT904" s="22"/>
      <c r="AU904" s="22"/>
    </row>
    <row r="905" spans="1:47" s="22" customFormat="1" ht="76.5" outlineLevel="1" x14ac:dyDescent="0.25">
      <c r="A905" s="70"/>
      <c r="B905" s="72" t="s">
        <v>2950</v>
      </c>
      <c r="C905" s="21" t="s">
        <v>79</v>
      </c>
      <c r="D905" s="21" t="s">
        <v>3975</v>
      </c>
      <c r="E905" s="21" t="s">
        <v>441</v>
      </c>
      <c r="F905" s="21" t="s">
        <v>3976</v>
      </c>
      <c r="G905" s="21" t="s">
        <v>3976</v>
      </c>
      <c r="H905" s="23" t="s">
        <v>81</v>
      </c>
      <c r="I905" s="24">
        <v>0</v>
      </c>
      <c r="J905" s="25">
        <v>710000000</v>
      </c>
      <c r="K905" s="25" t="s">
        <v>82</v>
      </c>
      <c r="L905" s="23" t="s">
        <v>696</v>
      </c>
      <c r="M905" s="21" t="s">
        <v>969</v>
      </c>
      <c r="N905" s="26" t="s">
        <v>84</v>
      </c>
      <c r="O905" s="26" t="s">
        <v>4214</v>
      </c>
      <c r="P905" s="21" t="s">
        <v>91</v>
      </c>
      <c r="Q905" s="27">
        <v>796</v>
      </c>
      <c r="R905" s="26" t="s">
        <v>678</v>
      </c>
      <c r="S905" s="12">
        <v>5</v>
      </c>
      <c r="T905" s="12">
        <v>449.02</v>
      </c>
      <c r="U905" s="12">
        <f t="shared" si="99"/>
        <v>2245.1</v>
      </c>
      <c r="V905" s="12">
        <f t="shared" si="100"/>
        <v>2514.5120000000002</v>
      </c>
      <c r="W905" s="23"/>
      <c r="X905" s="23">
        <v>2017</v>
      </c>
      <c r="Y905" s="25"/>
      <c r="Z905" s="121" t="s">
        <v>1723</v>
      </c>
      <c r="AA905" s="121" t="s">
        <v>728</v>
      </c>
      <c r="AB905" s="121" t="s">
        <v>4703</v>
      </c>
      <c r="AC905" s="121">
        <v>17</v>
      </c>
      <c r="AD905" s="122" t="s">
        <v>6874</v>
      </c>
      <c r="AE905" s="122" t="s">
        <v>6871</v>
      </c>
      <c r="AF905" s="121" t="s">
        <v>8388</v>
      </c>
      <c r="AG905" s="121"/>
      <c r="AH905" s="121" t="s">
        <v>8378</v>
      </c>
      <c r="AI905" s="121"/>
      <c r="AJ905" s="123">
        <v>5</v>
      </c>
      <c r="AK905" s="123">
        <v>449</v>
      </c>
      <c r="AL905" s="123">
        <f t="shared" si="97"/>
        <v>2245</v>
      </c>
      <c r="AM905" s="123">
        <f t="shared" si="98"/>
        <v>9.9999999999909051E-2</v>
      </c>
      <c r="AN905" s="130"/>
      <c r="AO905" s="21"/>
      <c r="AP905" s="24"/>
      <c r="AQ905" s="21"/>
    </row>
    <row r="906" spans="1:47" s="22" customFormat="1" ht="76.5" outlineLevel="1" x14ac:dyDescent="0.25">
      <c r="A906" s="70"/>
      <c r="B906" s="72" t="s">
        <v>2951</v>
      </c>
      <c r="C906" s="21" t="s">
        <v>79</v>
      </c>
      <c r="D906" s="21" t="s">
        <v>1203</v>
      </c>
      <c r="E906" s="21" t="s">
        <v>1204</v>
      </c>
      <c r="F906" s="21" t="s">
        <v>1205</v>
      </c>
      <c r="G906" s="21" t="s">
        <v>3977</v>
      </c>
      <c r="H906" s="23" t="s">
        <v>81</v>
      </c>
      <c r="I906" s="24">
        <v>0</v>
      </c>
      <c r="J906" s="25">
        <v>710000000</v>
      </c>
      <c r="K906" s="25" t="s">
        <v>82</v>
      </c>
      <c r="L906" s="23" t="s">
        <v>696</v>
      </c>
      <c r="M906" s="21" t="s">
        <v>969</v>
      </c>
      <c r="N906" s="26" t="s">
        <v>84</v>
      </c>
      <c r="O906" s="26" t="s">
        <v>4214</v>
      </c>
      <c r="P906" s="21" t="s">
        <v>91</v>
      </c>
      <c r="Q906" s="27">
        <v>796</v>
      </c>
      <c r="R906" s="26" t="s">
        <v>678</v>
      </c>
      <c r="S906" s="12">
        <v>62</v>
      </c>
      <c r="T906" s="12">
        <v>1473.64</v>
      </c>
      <c r="U906" s="12">
        <f t="shared" si="99"/>
        <v>91365.680000000008</v>
      </c>
      <c r="V906" s="12">
        <f t="shared" si="100"/>
        <v>102329.56160000002</v>
      </c>
      <c r="W906" s="23"/>
      <c r="X906" s="23">
        <v>2017</v>
      </c>
      <c r="Y906" s="25"/>
      <c r="Z906" s="121" t="s">
        <v>1723</v>
      </c>
      <c r="AA906" s="121" t="s">
        <v>728</v>
      </c>
      <c r="AB906" s="121" t="s">
        <v>4703</v>
      </c>
      <c r="AC906" s="121">
        <v>18</v>
      </c>
      <c r="AD906" s="122" t="s">
        <v>6874</v>
      </c>
      <c r="AE906" s="122" t="s">
        <v>6871</v>
      </c>
      <c r="AF906" s="121" t="s">
        <v>8388</v>
      </c>
      <c r="AG906" s="121"/>
      <c r="AH906" s="121" t="s">
        <v>8378</v>
      </c>
      <c r="AI906" s="121"/>
      <c r="AJ906" s="123">
        <v>62</v>
      </c>
      <c r="AK906" s="123">
        <v>1473</v>
      </c>
      <c r="AL906" s="123">
        <f t="shared" si="97"/>
        <v>91326</v>
      </c>
      <c r="AM906" s="123">
        <f t="shared" si="98"/>
        <v>39.680000000007567</v>
      </c>
      <c r="AN906" s="135"/>
      <c r="AO906" s="74"/>
      <c r="AP906" s="24"/>
      <c r="AQ906" s="74"/>
    </row>
    <row r="907" spans="1:47" s="22" customFormat="1" ht="76.5" outlineLevel="1" x14ac:dyDescent="0.25">
      <c r="A907" s="70"/>
      <c r="B907" s="72" t="s">
        <v>2952</v>
      </c>
      <c r="C907" s="21" t="s">
        <v>79</v>
      </c>
      <c r="D907" s="21" t="s">
        <v>3978</v>
      </c>
      <c r="E907" s="21" t="s">
        <v>4069</v>
      </c>
      <c r="F907" s="21" t="s">
        <v>3979</v>
      </c>
      <c r="G907" s="21" t="s">
        <v>3990</v>
      </c>
      <c r="H907" s="23" t="s">
        <v>81</v>
      </c>
      <c r="I907" s="24">
        <v>0</v>
      </c>
      <c r="J907" s="25">
        <v>710000000</v>
      </c>
      <c r="K907" s="25" t="s">
        <v>82</v>
      </c>
      <c r="L907" s="23" t="s">
        <v>696</v>
      </c>
      <c r="M907" s="21" t="s">
        <v>969</v>
      </c>
      <c r="N907" s="26" t="s">
        <v>84</v>
      </c>
      <c r="O907" s="26" t="s">
        <v>4214</v>
      </c>
      <c r="P907" s="21" t="s">
        <v>91</v>
      </c>
      <c r="Q907" s="27">
        <v>166</v>
      </c>
      <c r="R907" s="26" t="s">
        <v>1558</v>
      </c>
      <c r="S907" s="12">
        <v>58</v>
      </c>
      <c r="T907" s="12">
        <v>285.64999999999998</v>
      </c>
      <c r="U907" s="12">
        <f t="shared" si="99"/>
        <v>16567.699999999997</v>
      </c>
      <c r="V907" s="12">
        <f t="shared" si="100"/>
        <v>18555.823999999997</v>
      </c>
      <c r="W907" s="23"/>
      <c r="X907" s="23">
        <v>2017</v>
      </c>
      <c r="Y907" s="25"/>
      <c r="Z907" s="121" t="s">
        <v>1723</v>
      </c>
      <c r="AA907" s="121" t="s">
        <v>728</v>
      </c>
      <c r="AB907" s="121" t="s">
        <v>4703</v>
      </c>
      <c r="AC907" s="121">
        <v>19</v>
      </c>
      <c r="AD907" s="122" t="s">
        <v>6874</v>
      </c>
      <c r="AE907" s="122" t="s">
        <v>6871</v>
      </c>
      <c r="AF907" s="121" t="s">
        <v>8388</v>
      </c>
      <c r="AG907" s="121"/>
      <c r="AH907" s="121" t="s">
        <v>8378</v>
      </c>
      <c r="AI907" s="121"/>
      <c r="AJ907" s="123">
        <v>58</v>
      </c>
      <c r="AK907" s="123">
        <v>285</v>
      </c>
      <c r="AL907" s="123">
        <f t="shared" si="97"/>
        <v>16530</v>
      </c>
      <c r="AM907" s="123">
        <f t="shared" si="98"/>
        <v>37.69999999999709</v>
      </c>
      <c r="AN907" s="130"/>
      <c r="AO907" s="21"/>
      <c r="AP907" s="24"/>
      <c r="AQ907" s="21"/>
    </row>
    <row r="908" spans="1:47" s="22" customFormat="1" ht="76.5" outlineLevel="1" x14ac:dyDescent="0.25">
      <c r="A908" s="70"/>
      <c r="B908" s="72" t="s">
        <v>2953</v>
      </c>
      <c r="C908" s="21" t="s">
        <v>79</v>
      </c>
      <c r="D908" s="21" t="s">
        <v>3980</v>
      </c>
      <c r="E908" s="21" t="s">
        <v>3981</v>
      </c>
      <c r="F908" s="21" t="s">
        <v>3982</v>
      </c>
      <c r="G908" s="21" t="s">
        <v>3983</v>
      </c>
      <c r="H908" s="23" t="s">
        <v>81</v>
      </c>
      <c r="I908" s="24">
        <v>0</v>
      </c>
      <c r="J908" s="25">
        <v>710000000</v>
      </c>
      <c r="K908" s="25" t="s">
        <v>82</v>
      </c>
      <c r="L908" s="23" t="s">
        <v>696</v>
      </c>
      <c r="M908" s="21" t="s">
        <v>969</v>
      </c>
      <c r="N908" s="26" t="s">
        <v>84</v>
      </c>
      <c r="O908" s="26" t="s">
        <v>4214</v>
      </c>
      <c r="P908" s="21" t="s">
        <v>91</v>
      </c>
      <c r="Q908" s="27">
        <v>796</v>
      </c>
      <c r="R908" s="26" t="s">
        <v>678</v>
      </c>
      <c r="S908" s="12">
        <v>1</v>
      </c>
      <c r="T908" s="12">
        <v>7155.63</v>
      </c>
      <c r="U908" s="12">
        <f t="shared" si="99"/>
        <v>7155.63</v>
      </c>
      <c r="V908" s="12">
        <f t="shared" si="100"/>
        <v>8014.3056000000006</v>
      </c>
      <c r="W908" s="23"/>
      <c r="X908" s="23">
        <v>2017</v>
      </c>
      <c r="Y908" s="25"/>
      <c r="Z908" s="121" t="s">
        <v>1723</v>
      </c>
      <c r="AA908" s="121" t="s">
        <v>728</v>
      </c>
      <c r="AB908" s="121" t="s">
        <v>4703</v>
      </c>
      <c r="AC908" s="121">
        <v>20</v>
      </c>
      <c r="AD908" s="122" t="s">
        <v>6874</v>
      </c>
      <c r="AE908" s="122" t="s">
        <v>6871</v>
      </c>
      <c r="AF908" s="121" t="s">
        <v>8388</v>
      </c>
      <c r="AG908" s="121"/>
      <c r="AH908" s="121" t="s">
        <v>8378</v>
      </c>
      <c r="AI908" s="121"/>
      <c r="AJ908" s="123">
        <v>1</v>
      </c>
      <c r="AK908" s="123">
        <v>7155</v>
      </c>
      <c r="AL908" s="123">
        <f t="shared" si="97"/>
        <v>7155</v>
      </c>
      <c r="AM908" s="123">
        <f t="shared" si="98"/>
        <v>0.63000000000010914</v>
      </c>
      <c r="AN908" s="130"/>
      <c r="AO908" s="21"/>
      <c r="AP908" s="24"/>
      <c r="AQ908" s="21"/>
    </row>
    <row r="909" spans="1:47" s="22" customFormat="1" ht="76.5" outlineLevel="1" x14ac:dyDescent="0.25">
      <c r="A909" s="70"/>
      <c r="B909" s="72" t="s">
        <v>2954</v>
      </c>
      <c r="C909" s="21" t="s">
        <v>79</v>
      </c>
      <c r="D909" s="21" t="s">
        <v>3984</v>
      </c>
      <c r="E909" s="21" t="s">
        <v>3985</v>
      </c>
      <c r="F909" s="21" t="s">
        <v>3986</v>
      </c>
      <c r="G909" s="21" t="s">
        <v>3987</v>
      </c>
      <c r="H909" s="23" t="s">
        <v>81</v>
      </c>
      <c r="I909" s="24">
        <v>0</v>
      </c>
      <c r="J909" s="25">
        <v>710000000</v>
      </c>
      <c r="K909" s="25" t="s">
        <v>82</v>
      </c>
      <c r="L909" s="23" t="s">
        <v>696</v>
      </c>
      <c r="M909" s="21" t="s">
        <v>969</v>
      </c>
      <c r="N909" s="26" t="s">
        <v>84</v>
      </c>
      <c r="O909" s="26" t="s">
        <v>4214</v>
      </c>
      <c r="P909" s="21" t="s">
        <v>91</v>
      </c>
      <c r="Q909" s="27">
        <v>796</v>
      </c>
      <c r="R909" s="26" t="s">
        <v>678</v>
      </c>
      <c r="S909" s="12">
        <v>3</v>
      </c>
      <c r="T909" s="12">
        <v>9544.02</v>
      </c>
      <c r="U909" s="12">
        <f t="shared" si="99"/>
        <v>28632.06</v>
      </c>
      <c r="V909" s="12">
        <f t="shared" si="100"/>
        <v>32067.907200000005</v>
      </c>
      <c r="W909" s="23"/>
      <c r="X909" s="23">
        <v>2017</v>
      </c>
      <c r="Y909" s="25"/>
      <c r="Z909" s="121" t="s">
        <v>1723</v>
      </c>
      <c r="AA909" s="121" t="s">
        <v>728</v>
      </c>
      <c r="AB909" s="121" t="s">
        <v>4703</v>
      </c>
      <c r="AC909" s="121">
        <v>21</v>
      </c>
      <c r="AD909" s="122" t="s">
        <v>6874</v>
      </c>
      <c r="AE909" s="122" t="s">
        <v>6871</v>
      </c>
      <c r="AF909" s="121" t="s">
        <v>8388</v>
      </c>
      <c r="AG909" s="121"/>
      <c r="AH909" s="121" t="s">
        <v>8378</v>
      </c>
      <c r="AI909" s="121"/>
      <c r="AJ909" s="123">
        <v>3</v>
      </c>
      <c r="AK909" s="123">
        <v>9544</v>
      </c>
      <c r="AL909" s="123">
        <f t="shared" si="97"/>
        <v>28632</v>
      </c>
      <c r="AM909" s="123">
        <f t="shared" si="98"/>
        <v>6.0000000001309672E-2</v>
      </c>
      <c r="AN909" s="130"/>
      <c r="AO909" s="21"/>
      <c r="AP909" s="24"/>
      <c r="AQ909" s="21"/>
    </row>
    <row r="910" spans="1:47" s="22" customFormat="1" ht="76.5" outlineLevel="1" x14ac:dyDescent="0.25">
      <c r="A910" s="70"/>
      <c r="B910" s="72" t="s">
        <v>2955</v>
      </c>
      <c r="C910" s="21" t="s">
        <v>79</v>
      </c>
      <c r="D910" s="21" t="s">
        <v>3687</v>
      </c>
      <c r="E910" s="21" t="s">
        <v>3688</v>
      </c>
      <c r="F910" s="21" t="s">
        <v>3689</v>
      </c>
      <c r="G910" s="21" t="s">
        <v>4881</v>
      </c>
      <c r="H910" s="23" t="s">
        <v>81</v>
      </c>
      <c r="I910" s="24">
        <v>0</v>
      </c>
      <c r="J910" s="25">
        <v>710000000</v>
      </c>
      <c r="K910" s="25" t="s">
        <v>82</v>
      </c>
      <c r="L910" s="23" t="s">
        <v>696</v>
      </c>
      <c r="M910" s="21" t="s">
        <v>706</v>
      </c>
      <c r="N910" s="26" t="s">
        <v>84</v>
      </c>
      <c r="O910" s="26" t="s">
        <v>4214</v>
      </c>
      <c r="P910" s="21" t="s">
        <v>91</v>
      </c>
      <c r="Q910" s="27" t="s">
        <v>1557</v>
      </c>
      <c r="R910" s="26" t="s">
        <v>1558</v>
      </c>
      <c r="S910" s="12">
        <v>1</v>
      </c>
      <c r="T910" s="12">
        <v>1313.62</v>
      </c>
      <c r="U910" s="12">
        <v>0</v>
      </c>
      <c r="V910" s="12">
        <f t="shared" si="100"/>
        <v>0</v>
      </c>
      <c r="W910" s="23"/>
      <c r="X910" s="23">
        <v>2017</v>
      </c>
      <c r="Y910" s="25" t="s">
        <v>929</v>
      </c>
      <c r="Z910" s="121" t="s">
        <v>1723</v>
      </c>
      <c r="AA910" s="121" t="s">
        <v>904</v>
      </c>
      <c r="AB910" s="121" t="s">
        <v>4703</v>
      </c>
      <c r="AC910" s="121">
        <v>22</v>
      </c>
      <c r="AD910" s="122" t="s">
        <v>6874</v>
      </c>
      <c r="AE910" s="122" t="s">
        <v>6871</v>
      </c>
      <c r="AF910" s="121" t="s">
        <v>929</v>
      </c>
      <c r="AG910" s="121"/>
      <c r="AH910" s="121" t="s">
        <v>929</v>
      </c>
      <c r="AI910" s="121"/>
      <c r="AJ910" s="123"/>
      <c r="AK910" s="123"/>
      <c r="AL910" s="123" t="s">
        <v>929</v>
      </c>
      <c r="AM910" s="123"/>
      <c r="AN910" s="130"/>
      <c r="AO910" s="21"/>
      <c r="AP910" s="24"/>
      <c r="AQ910" s="21"/>
    </row>
    <row r="911" spans="1:47" s="22" customFormat="1" ht="76.5" outlineLevel="1" x14ac:dyDescent="0.25">
      <c r="A911" s="70"/>
      <c r="B911" s="72" t="s">
        <v>2956</v>
      </c>
      <c r="C911" s="21" t="s">
        <v>79</v>
      </c>
      <c r="D911" s="21" t="s">
        <v>3564</v>
      </c>
      <c r="E911" s="21" t="s">
        <v>3565</v>
      </c>
      <c r="F911" s="21" t="s">
        <v>3566</v>
      </c>
      <c r="G911" s="21" t="s">
        <v>3566</v>
      </c>
      <c r="H911" s="23" t="s">
        <v>81</v>
      </c>
      <c r="I911" s="24">
        <v>0</v>
      </c>
      <c r="J911" s="25">
        <v>710000000</v>
      </c>
      <c r="K911" s="25" t="s">
        <v>82</v>
      </c>
      <c r="L911" s="23" t="s">
        <v>696</v>
      </c>
      <c r="M911" s="21" t="s">
        <v>706</v>
      </c>
      <c r="N911" s="26" t="s">
        <v>84</v>
      </c>
      <c r="O911" s="26" t="s">
        <v>4214</v>
      </c>
      <c r="P911" s="21" t="s">
        <v>91</v>
      </c>
      <c r="Q911" s="27">
        <v>796</v>
      </c>
      <c r="R911" s="26" t="s">
        <v>678</v>
      </c>
      <c r="S911" s="12">
        <v>4</v>
      </c>
      <c r="T911" s="12">
        <v>515.89</v>
      </c>
      <c r="U911" s="12">
        <v>0</v>
      </c>
      <c r="V911" s="12">
        <f t="shared" si="100"/>
        <v>0</v>
      </c>
      <c r="W911" s="23"/>
      <c r="X911" s="23">
        <v>2017</v>
      </c>
      <c r="Y911" s="25" t="s">
        <v>929</v>
      </c>
      <c r="Z911" s="121" t="s">
        <v>1723</v>
      </c>
      <c r="AA911" s="121" t="s">
        <v>904</v>
      </c>
      <c r="AB911" s="121" t="s">
        <v>4703</v>
      </c>
      <c r="AC911" s="121">
        <v>23</v>
      </c>
      <c r="AD911" s="122" t="s">
        <v>6874</v>
      </c>
      <c r="AE911" s="122" t="s">
        <v>6871</v>
      </c>
      <c r="AF911" s="121" t="s">
        <v>929</v>
      </c>
      <c r="AG911" s="121"/>
      <c r="AH911" s="121" t="s">
        <v>929</v>
      </c>
      <c r="AI911" s="121"/>
      <c r="AJ911" s="123"/>
      <c r="AK911" s="123"/>
      <c r="AL911" s="123" t="s">
        <v>929</v>
      </c>
      <c r="AM911" s="123"/>
      <c r="AN911" s="130"/>
      <c r="AO911" s="21"/>
      <c r="AP911" s="24"/>
      <c r="AQ911" s="21"/>
    </row>
    <row r="912" spans="1:47" s="22" customFormat="1" ht="76.5" outlineLevel="1" x14ac:dyDescent="0.25">
      <c r="A912" s="70"/>
      <c r="B912" s="72" t="s">
        <v>2957</v>
      </c>
      <c r="C912" s="21" t="s">
        <v>79</v>
      </c>
      <c r="D912" s="21" t="s">
        <v>3425</v>
      </c>
      <c r="E912" s="21" t="s">
        <v>2073</v>
      </c>
      <c r="F912" s="21" t="s">
        <v>3426</v>
      </c>
      <c r="G912" s="21" t="s">
        <v>4882</v>
      </c>
      <c r="H912" s="23" t="s">
        <v>81</v>
      </c>
      <c r="I912" s="24">
        <v>0</v>
      </c>
      <c r="J912" s="25">
        <v>710000000</v>
      </c>
      <c r="K912" s="25" t="s">
        <v>82</v>
      </c>
      <c r="L912" s="23" t="s">
        <v>696</v>
      </c>
      <c r="M912" s="21" t="s">
        <v>706</v>
      </c>
      <c r="N912" s="26" t="s">
        <v>84</v>
      </c>
      <c r="O912" s="26" t="s">
        <v>4214</v>
      </c>
      <c r="P912" s="21" t="s">
        <v>91</v>
      </c>
      <c r="Q912" s="27">
        <v>796</v>
      </c>
      <c r="R912" s="26" t="s">
        <v>678</v>
      </c>
      <c r="S912" s="12">
        <v>10</v>
      </c>
      <c r="T912" s="12">
        <v>1175</v>
      </c>
      <c r="U912" s="12">
        <v>0</v>
      </c>
      <c r="V912" s="12">
        <f t="shared" si="100"/>
        <v>0</v>
      </c>
      <c r="W912" s="23"/>
      <c r="X912" s="23">
        <v>2017</v>
      </c>
      <c r="Y912" s="25" t="s">
        <v>929</v>
      </c>
      <c r="Z912" s="121" t="s">
        <v>1723</v>
      </c>
      <c r="AA912" s="121" t="s">
        <v>904</v>
      </c>
      <c r="AB912" s="121" t="s">
        <v>4703</v>
      </c>
      <c r="AC912" s="121">
        <v>24</v>
      </c>
      <c r="AD912" s="122" t="s">
        <v>6874</v>
      </c>
      <c r="AE912" s="122" t="s">
        <v>6871</v>
      </c>
      <c r="AF912" s="121" t="s">
        <v>929</v>
      </c>
      <c r="AG912" s="121"/>
      <c r="AH912" s="121" t="s">
        <v>929</v>
      </c>
      <c r="AI912" s="121"/>
      <c r="AJ912" s="123"/>
      <c r="AK912" s="123"/>
      <c r="AL912" s="123" t="s">
        <v>929</v>
      </c>
      <c r="AM912" s="123"/>
      <c r="AN912" s="130"/>
      <c r="AO912" s="21"/>
      <c r="AP912" s="24"/>
      <c r="AQ912" s="21"/>
    </row>
    <row r="913" spans="1:43" s="22" customFormat="1" ht="76.5" outlineLevel="1" x14ac:dyDescent="0.25">
      <c r="A913" s="70"/>
      <c r="B913" s="72" t="s">
        <v>2958</v>
      </c>
      <c r="C913" s="21" t="s">
        <v>79</v>
      </c>
      <c r="D913" s="21" t="s">
        <v>1980</v>
      </c>
      <c r="E913" s="21" t="s">
        <v>1981</v>
      </c>
      <c r="F913" s="21" t="s">
        <v>1982</v>
      </c>
      <c r="G913" s="21" t="s">
        <v>1983</v>
      </c>
      <c r="H913" s="23" t="s">
        <v>81</v>
      </c>
      <c r="I913" s="24">
        <v>0</v>
      </c>
      <c r="J913" s="25">
        <v>710000000</v>
      </c>
      <c r="K913" s="25" t="s">
        <v>82</v>
      </c>
      <c r="L913" s="23" t="s">
        <v>696</v>
      </c>
      <c r="M913" s="21" t="s">
        <v>706</v>
      </c>
      <c r="N913" s="26" t="s">
        <v>84</v>
      </c>
      <c r="O913" s="26" t="s">
        <v>4214</v>
      </c>
      <c r="P913" s="21" t="s">
        <v>91</v>
      </c>
      <c r="Q913" s="27">
        <v>796</v>
      </c>
      <c r="R913" s="26" t="s">
        <v>678</v>
      </c>
      <c r="S913" s="12">
        <v>100</v>
      </c>
      <c r="T913" s="12">
        <v>1189.42</v>
      </c>
      <c r="U913" s="12">
        <v>0</v>
      </c>
      <c r="V913" s="12">
        <f t="shared" si="100"/>
        <v>0</v>
      </c>
      <c r="W913" s="23"/>
      <c r="X913" s="23">
        <v>2017</v>
      </c>
      <c r="Y913" s="25" t="s">
        <v>929</v>
      </c>
      <c r="Z913" s="121" t="s">
        <v>1723</v>
      </c>
      <c r="AA913" s="121" t="s">
        <v>904</v>
      </c>
      <c r="AB913" s="121" t="s">
        <v>4703</v>
      </c>
      <c r="AC913" s="121">
        <v>25</v>
      </c>
      <c r="AD913" s="122" t="s">
        <v>6874</v>
      </c>
      <c r="AE913" s="122" t="s">
        <v>6871</v>
      </c>
      <c r="AF913" s="121" t="s">
        <v>929</v>
      </c>
      <c r="AG913" s="121"/>
      <c r="AH913" s="121" t="s">
        <v>929</v>
      </c>
      <c r="AI913" s="121"/>
      <c r="AJ913" s="123"/>
      <c r="AK913" s="123"/>
      <c r="AL913" s="123" t="s">
        <v>929</v>
      </c>
      <c r="AM913" s="123"/>
      <c r="AN913" s="130"/>
      <c r="AO913" s="21"/>
      <c r="AP913" s="24"/>
      <c r="AQ913" s="21"/>
    </row>
    <row r="914" spans="1:43" s="22" customFormat="1" ht="76.5" outlineLevel="1" x14ac:dyDescent="0.25">
      <c r="A914" s="70"/>
      <c r="B914" s="72" t="s">
        <v>2959</v>
      </c>
      <c r="C914" s="21" t="s">
        <v>79</v>
      </c>
      <c r="D914" s="21" t="s">
        <v>3491</v>
      </c>
      <c r="E914" s="21" t="s">
        <v>811</v>
      </c>
      <c r="F914" s="21" t="s">
        <v>3492</v>
      </c>
      <c r="G914" s="21" t="s">
        <v>4883</v>
      </c>
      <c r="H914" s="72" t="s">
        <v>81</v>
      </c>
      <c r="I914" s="79">
        <v>0</v>
      </c>
      <c r="J914" s="25">
        <v>710000000</v>
      </c>
      <c r="K914" s="25" t="s">
        <v>82</v>
      </c>
      <c r="L914" s="23" t="s">
        <v>696</v>
      </c>
      <c r="M914" s="21" t="s">
        <v>706</v>
      </c>
      <c r="N914" s="26" t="s">
        <v>84</v>
      </c>
      <c r="O914" s="26" t="s">
        <v>4214</v>
      </c>
      <c r="P914" s="21" t="s">
        <v>91</v>
      </c>
      <c r="Q914" s="27">
        <v>796</v>
      </c>
      <c r="R914" s="26" t="s">
        <v>678</v>
      </c>
      <c r="S914" s="12">
        <v>6</v>
      </c>
      <c r="T914" s="12">
        <v>281.83</v>
      </c>
      <c r="U914" s="12">
        <v>0</v>
      </c>
      <c r="V914" s="12">
        <f t="shared" si="100"/>
        <v>0</v>
      </c>
      <c r="W914" s="23"/>
      <c r="X914" s="23">
        <v>2017</v>
      </c>
      <c r="Y914" s="25" t="s">
        <v>929</v>
      </c>
      <c r="Z914" s="121" t="s">
        <v>1723</v>
      </c>
      <c r="AA914" s="121" t="s">
        <v>904</v>
      </c>
      <c r="AB914" s="121" t="s">
        <v>4703</v>
      </c>
      <c r="AC914" s="121">
        <v>26</v>
      </c>
      <c r="AD914" s="122" t="s">
        <v>6874</v>
      </c>
      <c r="AE914" s="122" t="s">
        <v>6871</v>
      </c>
      <c r="AF914" s="121" t="s">
        <v>929</v>
      </c>
      <c r="AG914" s="121"/>
      <c r="AH914" s="121" t="s">
        <v>929</v>
      </c>
      <c r="AI914" s="121"/>
      <c r="AJ914" s="123"/>
      <c r="AK914" s="123"/>
      <c r="AL914" s="123" t="s">
        <v>929</v>
      </c>
      <c r="AM914" s="123"/>
      <c r="AN914" s="130"/>
      <c r="AO914" s="21"/>
      <c r="AP914" s="24"/>
      <c r="AQ914" s="21"/>
    </row>
    <row r="915" spans="1:43" s="22" customFormat="1" ht="229.5" outlineLevel="1" x14ac:dyDescent="0.25">
      <c r="A915" s="70"/>
      <c r="B915" s="72" t="s">
        <v>2960</v>
      </c>
      <c r="C915" s="21" t="s">
        <v>79</v>
      </c>
      <c r="D915" s="21" t="s">
        <v>1149</v>
      </c>
      <c r="E915" s="21" t="s">
        <v>1000</v>
      </c>
      <c r="F915" s="21" t="s">
        <v>1001</v>
      </c>
      <c r="G915" s="21" t="s">
        <v>4402</v>
      </c>
      <c r="H915" s="23" t="s">
        <v>81</v>
      </c>
      <c r="I915" s="24">
        <v>0</v>
      </c>
      <c r="J915" s="25">
        <v>710000000</v>
      </c>
      <c r="K915" s="25" t="s">
        <v>82</v>
      </c>
      <c r="L915" s="23" t="s">
        <v>696</v>
      </c>
      <c r="M915" s="21" t="s">
        <v>706</v>
      </c>
      <c r="N915" s="26" t="s">
        <v>84</v>
      </c>
      <c r="O915" s="26" t="s">
        <v>4214</v>
      </c>
      <c r="P915" s="21" t="s">
        <v>91</v>
      </c>
      <c r="Q915" s="27">
        <v>868</v>
      </c>
      <c r="R915" s="26" t="s">
        <v>89</v>
      </c>
      <c r="S915" s="12">
        <v>6</v>
      </c>
      <c r="T915" s="12">
        <v>12878.21</v>
      </c>
      <c r="U915" s="12">
        <v>0</v>
      </c>
      <c r="V915" s="12">
        <f t="shared" si="100"/>
        <v>0</v>
      </c>
      <c r="W915" s="23"/>
      <c r="X915" s="23">
        <v>2017</v>
      </c>
      <c r="Y915" s="25" t="s">
        <v>929</v>
      </c>
      <c r="Z915" s="121" t="s">
        <v>1723</v>
      </c>
      <c r="AA915" s="121" t="s">
        <v>904</v>
      </c>
      <c r="AB915" s="121" t="s">
        <v>4703</v>
      </c>
      <c r="AC915" s="121">
        <v>27</v>
      </c>
      <c r="AD915" s="122" t="s">
        <v>6874</v>
      </c>
      <c r="AE915" s="122" t="s">
        <v>6871</v>
      </c>
      <c r="AF915" s="121" t="s">
        <v>929</v>
      </c>
      <c r="AG915" s="121"/>
      <c r="AH915" s="121" t="s">
        <v>929</v>
      </c>
      <c r="AI915" s="121"/>
      <c r="AJ915" s="123"/>
      <c r="AK915" s="123"/>
      <c r="AL915" s="123" t="s">
        <v>929</v>
      </c>
      <c r="AM915" s="123"/>
      <c r="AN915" s="130"/>
      <c r="AO915" s="21"/>
      <c r="AP915" s="24"/>
      <c r="AQ915" s="21"/>
    </row>
    <row r="916" spans="1:43" s="22" customFormat="1" ht="216.75" outlineLevel="1" x14ac:dyDescent="0.25">
      <c r="A916" s="70"/>
      <c r="B916" s="72" t="s">
        <v>2961</v>
      </c>
      <c r="C916" s="21" t="s">
        <v>79</v>
      </c>
      <c r="D916" s="21" t="s">
        <v>1022</v>
      </c>
      <c r="E916" s="21" t="s">
        <v>1000</v>
      </c>
      <c r="F916" s="21" t="s">
        <v>1023</v>
      </c>
      <c r="G916" s="21" t="s">
        <v>4403</v>
      </c>
      <c r="H916" s="23" t="s">
        <v>81</v>
      </c>
      <c r="I916" s="24">
        <v>0</v>
      </c>
      <c r="J916" s="25">
        <v>710000000</v>
      </c>
      <c r="K916" s="25" t="s">
        <v>82</v>
      </c>
      <c r="L916" s="23" t="s">
        <v>696</v>
      </c>
      <c r="M916" s="21" t="s">
        <v>706</v>
      </c>
      <c r="N916" s="26" t="s">
        <v>84</v>
      </c>
      <c r="O916" s="26" t="s">
        <v>4214</v>
      </c>
      <c r="P916" s="21" t="s">
        <v>91</v>
      </c>
      <c r="Q916" s="27">
        <v>868</v>
      </c>
      <c r="R916" s="26" t="s">
        <v>89</v>
      </c>
      <c r="S916" s="12">
        <v>6</v>
      </c>
      <c r="T916" s="12">
        <v>12964.2</v>
      </c>
      <c r="U916" s="12">
        <v>0</v>
      </c>
      <c r="V916" s="12">
        <f t="shared" si="100"/>
        <v>0</v>
      </c>
      <c r="W916" s="23"/>
      <c r="X916" s="23">
        <v>2017</v>
      </c>
      <c r="Y916" s="25" t="s">
        <v>929</v>
      </c>
      <c r="Z916" s="121" t="s">
        <v>1723</v>
      </c>
      <c r="AA916" s="121" t="s">
        <v>904</v>
      </c>
      <c r="AB916" s="121" t="s">
        <v>4703</v>
      </c>
      <c r="AC916" s="121">
        <v>28</v>
      </c>
      <c r="AD916" s="122" t="s">
        <v>6874</v>
      </c>
      <c r="AE916" s="122" t="s">
        <v>6871</v>
      </c>
      <c r="AF916" s="121" t="s">
        <v>929</v>
      </c>
      <c r="AG916" s="121"/>
      <c r="AH916" s="121" t="s">
        <v>929</v>
      </c>
      <c r="AI916" s="121"/>
      <c r="AJ916" s="123"/>
      <c r="AK916" s="123"/>
      <c r="AL916" s="123" t="s">
        <v>929</v>
      </c>
      <c r="AM916" s="123"/>
      <c r="AN916" s="130"/>
      <c r="AO916" s="21"/>
      <c r="AP916" s="24"/>
      <c r="AQ916" s="21"/>
    </row>
    <row r="917" spans="1:43" s="22" customFormat="1" ht="76.5" outlineLevel="1" x14ac:dyDescent="0.25">
      <c r="A917" s="70"/>
      <c r="B917" s="72" t="s">
        <v>2962</v>
      </c>
      <c r="C917" s="21" t="s">
        <v>79</v>
      </c>
      <c r="D917" s="21" t="s">
        <v>1315</v>
      </c>
      <c r="E917" s="21" t="s">
        <v>1041</v>
      </c>
      <c r="F917" s="21" t="s">
        <v>1058</v>
      </c>
      <c r="G917" s="21" t="s">
        <v>4404</v>
      </c>
      <c r="H917" s="23" t="s">
        <v>81</v>
      </c>
      <c r="I917" s="24">
        <v>0</v>
      </c>
      <c r="J917" s="25">
        <v>710000000</v>
      </c>
      <c r="K917" s="25" t="s">
        <v>82</v>
      </c>
      <c r="L917" s="23" t="s">
        <v>696</v>
      </c>
      <c r="M917" s="21" t="s">
        <v>706</v>
      </c>
      <c r="N917" s="26" t="s">
        <v>84</v>
      </c>
      <c r="O917" s="26" t="s">
        <v>4214</v>
      </c>
      <c r="P917" s="21" t="s">
        <v>91</v>
      </c>
      <c r="Q917" s="27" t="s">
        <v>898</v>
      </c>
      <c r="R917" s="26" t="s">
        <v>899</v>
      </c>
      <c r="S917" s="12">
        <v>50</v>
      </c>
      <c r="T917" s="12">
        <v>1088.1500000000001</v>
      </c>
      <c r="U917" s="12">
        <v>0</v>
      </c>
      <c r="V917" s="12">
        <f t="shared" si="100"/>
        <v>0</v>
      </c>
      <c r="W917" s="23"/>
      <c r="X917" s="23">
        <v>2017</v>
      </c>
      <c r="Y917" s="25" t="s">
        <v>929</v>
      </c>
      <c r="Z917" s="121" t="s">
        <v>1723</v>
      </c>
      <c r="AA917" s="121" t="s">
        <v>904</v>
      </c>
      <c r="AB917" s="121" t="s">
        <v>4703</v>
      </c>
      <c r="AC917" s="121">
        <v>29</v>
      </c>
      <c r="AD917" s="122" t="s">
        <v>6874</v>
      </c>
      <c r="AE917" s="122" t="s">
        <v>6871</v>
      </c>
      <c r="AF917" s="121" t="s">
        <v>929</v>
      </c>
      <c r="AG917" s="121"/>
      <c r="AH917" s="121" t="s">
        <v>929</v>
      </c>
      <c r="AI917" s="121"/>
      <c r="AJ917" s="123"/>
      <c r="AK917" s="123"/>
      <c r="AL917" s="123" t="s">
        <v>929</v>
      </c>
      <c r="AM917" s="123"/>
      <c r="AN917" s="130"/>
      <c r="AO917" s="21"/>
      <c r="AP917" s="24"/>
      <c r="AQ917" s="21"/>
    </row>
    <row r="918" spans="1:43" s="22" customFormat="1" ht="76.5" outlineLevel="1" x14ac:dyDescent="0.25">
      <c r="A918" s="70"/>
      <c r="B918" s="72" t="s">
        <v>2963</v>
      </c>
      <c r="C918" s="21" t="s">
        <v>79</v>
      </c>
      <c r="D918" s="21" t="s">
        <v>1300</v>
      </c>
      <c r="E918" s="21" t="s">
        <v>1161</v>
      </c>
      <c r="F918" s="21" t="s">
        <v>1162</v>
      </c>
      <c r="G918" s="21" t="s">
        <v>1162</v>
      </c>
      <c r="H918" s="23" t="s">
        <v>81</v>
      </c>
      <c r="I918" s="24">
        <v>0</v>
      </c>
      <c r="J918" s="25">
        <v>710000000</v>
      </c>
      <c r="K918" s="25" t="s">
        <v>82</v>
      </c>
      <c r="L918" s="23" t="s">
        <v>696</v>
      </c>
      <c r="M918" s="21" t="s">
        <v>1418</v>
      </c>
      <c r="N918" s="26" t="s">
        <v>84</v>
      </c>
      <c r="O918" s="26" t="s">
        <v>4214</v>
      </c>
      <c r="P918" s="21" t="s">
        <v>91</v>
      </c>
      <c r="Q918" s="27">
        <v>868</v>
      </c>
      <c r="R918" s="26" t="s">
        <v>89</v>
      </c>
      <c r="S918" s="12">
        <v>396</v>
      </c>
      <c r="T918" s="12">
        <v>130</v>
      </c>
      <c r="U918" s="12">
        <f t="shared" si="99"/>
        <v>51480</v>
      </c>
      <c r="V918" s="12">
        <f t="shared" si="100"/>
        <v>57657.600000000006</v>
      </c>
      <c r="W918" s="23"/>
      <c r="X918" s="23">
        <v>2017</v>
      </c>
      <c r="Y918" s="25"/>
      <c r="Z918" s="121" t="s">
        <v>1723</v>
      </c>
      <c r="AA918" s="121" t="s">
        <v>749</v>
      </c>
      <c r="AB918" s="121" t="s">
        <v>4703</v>
      </c>
      <c r="AC918" s="121">
        <v>30</v>
      </c>
      <c r="AD918" s="122" t="s">
        <v>6874</v>
      </c>
      <c r="AE918" s="122" t="s">
        <v>6871</v>
      </c>
      <c r="AF918" s="121" t="s">
        <v>8388</v>
      </c>
      <c r="AG918" s="121"/>
      <c r="AH918" s="121" t="s">
        <v>8389</v>
      </c>
      <c r="AI918" s="121"/>
      <c r="AJ918" s="123">
        <v>396</v>
      </c>
      <c r="AK918" s="123">
        <v>130</v>
      </c>
      <c r="AL918" s="123">
        <f t="shared" si="97"/>
        <v>51480</v>
      </c>
      <c r="AM918" s="123">
        <f t="shared" si="98"/>
        <v>0</v>
      </c>
      <c r="AN918" s="130"/>
      <c r="AO918" s="21"/>
      <c r="AP918" s="24"/>
      <c r="AQ918" s="21"/>
    </row>
    <row r="919" spans="1:43" s="22" customFormat="1" ht="76.5" outlineLevel="1" x14ac:dyDescent="0.25">
      <c r="A919" s="70"/>
      <c r="B919" s="72" t="s">
        <v>2964</v>
      </c>
      <c r="C919" s="21" t="s">
        <v>79</v>
      </c>
      <c r="D919" s="21" t="s">
        <v>1003</v>
      </c>
      <c r="E919" s="21" t="s">
        <v>1000</v>
      </c>
      <c r="F919" s="21" t="s">
        <v>1004</v>
      </c>
      <c r="G919" s="21" t="s">
        <v>1307</v>
      </c>
      <c r="H919" s="23" t="s">
        <v>81</v>
      </c>
      <c r="I919" s="24">
        <v>0</v>
      </c>
      <c r="J919" s="25">
        <v>710000000</v>
      </c>
      <c r="K919" s="25" t="s">
        <v>82</v>
      </c>
      <c r="L919" s="23" t="s">
        <v>696</v>
      </c>
      <c r="M919" s="21" t="s">
        <v>1418</v>
      </c>
      <c r="N919" s="26" t="s">
        <v>84</v>
      </c>
      <c r="O919" s="26" t="s">
        <v>4214</v>
      </c>
      <c r="P919" s="21" t="s">
        <v>91</v>
      </c>
      <c r="Q919" s="27" t="s">
        <v>896</v>
      </c>
      <c r="R919" s="26" t="s">
        <v>897</v>
      </c>
      <c r="S919" s="12">
        <v>132</v>
      </c>
      <c r="T919" s="12">
        <v>258.89999999999998</v>
      </c>
      <c r="U919" s="12">
        <f t="shared" si="99"/>
        <v>34174.799999999996</v>
      </c>
      <c r="V919" s="12">
        <f t="shared" si="100"/>
        <v>38275.775999999998</v>
      </c>
      <c r="W919" s="23"/>
      <c r="X919" s="23">
        <v>2017</v>
      </c>
      <c r="Y919" s="25"/>
      <c r="Z919" s="121" t="s">
        <v>1723</v>
      </c>
      <c r="AA919" s="121" t="s">
        <v>749</v>
      </c>
      <c r="AB919" s="121" t="s">
        <v>4703</v>
      </c>
      <c r="AC919" s="121">
        <v>31</v>
      </c>
      <c r="AD919" s="122" t="s">
        <v>6874</v>
      </c>
      <c r="AE919" s="122" t="s">
        <v>6871</v>
      </c>
      <c r="AF919" s="121" t="s">
        <v>8388</v>
      </c>
      <c r="AG919" s="121"/>
      <c r="AH919" s="121" t="s">
        <v>9044</v>
      </c>
      <c r="AI919" s="121"/>
      <c r="AJ919" s="123">
        <v>132</v>
      </c>
      <c r="AK919" s="123">
        <v>255</v>
      </c>
      <c r="AL919" s="123">
        <f t="shared" si="97"/>
        <v>33660</v>
      </c>
      <c r="AM919" s="123">
        <f t="shared" si="98"/>
        <v>514.79999999999563</v>
      </c>
      <c r="AN919" s="130"/>
      <c r="AO919" s="99" t="s">
        <v>8505</v>
      </c>
      <c r="AP919" s="24">
        <v>0</v>
      </c>
      <c r="AQ919" s="12">
        <f t="shared" ref="AQ919:AQ921" si="101">AL919*AP919</f>
        <v>0</v>
      </c>
    </row>
    <row r="920" spans="1:43" s="22" customFormat="1" ht="140.25" outlineLevel="1" x14ac:dyDescent="0.25">
      <c r="A920" s="70"/>
      <c r="B920" s="72" t="s">
        <v>2965</v>
      </c>
      <c r="C920" s="21" t="s">
        <v>79</v>
      </c>
      <c r="D920" s="74" t="s">
        <v>3114</v>
      </c>
      <c r="E920" s="74" t="s">
        <v>1000</v>
      </c>
      <c r="F920" s="74" t="s">
        <v>1009</v>
      </c>
      <c r="G920" s="21" t="s">
        <v>1308</v>
      </c>
      <c r="H920" s="23" t="s">
        <v>81</v>
      </c>
      <c r="I920" s="24">
        <v>0</v>
      </c>
      <c r="J920" s="25">
        <v>710000000</v>
      </c>
      <c r="K920" s="25" t="s">
        <v>82</v>
      </c>
      <c r="L920" s="23" t="s">
        <v>696</v>
      </c>
      <c r="M920" s="21" t="s">
        <v>1418</v>
      </c>
      <c r="N920" s="26" t="s">
        <v>84</v>
      </c>
      <c r="O920" s="26" t="s">
        <v>4214</v>
      </c>
      <c r="P920" s="21" t="s">
        <v>91</v>
      </c>
      <c r="Q920" s="27">
        <v>868</v>
      </c>
      <c r="R920" s="26" t="s">
        <v>89</v>
      </c>
      <c r="S920" s="12">
        <v>132</v>
      </c>
      <c r="T920" s="12">
        <v>839.3</v>
      </c>
      <c r="U920" s="12">
        <f t="shared" si="99"/>
        <v>110787.59999999999</v>
      </c>
      <c r="V920" s="12">
        <f t="shared" si="100"/>
        <v>124082.11200000001</v>
      </c>
      <c r="W920" s="23"/>
      <c r="X920" s="23">
        <v>2017</v>
      </c>
      <c r="Y920" s="25"/>
      <c r="Z920" s="121" t="s">
        <v>1723</v>
      </c>
      <c r="AA920" s="121" t="s">
        <v>749</v>
      </c>
      <c r="AB920" s="121" t="s">
        <v>4703</v>
      </c>
      <c r="AC920" s="121">
        <v>32</v>
      </c>
      <c r="AD920" s="122" t="s">
        <v>6874</v>
      </c>
      <c r="AE920" s="122" t="s">
        <v>6871</v>
      </c>
      <c r="AF920" s="121" t="s">
        <v>8388</v>
      </c>
      <c r="AG920" s="121"/>
      <c r="AH920" s="121" t="s">
        <v>9044</v>
      </c>
      <c r="AI920" s="121"/>
      <c r="AJ920" s="123">
        <v>132</v>
      </c>
      <c r="AK920" s="123">
        <v>835</v>
      </c>
      <c r="AL920" s="123">
        <f t="shared" si="97"/>
        <v>110220</v>
      </c>
      <c r="AM920" s="123">
        <f t="shared" si="98"/>
        <v>567.59999999999127</v>
      </c>
      <c r="AN920" s="130"/>
      <c r="AO920" s="99" t="s">
        <v>8505</v>
      </c>
      <c r="AP920" s="24">
        <v>0</v>
      </c>
      <c r="AQ920" s="12">
        <f t="shared" si="101"/>
        <v>0</v>
      </c>
    </row>
    <row r="921" spans="1:43" s="22" customFormat="1" ht="114.75" outlineLevel="1" x14ac:dyDescent="0.25">
      <c r="A921" s="70"/>
      <c r="B921" s="72" t="s">
        <v>2966</v>
      </c>
      <c r="C921" s="21" t="s">
        <v>79</v>
      </c>
      <c r="D921" s="21" t="s">
        <v>1149</v>
      </c>
      <c r="E921" s="21" t="s">
        <v>1000</v>
      </c>
      <c r="F921" s="21" t="s">
        <v>1001</v>
      </c>
      <c r="G921" s="21" t="s">
        <v>4437</v>
      </c>
      <c r="H921" s="23" t="s">
        <v>81</v>
      </c>
      <c r="I921" s="24">
        <v>0</v>
      </c>
      <c r="J921" s="25">
        <v>710000000</v>
      </c>
      <c r="K921" s="25" t="s">
        <v>82</v>
      </c>
      <c r="L921" s="23" t="s">
        <v>696</v>
      </c>
      <c r="M921" s="21" t="s">
        <v>1418</v>
      </c>
      <c r="N921" s="26" t="s">
        <v>84</v>
      </c>
      <c r="O921" s="26" t="s">
        <v>4214</v>
      </c>
      <c r="P921" s="21" t="s">
        <v>91</v>
      </c>
      <c r="Q921" s="27">
        <v>868</v>
      </c>
      <c r="R921" s="26" t="s">
        <v>89</v>
      </c>
      <c r="S921" s="12">
        <v>132</v>
      </c>
      <c r="T921" s="12">
        <v>741</v>
      </c>
      <c r="U921" s="12">
        <f t="shared" si="99"/>
        <v>97812</v>
      </c>
      <c r="V921" s="12">
        <f t="shared" si="100"/>
        <v>109549.44000000002</v>
      </c>
      <c r="W921" s="23"/>
      <c r="X921" s="23">
        <v>2017</v>
      </c>
      <c r="Y921" s="25"/>
      <c r="Z921" s="121" t="s">
        <v>1723</v>
      </c>
      <c r="AA921" s="121" t="s">
        <v>749</v>
      </c>
      <c r="AB921" s="121" t="s">
        <v>4703</v>
      </c>
      <c r="AC921" s="121">
        <v>33</v>
      </c>
      <c r="AD921" s="122" t="s">
        <v>6874</v>
      </c>
      <c r="AE921" s="122" t="s">
        <v>6871</v>
      </c>
      <c r="AF921" s="121" t="s">
        <v>8388</v>
      </c>
      <c r="AG921" s="121"/>
      <c r="AH921" s="121" t="s">
        <v>9044</v>
      </c>
      <c r="AI921" s="121"/>
      <c r="AJ921" s="123">
        <v>132</v>
      </c>
      <c r="AK921" s="123">
        <v>740</v>
      </c>
      <c r="AL921" s="123">
        <f t="shared" si="97"/>
        <v>97680</v>
      </c>
      <c r="AM921" s="123">
        <f t="shared" si="98"/>
        <v>132</v>
      </c>
      <c r="AN921" s="130"/>
      <c r="AO921" s="99" t="s">
        <v>8505</v>
      </c>
      <c r="AP921" s="24">
        <v>0</v>
      </c>
      <c r="AQ921" s="12">
        <f t="shared" si="101"/>
        <v>0</v>
      </c>
    </row>
    <row r="922" spans="1:43" s="22" customFormat="1" ht="76.5" outlineLevel="1" x14ac:dyDescent="0.25">
      <c r="A922" s="70"/>
      <c r="B922" s="72" t="s">
        <v>2967</v>
      </c>
      <c r="C922" s="21" t="s">
        <v>79</v>
      </c>
      <c r="D922" s="21" t="s">
        <v>1008</v>
      </c>
      <c r="E922" s="21" t="s">
        <v>1000</v>
      </c>
      <c r="F922" s="21" t="s">
        <v>1151</v>
      </c>
      <c r="G922" s="21" t="s">
        <v>1309</v>
      </c>
      <c r="H922" s="23" t="s">
        <v>81</v>
      </c>
      <c r="I922" s="24">
        <v>0</v>
      </c>
      <c r="J922" s="25">
        <v>710000000</v>
      </c>
      <c r="K922" s="25" t="s">
        <v>82</v>
      </c>
      <c r="L922" s="23" t="s">
        <v>696</v>
      </c>
      <c r="M922" s="21" t="s">
        <v>1418</v>
      </c>
      <c r="N922" s="26" t="s">
        <v>84</v>
      </c>
      <c r="O922" s="26" t="s">
        <v>4214</v>
      </c>
      <c r="P922" s="21" t="s">
        <v>91</v>
      </c>
      <c r="Q922" s="27">
        <v>796</v>
      </c>
      <c r="R922" s="26" t="s">
        <v>678</v>
      </c>
      <c r="S922" s="12">
        <v>132</v>
      </c>
      <c r="T922" s="12">
        <v>696.4</v>
      </c>
      <c r="U922" s="12">
        <f t="shared" si="99"/>
        <v>91924.800000000003</v>
      </c>
      <c r="V922" s="12">
        <f t="shared" si="100"/>
        <v>102955.77600000001</v>
      </c>
      <c r="W922" s="23"/>
      <c r="X922" s="23">
        <v>2017</v>
      </c>
      <c r="Y922" s="25"/>
      <c r="Z922" s="121" t="s">
        <v>1723</v>
      </c>
      <c r="AA922" s="121" t="s">
        <v>749</v>
      </c>
      <c r="AB922" s="121" t="s">
        <v>4703</v>
      </c>
      <c r="AC922" s="121">
        <v>34</v>
      </c>
      <c r="AD922" s="122" t="s">
        <v>6874</v>
      </c>
      <c r="AE922" s="122" t="s">
        <v>6871</v>
      </c>
      <c r="AF922" s="121" t="s">
        <v>8388</v>
      </c>
      <c r="AG922" s="121"/>
      <c r="AH922" s="121" t="s">
        <v>8389</v>
      </c>
      <c r="AI922" s="121"/>
      <c r="AJ922" s="123">
        <v>132</v>
      </c>
      <c r="AK922" s="123">
        <v>696</v>
      </c>
      <c r="AL922" s="123">
        <f t="shared" si="97"/>
        <v>91872</v>
      </c>
      <c r="AM922" s="123">
        <f t="shared" si="98"/>
        <v>52.80000000000291</v>
      </c>
      <c r="AN922" s="130"/>
      <c r="AO922" s="21"/>
      <c r="AP922" s="24"/>
      <c r="AQ922" s="21"/>
    </row>
    <row r="923" spans="1:43" s="22" customFormat="1" ht="76.5" outlineLevel="1" x14ac:dyDescent="0.25">
      <c r="A923" s="70"/>
      <c r="B923" s="72" t="s">
        <v>2968</v>
      </c>
      <c r="C923" s="21" t="s">
        <v>79</v>
      </c>
      <c r="D923" s="21" t="s">
        <v>1310</v>
      </c>
      <c r="E923" s="21" t="s">
        <v>1000</v>
      </c>
      <c r="F923" s="21" t="s">
        <v>1311</v>
      </c>
      <c r="G923" s="21" t="s">
        <v>1312</v>
      </c>
      <c r="H923" s="23" t="s">
        <v>81</v>
      </c>
      <c r="I923" s="24">
        <v>0</v>
      </c>
      <c r="J923" s="25">
        <v>710000000</v>
      </c>
      <c r="K923" s="25" t="s">
        <v>82</v>
      </c>
      <c r="L923" s="23" t="s">
        <v>696</v>
      </c>
      <c r="M923" s="21" t="s">
        <v>1418</v>
      </c>
      <c r="N923" s="26" t="s">
        <v>84</v>
      </c>
      <c r="O923" s="26" t="s">
        <v>4214</v>
      </c>
      <c r="P923" s="21" t="s">
        <v>91</v>
      </c>
      <c r="Q923" s="27">
        <v>796</v>
      </c>
      <c r="R923" s="26" t="s">
        <v>678</v>
      </c>
      <c r="S923" s="12">
        <v>176</v>
      </c>
      <c r="T923" s="12">
        <v>303.5</v>
      </c>
      <c r="U923" s="12">
        <f t="shared" si="99"/>
        <v>53416</v>
      </c>
      <c r="V923" s="12">
        <f t="shared" si="100"/>
        <v>59825.920000000006</v>
      </c>
      <c r="W923" s="23"/>
      <c r="X923" s="23">
        <v>2017</v>
      </c>
      <c r="Y923" s="25"/>
      <c r="Z923" s="121" t="s">
        <v>1723</v>
      </c>
      <c r="AA923" s="121" t="s">
        <v>749</v>
      </c>
      <c r="AB923" s="121" t="s">
        <v>4703</v>
      </c>
      <c r="AC923" s="121">
        <v>35</v>
      </c>
      <c r="AD923" s="122" t="s">
        <v>6874</v>
      </c>
      <c r="AE923" s="122" t="s">
        <v>6871</v>
      </c>
      <c r="AF923" s="121" t="s">
        <v>8388</v>
      </c>
      <c r="AG923" s="121"/>
      <c r="AH923" s="121" t="s">
        <v>9044</v>
      </c>
      <c r="AI923" s="121"/>
      <c r="AJ923" s="123">
        <v>176</v>
      </c>
      <c r="AK923" s="123">
        <v>300</v>
      </c>
      <c r="AL923" s="123">
        <f t="shared" si="97"/>
        <v>52800</v>
      </c>
      <c r="AM923" s="123">
        <f t="shared" si="98"/>
        <v>616</v>
      </c>
      <c r="AN923" s="130"/>
      <c r="AO923" s="99" t="s">
        <v>8505</v>
      </c>
      <c r="AP923" s="24">
        <v>0</v>
      </c>
      <c r="AQ923" s="12">
        <f t="shared" ref="AQ923:AQ926" si="102">AL923*AP923</f>
        <v>0</v>
      </c>
    </row>
    <row r="924" spans="1:43" s="22" customFormat="1" ht="114.75" outlineLevel="1" x14ac:dyDescent="0.25">
      <c r="A924" s="70"/>
      <c r="B924" s="72" t="s">
        <v>2969</v>
      </c>
      <c r="C924" s="21" t="s">
        <v>79</v>
      </c>
      <c r="D924" s="21" t="s">
        <v>1022</v>
      </c>
      <c r="E924" s="21" t="s">
        <v>1000</v>
      </c>
      <c r="F924" s="21" t="s">
        <v>1023</v>
      </c>
      <c r="G924" s="21" t="s">
        <v>1313</v>
      </c>
      <c r="H924" s="23" t="s">
        <v>81</v>
      </c>
      <c r="I924" s="24">
        <v>0</v>
      </c>
      <c r="J924" s="25">
        <v>710000000</v>
      </c>
      <c r="K924" s="25" t="s">
        <v>82</v>
      </c>
      <c r="L924" s="23" t="s">
        <v>696</v>
      </c>
      <c r="M924" s="21" t="s">
        <v>1418</v>
      </c>
      <c r="N924" s="26" t="s">
        <v>84</v>
      </c>
      <c r="O924" s="26" t="s">
        <v>4214</v>
      </c>
      <c r="P924" s="21" t="s">
        <v>91</v>
      </c>
      <c r="Q924" s="27">
        <v>868</v>
      </c>
      <c r="R924" s="26" t="s">
        <v>89</v>
      </c>
      <c r="S924" s="12">
        <v>176</v>
      </c>
      <c r="T924" s="12">
        <v>571.4</v>
      </c>
      <c r="U924" s="12">
        <f t="shared" si="99"/>
        <v>100566.39999999999</v>
      </c>
      <c r="V924" s="12">
        <f t="shared" si="100"/>
        <v>112634.368</v>
      </c>
      <c r="W924" s="23"/>
      <c r="X924" s="23">
        <v>2017</v>
      </c>
      <c r="Y924" s="25"/>
      <c r="Z924" s="121" t="s">
        <v>1723</v>
      </c>
      <c r="AA924" s="121" t="s">
        <v>749</v>
      </c>
      <c r="AB924" s="121" t="s">
        <v>4703</v>
      </c>
      <c r="AC924" s="121">
        <v>36</v>
      </c>
      <c r="AD924" s="122" t="s">
        <v>6874</v>
      </c>
      <c r="AE924" s="122" t="s">
        <v>6871</v>
      </c>
      <c r="AF924" s="121" t="s">
        <v>8388</v>
      </c>
      <c r="AG924" s="121"/>
      <c r="AH924" s="121" t="s">
        <v>9044</v>
      </c>
      <c r="AI924" s="121"/>
      <c r="AJ924" s="123">
        <v>176</v>
      </c>
      <c r="AK924" s="123">
        <v>570</v>
      </c>
      <c r="AL924" s="123">
        <f t="shared" si="97"/>
        <v>100320</v>
      </c>
      <c r="AM924" s="123">
        <f t="shared" si="98"/>
        <v>246.39999999999418</v>
      </c>
      <c r="AN924" s="130"/>
      <c r="AO924" s="99" t="s">
        <v>8505</v>
      </c>
      <c r="AP924" s="24">
        <v>0</v>
      </c>
      <c r="AQ924" s="12">
        <f t="shared" si="102"/>
        <v>0</v>
      </c>
    </row>
    <row r="925" spans="1:43" s="22" customFormat="1" ht="89.25" outlineLevel="1" x14ac:dyDescent="0.25">
      <c r="A925" s="70"/>
      <c r="B925" s="72" t="s">
        <v>2970</v>
      </c>
      <c r="C925" s="21" t="s">
        <v>79</v>
      </c>
      <c r="D925" s="21" t="s">
        <v>1014</v>
      </c>
      <c r="E925" s="21" t="s">
        <v>1015</v>
      </c>
      <c r="F925" s="21" t="s">
        <v>1016</v>
      </c>
      <c r="G925" s="21" t="s">
        <v>3991</v>
      </c>
      <c r="H925" s="23" t="s">
        <v>81</v>
      </c>
      <c r="I925" s="24">
        <v>0</v>
      </c>
      <c r="J925" s="25">
        <v>710000000</v>
      </c>
      <c r="K925" s="25" t="s">
        <v>82</v>
      </c>
      <c r="L925" s="23" t="s">
        <v>696</v>
      </c>
      <c r="M925" s="21" t="s">
        <v>1418</v>
      </c>
      <c r="N925" s="26" t="s">
        <v>84</v>
      </c>
      <c r="O925" s="26" t="s">
        <v>4214</v>
      </c>
      <c r="P925" s="21" t="s">
        <v>91</v>
      </c>
      <c r="Q925" s="27">
        <v>796</v>
      </c>
      <c r="R925" s="26" t="s">
        <v>678</v>
      </c>
      <c r="S925" s="12">
        <v>44</v>
      </c>
      <c r="T925" s="12">
        <v>678.5</v>
      </c>
      <c r="U925" s="12">
        <f t="shared" si="99"/>
        <v>29854</v>
      </c>
      <c r="V925" s="12">
        <f t="shared" si="100"/>
        <v>33436.480000000003</v>
      </c>
      <c r="W925" s="23"/>
      <c r="X925" s="23">
        <v>2017</v>
      </c>
      <c r="Y925" s="25"/>
      <c r="Z925" s="121" t="s">
        <v>1723</v>
      </c>
      <c r="AA925" s="121" t="s">
        <v>749</v>
      </c>
      <c r="AB925" s="121" t="s">
        <v>4703</v>
      </c>
      <c r="AC925" s="121">
        <v>37</v>
      </c>
      <c r="AD925" s="122" t="s">
        <v>6874</v>
      </c>
      <c r="AE925" s="122" t="s">
        <v>6871</v>
      </c>
      <c r="AF925" s="121" t="s">
        <v>8388</v>
      </c>
      <c r="AG925" s="121"/>
      <c r="AH925" s="121" t="s">
        <v>9044</v>
      </c>
      <c r="AI925" s="121"/>
      <c r="AJ925" s="123">
        <v>44</v>
      </c>
      <c r="AK925" s="123">
        <v>678</v>
      </c>
      <c r="AL925" s="123">
        <f t="shared" si="97"/>
        <v>29832</v>
      </c>
      <c r="AM925" s="123">
        <f t="shared" si="98"/>
        <v>22</v>
      </c>
      <c r="AN925" s="130"/>
      <c r="AO925" s="99" t="s">
        <v>8505</v>
      </c>
      <c r="AP925" s="24">
        <v>0</v>
      </c>
      <c r="AQ925" s="12">
        <f t="shared" si="102"/>
        <v>0</v>
      </c>
    </row>
    <row r="926" spans="1:43" s="22" customFormat="1" ht="89.25" outlineLevel="1" x14ac:dyDescent="0.25">
      <c r="A926" s="70"/>
      <c r="B926" s="72" t="s">
        <v>2971</v>
      </c>
      <c r="C926" s="21" t="s">
        <v>79</v>
      </c>
      <c r="D926" s="21" t="s">
        <v>1006</v>
      </c>
      <c r="E926" s="21" t="s">
        <v>1000</v>
      </c>
      <c r="F926" s="21" t="s">
        <v>1007</v>
      </c>
      <c r="G926" s="21" t="s">
        <v>1168</v>
      </c>
      <c r="H926" s="23" t="s">
        <v>81</v>
      </c>
      <c r="I926" s="24">
        <v>0</v>
      </c>
      <c r="J926" s="25">
        <v>710000000</v>
      </c>
      <c r="K926" s="25" t="s">
        <v>82</v>
      </c>
      <c r="L926" s="23" t="s">
        <v>696</v>
      </c>
      <c r="M926" s="21" t="s">
        <v>1418</v>
      </c>
      <c r="N926" s="26" t="s">
        <v>84</v>
      </c>
      <c r="O926" s="26" t="s">
        <v>4214</v>
      </c>
      <c r="P926" s="21" t="s">
        <v>91</v>
      </c>
      <c r="Q926" s="27">
        <v>796</v>
      </c>
      <c r="R926" s="26" t="s">
        <v>678</v>
      </c>
      <c r="S926" s="12">
        <v>66</v>
      </c>
      <c r="T926" s="12">
        <v>767.8</v>
      </c>
      <c r="U926" s="12">
        <f t="shared" si="99"/>
        <v>50674.799999999996</v>
      </c>
      <c r="V926" s="12">
        <f t="shared" si="100"/>
        <v>56755.775999999998</v>
      </c>
      <c r="W926" s="23"/>
      <c r="X926" s="23">
        <v>2017</v>
      </c>
      <c r="Y926" s="25"/>
      <c r="Z926" s="121" t="s">
        <v>1723</v>
      </c>
      <c r="AA926" s="121" t="s">
        <v>749</v>
      </c>
      <c r="AB926" s="121" t="s">
        <v>4703</v>
      </c>
      <c r="AC926" s="121">
        <v>38</v>
      </c>
      <c r="AD926" s="122" t="s">
        <v>6874</v>
      </c>
      <c r="AE926" s="122" t="s">
        <v>6871</v>
      </c>
      <c r="AF926" s="121" t="s">
        <v>8388</v>
      </c>
      <c r="AG926" s="121"/>
      <c r="AH926" s="121" t="s">
        <v>9044</v>
      </c>
      <c r="AI926" s="121"/>
      <c r="AJ926" s="123">
        <v>66</v>
      </c>
      <c r="AK926" s="123">
        <v>760</v>
      </c>
      <c r="AL926" s="123">
        <f t="shared" si="97"/>
        <v>50160</v>
      </c>
      <c r="AM926" s="123">
        <f t="shared" si="98"/>
        <v>514.79999999999563</v>
      </c>
      <c r="AN926" s="130"/>
      <c r="AO926" s="99" t="s">
        <v>8505</v>
      </c>
      <c r="AP926" s="24">
        <v>0</v>
      </c>
      <c r="AQ926" s="12">
        <f t="shared" si="102"/>
        <v>0</v>
      </c>
    </row>
    <row r="927" spans="1:43" s="22" customFormat="1" ht="76.5" outlineLevel="1" x14ac:dyDescent="0.25">
      <c r="A927" s="70"/>
      <c r="B927" s="72" t="s">
        <v>2972</v>
      </c>
      <c r="C927" s="21" t="s">
        <v>79</v>
      </c>
      <c r="D927" s="21" t="s">
        <v>4333</v>
      </c>
      <c r="E927" s="21" t="s">
        <v>1041</v>
      </c>
      <c r="F927" s="21" t="s">
        <v>4334</v>
      </c>
      <c r="G927" s="21" t="s">
        <v>1314</v>
      </c>
      <c r="H927" s="23" t="s">
        <v>81</v>
      </c>
      <c r="I927" s="24">
        <v>0</v>
      </c>
      <c r="J927" s="25">
        <v>710000000</v>
      </c>
      <c r="K927" s="25" t="s">
        <v>82</v>
      </c>
      <c r="L927" s="23" t="s">
        <v>696</v>
      </c>
      <c r="M927" s="21" t="s">
        <v>1418</v>
      </c>
      <c r="N927" s="26" t="s">
        <v>84</v>
      </c>
      <c r="O927" s="26" t="s">
        <v>4214</v>
      </c>
      <c r="P927" s="21" t="s">
        <v>91</v>
      </c>
      <c r="Q927" s="27">
        <v>796</v>
      </c>
      <c r="R927" s="26" t="s">
        <v>678</v>
      </c>
      <c r="S927" s="12">
        <v>44</v>
      </c>
      <c r="T927" s="12">
        <v>71.400000000000006</v>
      </c>
      <c r="U927" s="12">
        <f t="shared" si="99"/>
        <v>3141.6000000000004</v>
      </c>
      <c r="V927" s="12">
        <f t="shared" si="100"/>
        <v>3518.5920000000006</v>
      </c>
      <c r="W927" s="23"/>
      <c r="X927" s="23">
        <v>2017</v>
      </c>
      <c r="Y927" s="25"/>
      <c r="Z927" s="121" t="s">
        <v>1723</v>
      </c>
      <c r="AA927" s="121" t="s">
        <v>749</v>
      </c>
      <c r="AB927" s="121" t="s">
        <v>4703</v>
      </c>
      <c r="AC927" s="121">
        <v>39</v>
      </c>
      <c r="AD927" s="122" t="s">
        <v>6874</v>
      </c>
      <c r="AE927" s="122" t="s">
        <v>6871</v>
      </c>
      <c r="AF927" s="121" t="s">
        <v>8388</v>
      </c>
      <c r="AG927" s="121"/>
      <c r="AH927" s="121" t="s">
        <v>8389</v>
      </c>
      <c r="AI927" s="121"/>
      <c r="AJ927" s="123">
        <v>44</v>
      </c>
      <c r="AK927" s="123">
        <v>71</v>
      </c>
      <c r="AL927" s="123">
        <f t="shared" si="97"/>
        <v>3124</v>
      </c>
      <c r="AM927" s="123">
        <f t="shared" si="98"/>
        <v>17.600000000000364</v>
      </c>
      <c r="AN927" s="130"/>
      <c r="AO927" s="21"/>
      <c r="AP927" s="24"/>
      <c r="AQ927" s="21"/>
    </row>
    <row r="928" spans="1:43" s="22" customFormat="1" ht="76.5" outlineLevel="1" x14ac:dyDescent="0.25">
      <c r="A928" s="70"/>
      <c r="B928" s="72" t="s">
        <v>2973</v>
      </c>
      <c r="C928" s="21" t="s">
        <v>79</v>
      </c>
      <c r="D928" s="21" t="s">
        <v>1315</v>
      </c>
      <c r="E928" s="21" t="s">
        <v>1041</v>
      </c>
      <c r="F928" s="21" t="s">
        <v>1058</v>
      </c>
      <c r="G928" s="21" t="s">
        <v>1316</v>
      </c>
      <c r="H928" s="23" t="s">
        <v>81</v>
      </c>
      <c r="I928" s="24">
        <v>0</v>
      </c>
      <c r="J928" s="25">
        <v>710000000</v>
      </c>
      <c r="K928" s="25" t="s">
        <v>82</v>
      </c>
      <c r="L928" s="23" t="s">
        <v>696</v>
      </c>
      <c r="M928" s="21" t="s">
        <v>1418</v>
      </c>
      <c r="N928" s="26" t="s">
        <v>84</v>
      </c>
      <c r="O928" s="26" t="s">
        <v>4214</v>
      </c>
      <c r="P928" s="21" t="s">
        <v>91</v>
      </c>
      <c r="Q928" s="27" t="s">
        <v>898</v>
      </c>
      <c r="R928" s="26" t="s">
        <v>899</v>
      </c>
      <c r="S928" s="12">
        <v>126</v>
      </c>
      <c r="T928" s="73">
        <v>1178.5</v>
      </c>
      <c r="U928" s="12">
        <f t="shared" si="99"/>
        <v>148491</v>
      </c>
      <c r="V928" s="12">
        <f t="shared" si="100"/>
        <v>166309.92000000001</v>
      </c>
      <c r="W928" s="23"/>
      <c r="X928" s="23">
        <v>2017</v>
      </c>
      <c r="Y928" s="25"/>
      <c r="Z928" s="121" t="s">
        <v>1723</v>
      </c>
      <c r="AA928" s="121" t="s">
        <v>749</v>
      </c>
      <c r="AB928" s="121" t="s">
        <v>4703</v>
      </c>
      <c r="AC928" s="121">
        <v>40</v>
      </c>
      <c r="AD928" s="122" t="s">
        <v>6874</v>
      </c>
      <c r="AE928" s="122" t="s">
        <v>6871</v>
      </c>
      <c r="AF928" s="121" t="s">
        <v>8388</v>
      </c>
      <c r="AG928" s="121"/>
      <c r="AH928" s="121" t="s">
        <v>9044</v>
      </c>
      <c r="AI928" s="121"/>
      <c r="AJ928" s="123">
        <v>126</v>
      </c>
      <c r="AK928" s="123">
        <v>1170</v>
      </c>
      <c r="AL928" s="123">
        <f t="shared" si="97"/>
        <v>147420</v>
      </c>
      <c r="AM928" s="123">
        <f t="shared" si="98"/>
        <v>1071</v>
      </c>
      <c r="AN928" s="130"/>
      <c r="AO928" s="99" t="s">
        <v>8505</v>
      </c>
      <c r="AP928" s="24">
        <v>0</v>
      </c>
      <c r="AQ928" s="12">
        <f>AL928*AP928</f>
        <v>0</v>
      </c>
    </row>
    <row r="929" spans="1:47" s="22" customFormat="1" ht="76.5" outlineLevel="1" x14ac:dyDescent="0.25">
      <c r="A929" s="70"/>
      <c r="B929" s="72" t="s">
        <v>2974</v>
      </c>
      <c r="C929" s="21" t="s">
        <v>79</v>
      </c>
      <c r="D929" s="21" t="s">
        <v>1179</v>
      </c>
      <c r="E929" s="74" t="s">
        <v>1180</v>
      </c>
      <c r="F929" s="74" t="s">
        <v>1181</v>
      </c>
      <c r="G929" s="74" t="s">
        <v>1317</v>
      </c>
      <c r="H929" s="23" t="s">
        <v>81</v>
      </c>
      <c r="I929" s="24">
        <v>0</v>
      </c>
      <c r="J929" s="25">
        <v>710000000</v>
      </c>
      <c r="K929" s="25" t="s">
        <v>82</v>
      </c>
      <c r="L929" s="23" t="s">
        <v>696</v>
      </c>
      <c r="M929" s="21" t="s">
        <v>1418</v>
      </c>
      <c r="N929" s="26" t="s">
        <v>84</v>
      </c>
      <c r="O929" s="26" t="s">
        <v>4214</v>
      </c>
      <c r="P929" s="21" t="s">
        <v>91</v>
      </c>
      <c r="Q929" s="27">
        <v>796</v>
      </c>
      <c r="R929" s="26" t="s">
        <v>678</v>
      </c>
      <c r="S929" s="12">
        <v>264</v>
      </c>
      <c r="T929" s="73">
        <v>285.89999999999998</v>
      </c>
      <c r="U929" s="12">
        <f t="shared" si="99"/>
        <v>75477.599999999991</v>
      </c>
      <c r="V929" s="12">
        <f t="shared" si="100"/>
        <v>84534.911999999997</v>
      </c>
      <c r="W929" s="23"/>
      <c r="X929" s="23">
        <v>2017</v>
      </c>
      <c r="Y929" s="25"/>
      <c r="Z929" s="121" t="s">
        <v>1723</v>
      </c>
      <c r="AA929" s="121" t="s">
        <v>749</v>
      </c>
      <c r="AB929" s="121" t="s">
        <v>4703</v>
      </c>
      <c r="AC929" s="121">
        <v>41</v>
      </c>
      <c r="AD929" s="122" t="s">
        <v>6874</v>
      </c>
      <c r="AE929" s="122" t="s">
        <v>6871</v>
      </c>
      <c r="AF929" s="121" t="s">
        <v>8388</v>
      </c>
      <c r="AG929" s="121"/>
      <c r="AH929" s="121" t="s">
        <v>8389</v>
      </c>
      <c r="AI929" s="121"/>
      <c r="AJ929" s="123">
        <v>264</v>
      </c>
      <c r="AK929" s="123">
        <v>258</v>
      </c>
      <c r="AL929" s="123">
        <f t="shared" si="97"/>
        <v>68112</v>
      </c>
      <c r="AM929" s="123">
        <f t="shared" si="98"/>
        <v>7365.5999999999913</v>
      </c>
      <c r="AN929" s="130"/>
      <c r="AO929" s="21"/>
      <c r="AP929" s="24"/>
      <c r="AQ929" s="21"/>
    </row>
    <row r="930" spans="1:47" s="22" customFormat="1" ht="76.5" outlineLevel="1" x14ac:dyDescent="0.25">
      <c r="A930" s="70"/>
      <c r="B930" s="72" t="s">
        <v>2975</v>
      </c>
      <c r="C930" s="21" t="s">
        <v>79</v>
      </c>
      <c r="D930" s="21" t="s">
        <v>1175</v>
      </c>
      <c r="E930" s="74" t="s">
        <v>1176</v>
      </c>
      <c r="F930" s="74" t="s">
        <v>1177</v>
      </c>
      <c r="G930" s="74" t="s">
        <v>4463</v>
      </c>
      <c r="H930" s="23" t="s">
        <v>81</v>
      </c>
      <c r="I930" s="24">
        <v>0</v>
      </c>
      <c r="J930" s="25">
        <v>710000000</v>
      </c>
      <c r="K930" s="25" t="s">
        <v>82</v>
      </c>
      <c r="L930" s="23" t="s">
        <v>696</v>
      </c>
      <c r="M930" s="21" t="s">
        <v>1418</v>
      </c>
      <c r="N930" s="26" t="s">
        <v>84</v>
      </c>
      <c r="O930" s="26" t="s">
        <v>4214</v>
      </c>
      <c r="P930" s="21" t="s">
        <v>91</v>
      </c>
      <c r="Q930" s="27" t="s">
        <v>902</v>
      </c>
      <c r="R930" s="26" t="s">
        <v>678</v>
      </c>
      <c r="S930" s="12">
        <v>264</v>
      </c>
      <c r="T930" s="12">
        <v>89.2</v>
      </c>
      <c r="U930" s="12">
        <f t="shared" si="99"/>
        <v>23548.799999999999</v>
      </c>
      <c r="V930" s="12">
        <f t="shared" si="100"/>
        <v>26374.656000000003</v>
      </c>
      <c r="W930" s="23"/>
      <c r="X930" s="23">
        <v>2017</v>
      </c>
      <c r="Y930" s="25"/>
      <c r="Z930" s="121" t="s">
        <v>1723</v>
      </c>
      <c r="AA930" s="121" t="s">
        <v>749</v>
      </c>
      <c r="AB930" s="121" t="s">
        <v>4703</v>
      </c>
      <c r="AC930" s="121">
        <v>42</v>
      </c>
      <c r="AD930" s="122" t="s">
        <v>6874</v>
      </c>
      <c r="AE930" s="122" t="s">
        <v>6871</v>
      </c>
      <c r="AF930" s="121" t="s">
        <v>8388</v>
      </c>
      <c r="AG930" s="121"/>
      <c r="AH930" s="121" t="s">
        <v>8389</v>
      </c>
      <c r="AI930" s="121"/>
      <c r="AJ930" s="123">
        <v>264</v>
      </c>
      <c r="AK930" s="123">
        <v>89</v>
      </c>
      <c r="AL930" s="123">
        <f t="shared" si="97"/>
        <v>23496</v>
      </c>
      <c r="AM930" s="123">
        <f t="shared" si="98"/>
        <v>52.799999999999272</v>
      </c>
      <c r="AN930" s="130"/>
      <c r="AO930" s="21"/>
      <c r="AP930" s="24"/>
      <c r="AQ930" s="21"/>
    </row>
    <row r="931" spans="1:47" s="22" customFormat="1" ht="76.5" outlineLevel="1" x14ac:dyDescent="0.25">
      <c r="A931" s="70"/>
      <c r="B931" s="72" t="s">
        <v>2976</v>
      </c>
      <c r="C931" s="21" t="s">
        <v>79</v>
      </c>
      <c r="D931" s="21" t="s">
        <v>1203</v>
      </c>
      <c r="E931" s="21" t="s">
        <v>441</v>
      </c>
      <c r="F931" s="21" t="s">
        <v>1205</v>
      </c>
      <c r="G931" s="21" t="s">
        <v>1318</v>
      </c>
      <c r="H931" s="23" t="s">
        <v>81</v>
      </c>
      <c r="I931" s="24">
        <v>0</v>
      </c>
      <c r="J931" s="25">
        <v>710000000</v>
      </c>
      <c r="K931" s="25" t="s">
        <v>82</v>
      </c>
      <c r="L931" s="23" t="s">
        <v>696</v>
      </c>
      <c r="M931" s="21" t="s">
        <v>1418</v>
      </c>
      <c r="N931" s="26" t="s">
        <v>84</v>
      </c>
      <c r="O931" s="26" t="s">
        <v>4214</v>
      </c>
      <c r="P931" s="21" t="s">
        <v>91</v>
      </c>
      <c r="Q931" s="27" t="s">
        <v>902</v>
      </c>
      <c r="R931" s="26" t="s">
        <v>678</v>
      </c>
      <c r="S931" s="12">
        <v>396</v>
      </c>
      <c r="T931" s="12">
        <v>89.2</v>
      </c>
      <c r="U931" s="12">
        <f t="shared" si="99"/>
        <v>35323.200000000004</v>
      </c>
      <c r="V931" s="12">
        <f t="shared" si="100"/>
        <v>39561.984000000011</v>
      </c>
      <c r="W931" s="23"/>
      <c r="X931" s="23">
        <v>2017</v>
      </c>
      <c r="Y931" s="25"/>
      <c r="Z931" s="121" t="s">
        <v>1723</v>
      </c>
      <c r="AA931" s="121" t="s">
        <v>749</v>
      </c>
      <c r="AB931" s="121" t="s">
        <v>4703</v>
      </c>
      <c r="AC931" s="121">
        <v>43</v>
      </c>
      <c r="AD931" s="122" t="s">
        <v>6874</v>
      </c>
      <c r="AE931" s="122" t="s">
        <v>6871</v>
      </c>
      <c r="AF931" s="121" t="s">
        <v>8388</v>
      </c>
      <c r="AG931" s="121"/>
      <c r="AH931" s="121" t="s">
        <v>8389</v>
      </c>
      <c r="AI931" s="121"/>
      <c r="AJ931" s="123">
        <v>396</v>
      </c>
      <c r="AK931" s="123">
        <v>89</v>
      </c>
      <c r="AL931" s="123">
        <f t="shared" si="97"/>
        <v>35244</v>
      </c>
      <c r="AM931" s="123">
        <f t="shared" si="98"/>
        <v>79.200000000004366</v>
      </c>
      <c r="AN931" s="130"/>
      <c r="AO931" s="21"/>
      <c r="AP931" s="24"/>
      <c r="AQ931" s="21"/>
    </row>
    <row r="932" spans="1:47" s="22" customFormat="1" ht="76.5" outlineLevel="1" x14ac:dyDescent="0.25">
      <c r="A932" s="70"/>
      <c r="B932" s="72" t="s">
        <v>2977</v>
      </c>
      <c r="C932" s="21" t="s">
        <v>79</v>
      </c>
      <c r="D932" s="21" t="s">
        <v>1187</v>
      </c>
      <c r="E932" s="21" t="s">
        <v>1188</v>
      </c>
      <c r="F932" s="21" t="s">
        <v>1189</v>
      </c>
      <c r="G932" s="21" t="s">
        <v>4884</v>
      </c>
      <c r="H932" s="23" t="s">
        <v>81</v>
      </c>
      <c r="I932" s="24">
        <v>0</v>
      </c>
      <c r="J932" s="25">
        <v>710000000</v>
      </c>
      <c r="K932" s="25" t="s">
        <v>82</v>
      </c>
      <c r="L932" s="23" t="s">
        <v>696</v>
      </c>
      <c r="M932" s="21" t="s">
        <v>1418</v>
      </c>
      <c r="N932" s="26" t="s">
        <v>84</v>
      </c>
      <c r="O932" s="26" t="s">
        <v>4214</v>
      </c>
      <c r="P932" s="21" t="s">
        <v>91</v>
      </c>
      <c r="Q932" s="27" t="s">
        <v>902</v>
      </c>
      <c r="R932" s="26" t="s">
        <v>678</v>
      </c>
      <c r="S932" s="12">
        <v>22</v>
      </c>
      <c r="T932" s="12">
        <v>616</v>
      </c>
      <c r="U932" s="12">
        <f t="shared" si="99"/>
        <v>13552</v>
      </c>
      <c r="V932" s="12">
        <f t="shared" si="100"/>
        <v>15178.240000000002</v>
      </c>
      <c r="W932" s="23"/>
      <c r="X932" s="23">
        <v>2017</v>
      </c>
      <c r="Y932" s="25"/>
      <c r="Z932" s="121" t="s">
        <v>1723</v>
      </c>
      <c r="AA932" s="121" t="s">
        <v>749</v>
      </c>
      <c r="AB932" s="121" t="s">
        <v>4703</v>
      </c>
      <c r="AC932" s="121">
        <v>44</v>
      </c>
      <c r="AD932" s="122" t="s">
        <v>6874</v>
      </c>
      <c r="AE932" s="122" t="s">
        <v>6871</v>
      </c>
      <c r="AF932" s="121" t="s">
        <v>8388</v>
      </c>
      <c r="AG932" s="121"/>
      <c r="AH932" s="121" t="s">
        <v>9044</v>
      </c>
      <c r="AI932" s="121"/>
      <c r="AJ932" s="123">
        <v>22</v>
      </c>
      <c r="AK932" s="123">
        <v>616</v>
      </c>
      <c r="AL932" s="123">
        <f t="shared" si="97"/>
        <v>13552</v>
      </c>
      <c r="AM932" s="123">
        <f t="shared" si="98"/>
        <v>0</v>
      </c>
      <c r="AN932" s="130"/>
      <c r="AO932" s="99" t="s">
        <v>8505</v>
      </c>
      <c r="AP932" s="24">
        <v>0</v>
      </c>
      <c r="AQ932" s="12">
        <f>AL932*AP932</f>
        <v>0</v>
      </c>
    </row>
    <row r="933" spans="1:47" s="22" customFormat="1" ht="76.5" outlineLevel="1" x14ac:dyDescent="0.25">
      <c r="A933" s="70"/>
      <c r="B933" s="72" t="s">
        <v>2978</v>
      </c>
      <c r="C933" s="21" t="s">
        <v>79</v>
      </c>
      <c r="D933" s="21" t="s">
        <v>1031</v>
      </c>
      <c r="E933" s="21" t="s">
        <v>315</v>
      </c>
      <c r="F933" s="21" t="s">
        <v>1032</v>
      </c>
      <c r="G933" s="21" t="s">
        <v>4885</v>
      </c>
      <c r="H933" s="23" t="s">
        <v>81</v>
      </c>
      <c r="I933" s="24">
        <v>0</v>
      </c>
      <c r="J933" s="25">
        <v>710000000</v>
      </c>
      <c r="K933" s="25" t="s">
        <v>82</v>
      </c>
      <c r="L933" s="23" t="s">
        <v>696</v>
      </c>
      <c r="M933" s="21" t="s">
        <v>1418</v>
      </c>
      <c r="N933" s="26" t="s">
        <v>84</v>
      </c>
      <c r="O933" s="26" t="s">
        <v>4214</v>
      </c>
      <c r="P933" s="21" t="s">
        <v>91</v>
      </c>
      <c r="Q933" s="27">
        <v>715</v>
      </c>
      <c r="R933" s="26" t="s">
        <v>681</v>
      </c>
      <c r="S933" s="12">
        <v>264</v>
      </c>
      <c r="T933" s="12">
        <v>120</v>
      </c>
      <c r="U933" s="12">
        <f t="shared" si="99"/>
        <v>31680</v>
      </c>
      <c r="V933" s="12">
        <f t="shared" si="100"/>
        <v>35481.600000000006</v>
      </c>
      <c r="W933" s="23"/>
      <c r="X933" s="23">
        <v>2017</v>
      </c>
      <c r="Y933" s="25"/>
      <c r="Z933" s="121" t="s">
        <v>1723</v>
      </c>
      <c r="AA933" s="121" t="s">
        <v>749</v>
      </c>
      <c r="AB933" s="121" t="s">
        <v>4703</v>
      </c>
      <c r="AC933" s="121">
        <v>45</v>
      </c>
      <c r="AD933" s="122" t="s">
        <v>6874</v>
      </c>
      <c r="AE933" s="122" t="s">
        <v>6871</v>
      </c>
      <c r="AF933" s="121" t="s">
        <v>8388</v>
      </c>
      <c r="AG933" s="121"/>
      <c r="AH933" s="121" t="s">
        <v>8389</v>
      </c>
      <c r="AI933" s="121"/>
      <c r="AJ933" s="123">
        <v>264</v>
      </c>
      <c r="AK933" s="123">
        <v>120</v>
      </c>
      <c r="AL933" s="123">
        <f t="shared" si="97"/>
        <v>31680</v>
      </c>
      <c r="AM933" s="123">
        <f t="shared" si="98"/>
        <v>0</v>
      </c>
      <c r="AN933" s="130"/>
      <c r="AO933" s="21"/>
      <c r="AP933" s="24"/>
      <c r="AQ933" s="21"/>
    </row>
    <row r="934" spans="1:47" s="22" customFormat="1" ht="76.5" outlineLevel="1" x14ac:dyDescent="0.25">
      <c r="A934" s="70"/>
      <c r="B934" s="72" t="s">
        <v>2979</v>
      </c>
      <c r="C934" s="21" t="s">
        <v>79</v>
      </c>
      <c r="D934" s="74" t="s">
        <v>3012</v>
      </c>
      <c r="E934" s="74" t="s">
        <v>3013</v>
      </c>
      <c r="F934" s="74" t="s">
        <v>3014</v>
      </c>
      <c r="G934" s="21" t="s">
        <v>3015</v>
      </c>
      <c r="H934" s="23" t="s">
        <v>81</v>
      </c>
      <c r="I934" s="24">
        <v>0</v>
      </c>
      <c r="J934" s="25">
        <v>710000000</v>
      </c>
      <c r="K934" s="25" t="s">
        <v>82</v>
      </c>
      <c r="L934" s="23" t="s">
        <v>696</v>
      </c>
      <c r="M934" s="21" t="s">
        <v>1418</v>
      </c>
      <c r="N934" s="26" t="s">
        <v>84</v>
      </c>
      <c r="O934" s="26" t="s">
        <v>4214</v>
      </c>
      <c r="P934" s="21" t="s">
        <v>91</v>
      </c>
      <c r="Q934" s="27" t="s">
        <v>930</v>
      </c>
      <c r="R934" s="26" t="s">
        <v>903</v>
      </c>
      <c r="S934" s="12">
        <v>396</v>
      </c>
      <c r="T934" s="12">
        <v>75</v>
      </c>
      <c r="U934" s="12">
        <f t="shared" si="99"/>
        <v>29700</v>
      </c>
      <c r="V934" s="12">
        <f t="shared" si="100"/>
        <v>33264</v>
      </c>
      <c r="W934" s="23"/>
      <c r="X934" s="23">
        <v>2017</v>
      </c>
      <c r="Y934" s="25"/>
      <c r="Z934" s="121" t="s">
        <v>1723</v>
      </c>
      <c r="AA934" s="121" t="s">
        <v>749</v>
      </c>
      <c r="AB934" s="121" t="s">
        <v>4703</v>
      </c>
      <c r="AC934" s="121">
        <v>46</v>
      </c>
      <c r="AD934" s="122" t="s">
        <v>6874</v>
      </c>
      <c r="AE934" s="122" t="s">
        <v>6871</v>
      </c>
      <c r="AF934" s="121" t="s">
        <v>8388</v>
      </c>
      <c r="AG934" s="121"/>
      <c r="AH934" s="121" t="s">
        <v>8389</v>
      </c>
      <c r="AI934" s="121"/>
      <c r="AJ934" s="123">
        <v>396</v>
      </c>
      <c r="AK934" s="123">
        <v>75</v>
      </c>
      <c r="AL934" s="123">
        <f t="shared" si="97"/>
        <v>29700</v>
      </c>
      <c r="AM934" s="123">
        <f t="shared" si="98"/>
        <v>0</v>
      </c>
      <c r="AN934" s="130"/>
      <c r="AO934" s="21"/>
      <c r="AP934" s="24"/>
      <c r="AQ934" s="21"/>
    </row>
    <row r="935" spans="1:47" s="22" customFormat="1" ht="76.5" outlineLevel="1" x14ac:dyDescent="0.25">
      <c r="A935" s="70"/>
      <c r="B935" s="72" t="s">
        <v>2980</v>
      </c>
      <c r="C935" s="21" t="s">
        <v>79</v>
      </c>
      <c r="D935" s="74" t="s">
        <v>1033</v>
      </c>
      <c r="E935" s="74" t="s">
        <v>1034</v>
      </c>
      <c r="F935" s="74" t="s">
        <v>1035</v>
      </c>
      <c r="G935" s="21" t="s">
        <v>1319</v>
      </c>
      <c r="H935" s="23" t="s">
        <v>81</v>
      </c>
      <c r="I935" s="24">
        <v>0</v>
      </c>
      <c r="J935" s="25">
        <v>710000000</v>
      </c>
      <c r="K935" s="25" t="s">
        <v>82</v>
      </c>
      <c r="L935" s="23" t="s">
        <v>696</v>
      </c>
      <c r="M935" s="21" t="s">
        <v>1418</v>
      </c>
      <c r="N935" s="26" t="s">
        <v>84</v>
      </c>
      <c r="O935" s="26" t="s">
        <v>4214</v>
      </c>
      <c r="P935" s="21" t="s">
        <v>91</v>
      </c>
      <c r="Q935" s="27" t="s">
        <v>1126</v>
      </c>
      <c r="R935" s="26" t="s">
        <v>1127</v>
      </c>
      <c r="S935" s="12">
        <v>396</v>
      </c>
      <c r="T935" s="12">
        <v>155.35</v>
      </c>
      <c r="U935" s="12">
        <f t="shared" si="99"/>
        <v>61518.6</v>
      </c>
      <c r="V935" s="12">
        <f t="shared" si="100"/>
        <v>68900.832000000009</v>
      </c>
      <c r="W935" s="23"/>
      <c r="X935" s="23">
        <v>2017</v>
      </c>
      <c r="Y935" s="25"/>
      <c r="Z935" s="121" t="s">
        <v>1723</v>
      </c>
      <c r="AA935" s="121" t="s">
        <v>749</v>
      </c>
      <c r="AB935" s="121" t="s">
        <v>4703</v>
      </c>
      <c r="AC935" s="121">
        <v>47</v>
      </c>
      <c r="AD935" s="122" t="s">
        <v>6874</v>
      </c>
      <c r="AE935" s="122" t="s">
        <v>6871</v>
      </c>
      <c r="AF935" s="121" t="s">
        <v>8388</v>
      </c>
      <c r="AG935" s="121"/>
      <c r="AH935" s="121" t="s">
        <v>8389</v>
      </c>
      <c r="AI935" s="121"/>
      <c r="AJ935" s="123">
        <v>396</v>
      </c>
      <c r="AK935" s="123">
        <v>155</v>
      </c>
      <c r="AL935" s="123">
        <f t="shared" si="97"/>
        <v>61380</v>
      </c>
      <c r="AM935" s="123">
        <f t="shared" si="98"/>
        <v>138.59999999999854</v>
      </c>
      <c r="AN935" s="130"/>
      <c r="AO935" s="21"/>
      <c r="AP935" s="24"/>
      <c r="AQ935" s="21"/>
    </row>
    <row r="936" spans="1:47" s="22" customFormat="1" ht="76.5" outlineLevel="1" x14ac:dyDescent="0.25">
      <c r="A936" s="70"/>
      <c r="B936" s="72" t="s">
        <v>2981</v>
      </c>
      <c r="C936" s="21" t="s">
        <v>79</v>
      </c>
      <c r="D936" s="21" t="s">
        <v>1321</v>
      </c>
      <c r="E936" s="21" t="s">
        <v>1070</v>
      </c>
      <c r="F936" s="21" t="s">
        <v>1320</v>
      </c>
      <c r="G936" s="21" t="s">
        <v>4886</v>
      </c>
      <c r="H936" s="23" t="s">
        <v>81</v>
      </c>
      <c r="I936" s="24">
        <v>0</v>
      </c>
      <c r="J936" s="25">
        <v>710000000</v>
      </c>
      <c r="K936" s="25" t="s">
        <v>82</v>
      </c>
      <c r="L936" s="23" t="s">
        <v>696</v>
      </c>
      <c r="M936" s="21" t="s">
        <v>1418</v>
      </c>
      <c r="N936" s="26" t="s">
        <v>84</v>
      </c>
      <c r="O936" s="26" t="s">
        <v>4214</v>
      </c>
      <c r="P936" s="21" t="s">
        <v>91</v>
      </c>
      <c r="Q936" s="27">
        <v>736</v>
      </c>
      <c r="R936" s="26" t="s">
        <v>1128</v>
      </c>
      <c r="S936" s="12">
        <v>1254</v>
      </c>
      <c r="T936" s="12">
        <v>151.69999999999999</v>
      </c>
      <c r="U936" s="12">
        <f t="shared" si="99"/>
        <v>190231.8</v>
      </c>
      <c r="V936" s="12">
        <f t="shared" si="100"/>
        <v>213059.61600000001</v>
      </c>
      <c r="W936" s="23"/>
      <c r="X936" s="23">
        <v>2017</v>
      </c>
      <c r="Y936" s="25"/>
      <c r="Z936" s="121" t="s">
        <v>1723</v>
      </c>
      <c r="AA936" s="121" t="s">
        <v>749</v>
      </c>
      <c r="AB936" s="121" t="s">
        <v>4703</v>
      </c>
      <c r="AC936" s="121">
        <v>48</v>
      </c>
      <c r="AD936" s="122" t="s">
        <v>6874</v>
      </c>
      <c r="AE936" s="122" t="s">
        <v>6871</v>
      </c>
      <c r="AF936" s="121" t="s">
        <v>8388</v>
      </c>
      <c r="AG936" s="121"/>
      <c r="AH936" s="121" t="s">
        <v>8379</v>
      </c>
      <c r="AI936" s="121"/>
      <c r="AJ936" s="123">
        <v>1254</v>
      </c>
      <c r="AK936" s="123">
        <v>151.69999999999999</v>
      </c>
      <c r="AL936" s="123">
        <f t="shared" si="97"/>
        <v>190231.8</v>
      </c>
      <c r="AM936" s="123">
        <f t="shared" si="98"/>
        <v>0</v>
      </c>
      <c r="AN936" s="130"/>
      <c r="AO936" s="74"/>
      <c r="AP936" s="79"/>
      <c r="AQ936" s="74"/>
    </row>
    <row r="937" spans="1:47" s="22" customFormat="1" ht="76.5" outlineLevel="1" x14ac:dyDescent="0.25">
      <c r="A937" s="70"/>
      <c r="B937" s="72" t="s">
        <v>2982</v>
      </c>
      <c r="C937" s="21" t="s">
        <v>79</v>
      </c>
      <c r="D937" s="21" t="s">
        <v>4444</v>
      </c>
      <c r="E937" s="21" t="s">
        <v>1070</v>
      </c>
      <c r="F937" s="74" t="s">
        <v>4445</v>
      </c>
      <c r="G937" s="74" t="s">
        <v>4887</v>
      </c>
      <c r="H937" s="23" t="s">
        <v>81</v>
      </c>
      <c r="I937" s="24">
        <v>0</v>
      </c>
      <c r="J937" s="25">
        <v>710000000</v>
      </c>
      <c r="K937" s="25" t="s">
        <v>82</v>
      </c>
      <c r="L937" s="23" t="s">
        <v>696</v>
      </c>
      <c r="M937" s="21" t="s">
        <v>1418</v>
      </c>
      <c r="N937" s="26" t="s">
        <v>84</v>
      </c>
      <c r="O937" s="26" t="s">
        <v>4214</v>
      </c>
      <c r="P937" s="21" t="s">
        <v>91</v>
      </c>
      <c r="Q937" s="27" t="s">
        <v>1420</v>
      </c>
      <c r="R937" s="26" t="s">
        <v>1128</v>
      </c>
      <c r="S937" s="12">
        <v>700</v>
      </c>
      <c r="T937" s="12">
        <v>232.14</v>
      </c>
      <c r="U937" s="12">
        <f t="shared" si="99"/>
        <v>162498</v>
      </c>
      <c r="V937" s="12">
        <f t="shared" si="100"/>
        <v>181997.76</v>
      </c>
      <c r="W937" s="23"/>
      <c r="X937" s="23">
        <v>2017</v>
      </c>
      <c r="Y937" s="25"/>
      <c r="Z937" s="121" t="s">
        <v>1723</v>
      </c>
      <c r="AA937" s="121" t="s">
        <v>749</v>
      </c>
      <c r="AB937" s="121" t="s">
        <v>4703</v>
      </c>
      <c r="AC937" s="121">
        <v>49</v>
      </c>
      <c r="AD937" s="122" t="s">
        <v>6874</v>
      </c>
      <c r="AE937" s="122" t="s">
        <v>6871</v>
      </c>
      <c r="AF937" s="121" t="s">
        <v>8388</v>
      </c>
      <c r="AG937" s="121"/>
      <c r="AH937" s="121" t="s">
        <v>8379</v>
      </c>
      <c r="AI937" s="121"/>
      <c r="AJ937" s="123">
        <v>700</v>
      </c>
      <c r="AK937" s="123">
        <v>232.14</v>
      </c>
      <c r="AL937" s="123">
        <f t="shared" si="97"/>
        <v>162498</v>
      </c>
      <c r="AM937" s="123">
        <f t="shared" si="98"/>
        <v>0</v>
      </c>
      <c r="AN937" s="130"/>
      <c r="AO937" s="74"/>
      <c r="AP937" s="79"/>
      <c r="AQ937" s="74"/>
    </row>
    <row r="938" spans="1:47" s="22" customFormat="1" ht="76.5" outlineLevel="1" x14ac:dyDescent="0.25">
      <c r="A938" s="70"/>
      <c r="B938" s="72" t="s">
        <v>2983</v>
      </c>
      <c r="C938" s="21" t="s">
        <v>79</v>
      </c>
      <c r="D938" s="21" t="s">
        <v>1072</v>
      </c>
      <c r="E938" s="21" t="s">
        <v>1073</v>
      </c>
      <c r="F938" s="21" t="s">
        <v>1074</v>
      </c>
      <c r="G938" s="21" t="s">
        <v>4888</v>
      </c>
      <c r="H938" s="23" t="s">
        <v>81</v>
      </c>
      <c r="I938" s="24">
        <v>0</v>
      </c>
      <c r="J938" s="25">
        <v>710000000</v>
      </c>
      <c r="K938" s="25" t="s">
        <v>82</v>
      </c>
      <c r="L938" s="23" t="s">
        <v>696</v>
      </c>
      <c r="M938" s="21" t="s">
        <v>1418</v>
      </c>
      <c r="N938" s="26" t="s">
        <v>84</v>
      </c>
      <c r="O938" s="26" t="s">
        <v>4214</v>
      </c>
      <c r="P938" s="21" t="s">
        <v>91</v>
      </c>
      <c r="Q938" s="27" t="s">
        <v>1420</v>
      </c>
      <c r="R938" s="26" t="s">
        <v>1128</v>
      </c>
      <c r="S938" s="12">
        <v>156</v>
      </c>
      <c r="T938" s="12">
        <v>446.4</v>
      </c>
      <c r="U938" s="12">
        <f t="shared" si="99"/>
        <v>69638.399999999994</v>
      </c>
      <c r="V938" s="12">
        <f t="shared" si="100"/>
        <v>77995.008000000002</v>
      </c>
      <c r="W938" s="23"/>
      <c r="X938" s="23">
        <v>2017</v>
      </c>
      <c r="Y938" s="25"/>
      <c r="Z938" s="121" t="s">
        <v>1723</v>
      </c>
      <c r="AA938" s="121" t="s">
        <v>749</v>
      </c>
      <c r="AB938" s="121" t="s">
        <v>4703</v>
      </c>
      <c r="AC938" s="121">
        <v>50</v>
      </c>
      <c r="AD938" s="122" t="s">
        <v>6874</v>
      </c>
      <c r="AE938" s="122" t="s">
        <v>6871</v>
      </c>
      <c r="AF938" s="121" t="s">
        <v>8388</v>
      </c>
      <c r="AG938" s="121"/>
      <c r="AH938" s="121" t="s">
        <v>9044</v>
      </c>
      <c r="AI938" s="121"/>
      <c r="AJ938" s="123">
        <v>156</v>
      </c>
      <c r="AK938" s="123">
        <v>446.4</v>
      </c>
      <c r="AL938" s="123">
        <f t="shared" si="97"/>
        <v>69638.399999999994</v>
      </c>
      <c r="AM938" s="123">
        <f t="shared" si="98"/>
        <v>0</v>
      </c>
      <c r="AN938" s="130"/>
      <c r="AO938" s="99" t="s">
        <v>8505</v>
      </c>
      <c r="AP938" s="24">
        <v>0</v>
      </c>
      <c r="AQ938" s="12">
        <f>AL938*AP938</f>
        <v>0</v>
      </c>
    </row>
    <row r="939" spans="1:47" s="22" customFormat="1" ht="76.5" outlineLevel="1" x14ac:dyDescent="0.25">
      <c r="A939" s="70"/>
      <c r="B939" s="72" t="s">
        <v>2984</v>
      </c>
      <c r="C939" s="21" t="s">
        <v>79</v>
      </c>
      <c r="D939" s="21" t="s">
        <v>1061</v>
      </c>
      <c r="E939" s="21" t="s">
        <v>1062</v>
      </c>
      <c r="F939" s="21" t="s">
        <v>1063</v>
      </c>
      <c r="G939" s="21" t="s">
        <v>1322</v>
      </c>
      <c r="H939" s="23" t="s">
        <v>81</v>
      </c>
      <c r="I939" s="24">
        <v>0.5</v>
      </c>
      <c r="J939" s="25">
        <v>710000000</v>
      </c>
      <c r="K939" s="25" t="s">
        <v>82</v>
      </c>
      <c r="L939" s="23" t="s">
        <v>696</v>
      </c>
      <c r="M939" s="21" t="s">
        <v>1418</v>
      </c>
      <c r="N939" s="26" t="s">
        <v>84</v>
      </c>
      <c r="O939" s="26" t="s">
        <v>4214</v>
      </c>
      <c r="P939" s="21" t="s">
        <v>91</v>
      </c>
      <c r="Q939" s="27">
        <v>778</v>
      </c>
      <c r="R939" s="26" t="s">
        <v>899</v>
      </c>
      <c r="S939" s="12">
        <v>1267</v>
      </c>
      <c r="T939" s="73">
        <v>464.28</v>
      </c>
      <c r="U939" s="12">
        <f t="shared" si="99"/>
        <v>588242.76</v>
      </c>
      <c r="V939" s="12">
        <f t="shared" si="100"/>
        <v>658831.89120000007</v>
      </c>
      <c r="W939" s="72" t="s">
        <v>203</v>
      </c>
      <c r="X939" s="23">
        <v>2017</v>
      </c>
      <c r="Y939" s="25"/>
      <c r="Z939" s="121" t="s">
        <v>1723</v>
      </c>
      <c r="AA939" s="121" t="s">
        <v>749</v>
      </c>
      <c r="AB939" s="121" t="s">
        <v>4703</v>
      </c>
      <c r="AC939" s="121">
        <v>1</v>
      </c>
      <c r="AD939" s="122" t="s">
        <v>6870</v>
      </c>
      <c r="AE939" s="122" t="s">
        <v>6871</v>
      </c>
      <c r="AF939" s="121" t="s">
        <v>8390</v>
      </c>
      <c r="AG939" s="121"/>
      <c r="AH939" s="121" t="s">
        <v>8343</v>
      </c>
      <c r="AI939" s="121"/>
      <c r="AJ939" s="123">
        <v>1267</v>
      </c>
      <c r="AK939" s="123">
        <v>460</v>
      </c>
      <c r="AL939" s="123">
        <f t="shared" si="97"/>
        <v>582820</v>
      </c>
      <c r="AM939" s="123">
        <f t="shared" si="98"/>
        <v>5422.7600000000093</v>
      </c>
      <c r="AN939" s="130"/>
      <c r="AO939" s="99" t="s">
        <v>8505</v>
      </c>
      <c r="AP939" s="24">
        <v>0.63</v>
      </c>
      <c r="AQ939" s="12">
        <f t="shared" ref="AQ939:AQ940" si="103">AL939*AP939</f>
        <v>367176.6</v>
      </c>
    </row>
    <row r="940" spans="1:47" s="22" customFormat="1" ht="76.5" outlineLevel="1" x14ac:dyDescent="0.25">
      <c r="A940" s="70"/>
      <c r="B940" s="72" t="s">
        <v>2985</v>
      </c>
      <c r="C940" s="21" t="s">
        <v>79</v>
      </c>
      <c r="D940" s="21" t="s">
        <v>1059</v>
      </c>
      <c r="E940" s="21" t="s">
        <v>772</v>
      </c>
      <c r="F940" s="21" t="s">
        <v>1060</v>
      </c>
      <c r="G940" s="74" t="s">
        <v>8516</v>
      </c>
      <c r="H940" s="23" t="s">
        <v>81</v>
      </c>
      <c r="I940" s="24">
        <v>0.5</v>
      </c>
      <c r="J940" s="25">
        <v>710000000</v>
      </c>
      <c r="K940" s="25" t="s">
        <v>82</v>
      </c>
      <c r="L940" s="23" t="s">
        <v>696</v>
      </c>
      <c r="M940" s="21" t="s">
        <v>1418</v>
      </c>
      <c r="N940" s="26" t="s">
        <v>84</v>
      </c>
      <c r="O940" s="26" t="s">
        <v>4214</v>
      </c>
      <c r="P940" s="21" t="s">
        <v>91</v>
      </c>
      <c r="Q940" s="27" t="s">
        <v>1420</v>
      </c>
      <c r="R940" s="26" t="s">
        <v>1128</v>
      </c>
      <c r="S940" s="12">
        <v>2249</v>
      </c>
      <c r="T940" s="12">
        <v>491.62</v>
      </c>
      <c r="U940" s="12">
        <f t="shared" si="99"/>
        <v>1105653.3800000001</v>
      </c>
      <c r="V940" s="12">
        <f t="shared" si="100"/>
        <v>1238331.7856000003</v>
      </c>
      <c r="W940" s="72" t="s">
        <v>203</v>
      </c>
      <c r="X940" s="23">
        <v>2017</v>
      </c>
      <c r="Y940" s="25"/>
      <c r="Z940" s="121" t="s">
        <v>1723</v>
      </c>
      <c r="AA940" s="121" t="s">
        <v>749</v>
      </c>
      <c r="AB940" s="121" t="s">
        <v>4703</v>
      </c>
      <c r="AC940" s="121">
        <v>2</v>
      </c>
      <c r="AD940" s="122" t="s">
        <v>6870</v>
      </c>
      <c r="AE940" s="122" t="s">
        <v>6871</v>
      </c>
      <c r="AF940" s="121" t="s">
        <v>8342</v>
      </c>
      <c r="AG940" s="121"/>
      <c r="AH940" s="121" t="s">
        <v>8343</v>
      </c>
      <c r="AI940" s="121"/>
      <c r="AJ940" s="123">
        <v>2249</v>
      </c>
      <c r="AK940" s="123">
        <v>491.62</v>
      </c>
      <c r="AL940" s="123">
        <f t="shared" ref="AL940:AL973" si="104">AJ940*AK940</f>
        <v>1105653.3800000001</v>
      </c>
      <c r="AM940" s="123">
        <f>U940-AL940</f>
        <v>0</v>
      </c>
      <c r="AN940" s="130"/>
      <c r="AO940" s="99" t="s">
        <v>8505</v>
      </c>
      <c r="AP940" s="24">
        <v>0.63</v>
      </c>
      <c r="AQ940" s="12">
        <f t="shared" si="103"/>
        <v>696561.62940000009</v>
      </c>
    </row>
    <row r="941" spans="1:47" s="70" customFormat="1" ht="89.25" outlineLevel="1" x14ac:dyDescent="0.25">
      <c r="B941" s="72" t="s">
        <v>2986</v>
      </c>
      <c r="C941" s="74" t="s">
        <v>79</v>
      </c>
      <c r="D941" s="74" t="s">
        <v>1207</v>
      </c>
      <c r="E941" s="74" t="s">
        <v>1184</v>
      </c>
      <c r="F941" s="74" t="s">
        <v>1208</v>
      </c>
      <c r="G941" s="74" t="s">
        <v>4038</v>
      </c>
      <c r="H941" s="72" t="s">
        <v>81</v>
      </c>
      <c r="I941" s="79">
        <v>0</v>
      </c>
      <c r="J941" s="75">
        <v>710000000</v>
      </c>
      <c r="K941" s="75" t="s">
        <v>82</v>
      </c>
      <c r="L941" s="23" t="s">
        <v>696</v>
      </c>
      <c r="M941" s="74" t="s">
        <v>1418</v>
      </c>
      <c r="N941" s="77" t="s">
        <v>84</v>
      </c>
      <c r="O941" s="77" t="s">
        <v>4214</v>
      </c>
      <c r="P941" s="74" t="s">
        <v>91</v>
      </c>
      <c r="Q941" s="76" t="s">
        <v>902</v>
      </c>
      <c r="R941" s="77" t="s">
        <v>678</v>
      </c>
      <c r="S941" s="73">
        <v>11</v>
      </c>
      <c r="T941" s="73">
        <v>2500</v>
      </c>
      <c r="U941" s="73">
        <f t="shared" si="99"/>
        <v>27500</v>
      </c>
      <c r="V941" s="73">
        <f t="shared" si="100"/>
        <v>30800.000000000004</v>
      </c>
      <c r="W941" s="72"/>
      <c r="X941" s="72">
        <v>2017</v>
      </c>
      <c r="Y941" s="75"/>
      <c r="Z941" s="121" t="s">
        <v>1723</v>
      </c>
      <c r="AA941" s="121" t="s">
        <v>749</v>
      </c>
      <c r="AB941" s="121" t="s">
        <v>4703</v>
      </c>
      <c r="AC941" s="121">
        <v>51</v>
      </c>
      <c r="AD941" s="122" t="s">
        <v>6874</v>
      </c>
      <c r="AE941" s="122" t="s">
        <v>6871</v>
      </c>
      <c r="AF941" s="121" t="s">
        <v>8388</v>
      </c>
      <c r="AG941" s="121"/>
      <c r="AH941" s="121" t="s">
        <v>8382</v>
      </c>
      <c r="AI941" s="121"/>
      <c r="AJ941" s="123">
        <v>11</v>
      </c>
      <c r="AK941" s="123">
        <v>2400</v>
      </c>
      <c r="AL941" s="123">
        <f t="shared" si="104"/>
        <v>26400</v>
      </c>
      <c r="AM941" s="123">
        <f t="shared" ref="AM941:AM973" si="105">U941-AL941</f>
        <v>1100</v>
      </c>
      <c r="AN941" s="130"/>
      <c r="AO941" s="21"/>
      <c r="AP941" s="24"/>
      <c r="AQ941" s="21"/>
      <c r="AR941" s="22"/>
      <c r="AS941" s="22"/>
      <c r="AT941" s="22"/>
      <c r="AU941" s="22"/>
    </row>
    <row r="942" spans="1:47" s="70" customFormat="1" ht="76.5" outlineLevel="1" x14ac:dyDescent="0.25">
      <c r="B942" s="72" t="s">
        <v>2987</v>
      </c>
      <c r="C942" s="74" t="s">
        <v>79</v>
      </c>
      <c r="D942" s="74" t="s">
        <v>1047</v>
      </c>
      <c r="E942" s="74" t="s">
        <v>1044</v>
      </c>
      <c r="F942" s="74" t="s">
        <v>1048</v>
      </c>
      <c r="G942" s="74" t="s">
        <v>4889</v>
      </c>
      <c r="H942" s="72" t="s">
        <v>81</v>
      </c>
      <c r="I942" s="79">
        <v>0</v>
      </c>
      <c r="J942" s="75">
        <v>710000000</v>
      </c>
      <c r="K942" s="75" t="s">
        <v>82</v>
      </c>
      <c r="L942" s="23" t="s">
        <v>696</v>
      </c>
      <c r="M942" s="74" t="s">
        <v>1418</v>
      </c>
      <c r="N942" s="77" t="s">
        <v>84</v>
      </c>
      <c r="O942" s="77" t="s">
        <v>4214</v>
      </c>
      <c r="P942" s="74" t="s">
        <v>91</v>
      </c>
      <c r="Q942" s="76">
        <v>796</v>
      </c>
      <c r="R942" s="77" t="s">
        <v>678</v>
      </c>
      <c r="S942" s="73">
        <v>11</v>
      </c>
      <c r="T942" s="73">
        <v>700</v>
      </c>
      <c r="U942" s="73">
        <f t="shared" si="99"/>
        <v>7700</v>
      </c>
      <c r="V942" s="73">
        <f t="shared" si="100"/>
        <v>8624</v>
      </c>
      <c r="W942" s="72"/>
      <c r="X942" s="72">
        <v>2017</v>
      </c>
      <c r="Y942" s="75"/>
      <c r="Z942" s="121" t="s">
        <v>1723</v>
      </c>
      <c r="AA942" s="121" t="s">
        <v>749</v>
      </c>
      <c r="AB942" s="121" t="s">
        <v>4703</v>
      </c>
      <c r="AC942" s="121">
        <v>52</v>
      </c>
      <c r="AD942" s="122" t="s">
        <v>6874</v>
      </c>
      <c r="AE942" s="122" t="s">
        <v>6871</v>
      </c>
      <c r="AF942" s="121" t="s">
        <v>8388</v>
      </c>
      <c r="AG942" s="121"/>
      <c r="AH942" s="121" t="s">
        <v>8382</v>
      </c>
      <c r="AI942" s="121"/>
      <c r="AJ942" s="123">
        <v>11</v>
      </c>
      <c r="AK942" s="123">
        <v>700</v>
      </c>
      <c r="AL942" s="123">
        <f t="shared" si="104"/>
        <v>7700</v>
      </c>
      <c r="AM942" s="123">
        <f t="shared" si="105"/>
        <v>0</v>
      </c>
      <c r="AN942" s="130"/>
      <c r="AO942" s="21"/>
      <c r="AP942" s="24"/>
      <c r="AQ942" s="21"/>
      <c r="AR942" s="22"/>
      <c r="AS942" s="22"/>
      <c r="AT942" s="22"/>
      <c r="AU942" s="22"/>
    </row>
    <row r="943" spans="1:47" s="70" customFormat="1" ht="76.5" outlineLevel="1" x14ac:dyDescent="0.25">
      <c r="B943" s="72" t="s">
        <v>2988</v>
      </c>
      <c r="C943" s="74" t="s">
        <v>79</v>
      </c>
      <c r="D943" s="74" t="s">
        <v>1043</v>
      </c>
      <c r="E943" s="74" t="s">
        <v>1044</v>
      </c>
      <c r="F943" s="74" t="s">
        <v>1045</v>
      </c>
      <c r="G943" s="74" t="s">
        <v>4890</v>
      </c>
      <c r="H943" s="72" t="s">
        <v>81</v>
      </c>
      <c r="I943" s="79">
        <v>0</v>
      </c>
      <c r="J943" s="75">
        <v>710000000</v>
      </c>
      <c r="K943" s="75" t="s">
        <v>82</v>
      </c>
      <c r="L943" s="23" t="s">
        <v>696</v>
      </c>
      <c r="M943" s="74" t="s">
        <v>1418</v>
      </c>
      <c r="N943" s="77" t="s">
        <v>84</v>
      </c>
      <c r="O943" s="77" t="s">
        <v>4214</v>
      </c>
      <c r="P943" s="74" t="s">
        <v>91</v>
      </c>
      <c r="Q943" s="76" t="s">
        <v>902</v>
      </c>
      <c r="R943" s="77" t="s">
        <v>678</v>
      </c>
      <c r="S943" s="73">
        <v>22</v>
      </c>
      <c r="T943" s="73">
        <v>1170</v>
      </c>
      <c r="U943" s="73">
        <f t="shared" si="99"/>
        <v>25740</v>
      </c>
      <c r="V943" s="73">
        <f t="shared" si="100"/>
        <v>28828.800000000003</v>
      </c>
      <c r="W943" s="72"/>
      <c r="X943" s="72">
        <v>2017</v>
      </c>
      <c r="Y943" s="75"/>
      <c r="Z943" s="121" t="s">
        <v>1723</v>
      </c>
      <c r="AA943" s="121" t="s">
        <v>749</v>
      </c>
      <c r="AB943" s="121" t="s">
        <v>4703</v>
      </c>
      <c r="AC943" s="121">
        <v>53</v>
      </c>
      <c r="AD943" s="122" t="s">
        <v>6874</v>
      </c>
      <c r="AE943" s="122" t="s">
        <v>6871</v>
      </c>
      <c r="AF943" s="121" t="s">
        <v>8388</v>
      </c>
      <c r="AG943" s="121"/>
      <c r="AH943" s="121" t="s">
        <v>8382</v>
      </c>
      <c r="AI943" s="121"/>
      <c r="AJ943" s="123">
        <v>22</v>
      </c>
      <c r="AK943" s="123">
        <v>1170</v>
      </c>
      <c r="AL943" s="123">
        <f t="shared" si="104"/>
        <v>25740</v>
      </c>
      <c r="AM943" s="123">
        <f t="shared" si="105"/>
        <v>0</v>
      </c>
      <c r="AN943" s="135"/>
      <c r="AO943" s="74"/>
      <c r="AP943" s="24"/>
      <c r="AQ943" s="74"/>
      <c r="AR943" s="22"/>
      <c r="AS943" s="22"/>
      <c r="AT943" s="22"/>
      <c r="AU943" s="22"/>
    </row>
    <row r="944" spans="1:47" s="22" customFormat="1" ht="76.5" outlineLevel="1" x14ac:dyDescent="0.25">
      <c r="A944" s="70"/>
      <c r="B944" s="72" t="s">
        <v>2989</v>
      </c>
      <c r="C944" s="21" t="s">
        <v>79</v>
      </c>
      <c r="D944" s="21" t="s">
        <v>1203</v>
      </c>
      <c r="E944" s="21" t="s">
        <v>441</v>
      </c>
      <c r="F944" s="21" t="s">
        <v>1205</v>
      </c>
      <c r="G944" s="21" t="s">
        <v>1325</v>
      </c>
      <c r="H944" s="23" t="s">
        <v>81</v>
      </c>
      <c r="I944" s="24">
        <v>0</v>
      </c>
      <c r="J944" s="25">
        <v>710000000</v>
      </c>
      <c r="K944" s="25" t="s">
        <v>82</v>
      </c>
      <c r="L944" s="23" t="s">
        <v>696</v>
      </c>
      <c r="M944" s="21" t="s">
        <v>1418</v>
      </c>
      <c r="N944" s="26" t="s">
        <v>84</v>
      </c>
      <c r="O944" s="26" t="s">
        <v>4214</v>
      </c>
      <c r="P944" s="21" t="s">
        <v>91</v>
      </c>
      <c r="Q944" s="27">
        <v>796</v>
      </c>
      <c r="R944" s="26" t="s">
        <v>678</v>
      </c>
      <c r="S944" s="12">
        <v>22</v>
      </c>
      <c r="T944" s="12">
        <v>223</v>
      </c>
      <c r="U944" s="12">
        <f t="shared" si="99"/>
        <v>4906</v>
      </c>
      <c r="V944" s="12">
        <f t="shared" si="100"/>
        <v>5494.72</v>
      </c>
      <c r="W944" s="23"/>
      <c r="X944" s="23">
        <v>2017</v>
      </c>
      <c r="Y944" s="25"/>
      <c r="Z944" s="121" t="s">
        <v>1723</v>
      </c>
      <c r="AA944" s="121" t="s">
        <v>749</v>
      </c>
      <c r="AB944" s="121" t="s">
        <v>4703</v>
      </c>
      <c r="AC944" s="121">
        <v>54</v>
      </c>
      <c r="AD944" s="122" t="s">
        <v>6874</v>
      </c>
      <c r="AE944" s="122" t="s">
        <v>6871</v>
      </c>
      <c r="AF944" s="121" t="s">
        <v>8388</v>
      </c>
      <c r="AG944" s="121"/>
      <c r="AH944" s="121" t="s">
        <v>8389</v>
      </c>
      <c r="AI944" s="121"/>
      <c r="AJ944" s="123">
        <v>22</v>
      </c>
      <c r="AK944" s="123">
        <v>223</v>
      </c>
      <c r="AL944" s="123">
        <f t="shared" si="104"/>
        <v>4906</v>
      </c>
      <c r="AM944" s="123">
        <f t="shared" si="105"/>
        <v>0</v>
      </c>
      <c r="AN944" s="135"/>
      <c r="AO944" s="74"/>
      <c r="AP944" s="24"/>
      <c r="AQ944" s="74"/>
    </row>
    <row r="945" spans="1:47" s="70" customFormat="1" ht="127.5" outlineLevel="1" x14ac:dyDescent="0.25">
      <c r="B945" s="72" t="s">
        <v>2990</v>
      </c>
      <c r="C945" s="74" t="s">
        <v>79</v>
      </c>
      <c r="D945" s="74" t="s">
        <v>1298</v>
      </c>
      <c r="E945" s="74" t="s">
        <v>1200</v>
      </c>
      <c r="F945" s="74" t="s">
        <v>1201</v>
      </c>
      <c r="G945" s="74" t="s">
        <v>1326</v>
      </c>
      <c r="H945" s="72" t="s">
        <v>81</v>
      </c>
      <c r="I945" s="79">
        <v>0</v>
      </c>
      <c r="J945" s="75">
        <v>710000000</v>
      </c>
      <c r="K945" s="75" t="s">
        <v>82</v>
      </c>
      <c r="L945" s="23" t="s">
        <v>696</v>
      </c>
      <c r="M945" s="74" t="s">
        <v>1418</v>
      </c>
      <c r="N945" s="77" t="s">
        <v>84</v>
      </c>
      <c r="O945" s="77" t="s">
        <v>4214</v>
      </c>
      <c r="P945" s="74" t="s">
        <v>91</v>
      </c>
      <c r="Q945" s="76" t="s">
        <v>705</v>
      </c>
      <c r="R945" s="77" t="s">
        <v>1421</v>
      </c>
      <c r="S945" s="73">
        <v>11</v>
      </c>
      <c r="T945" s="73">
        <v>1900</v>
      </c>
      <c r="U945" s="73">
        <f t="shared" si="99"/>
        <v>20900</v>
      </c>
      <c r="V945" s="73">
        <f t="shared" si="100"/>
        <v>23408.000000000004</v>
      </c>
      <c r="W945" s="72"/>
      <c r="X945" s="72">
        <v>2017</v>
      </c>
      <c r="Y945" s="75"/>
      <c r="Z945" s="121" t="s">
        <v>1723</v>
      </c>
      <c r="AA945" s="121" t="s">
        <v>749</v>
      </c>
      <c r="AB945" s="121" t="s">
        <v>4703</v>
      </c>
      <c r="AC945" s="121">
        <v>55</v>
      </c>
      <c r="AD945" s="122" t="s">
        <v>6874</v>
      </c>
      <c r="AE945" s="122" t="s">
        <v>6871</v>
      </c>
      <c r="AF945" s="121" t="s">
        <v>8388</v>
      </c>
      <c r="AG945" s="121"/>
      <c r="AH945" s="121" t="s">
        <v>9044</v>
      </c>
      <c r="AI945" s="121"/>
      <c r="AJ945" s="123">
        <v>11</v>
      </c>
      <c r="AK945" s="123">
        <v>1900</v>
      </c>
      <c r="AL945" s="123">
        <f t="shared" si="104"/>
        <v>20900</v>
      </c>
      <c r="AM945" s="123">
        <f t="shared" si="105"/>
        <v>0</v>
      </c>
      <c r="AN945" s="135"/>
      <c r="AO945" s="99" t="s">
        <v>8505</v>
      </c>
      <c r="AP945" s="24">
        <v>0</v>
      </c>
      <c r="AQ945" s="12">
        <f t="shared" ref="AQ945:AQ946" si="106">AL945*AP945</f>
        <v>0</v>
      </c>
      <c r="AR945" s="22"/>
      <c r="AS945" s="22"/>
      <c r="AT945" s="22"/>
      <c r="AU945" s="22"/>
    </row>
    <row r="946" spans="1:47" s="22" customFormat="1" ht="76.5" outlineLevel="1" x14ac:dyDescent="0.25">
      <c r="A946" s="70"/>
      <c r="B946" s="72" t="s">
        <v>2991</v>
      </c>
      <c r="C946" s="21" t="s">
        <v>79</v>
      </c>
      <c r="D946" s="21" t="s">
        <v>1194</v>
      </c>
      <c r="E946" s="21" t="s">
        <v>1184</v>
      </c>
      <c r="F946" s="21" t="s">
        <v>1195</v>
      </c>
      <c r="G946" s="21" t="s">
        <v>1196</v>
      </c>
      <c r="H946" s="23" t="s">
        <v>81</v>
      </c>
      <c r="I946" s="24">
        <v>0</v>
      </c>
      <c r="J946" s="25">
        <v>710000000</v>
      </c>
      <c r="K946" s="25" t="s">
        <v>82</v>
      </c>
      <c r="L946" s="23" t="s">
        <v>696</v>
      </c>
      <c r="M946" s="21" t="s">
        <v>1418</v>
      </c>
      <c r="N946" s="26" t="s">
        <v>84</v>
      </c>
      <c r="O946" s="26" t="s">
        <v>4214</v>
      </c>
      <c r="P946" s="21" t="s">
        <v>91</v>
      </c>
      <c r="Q946" s="27">
        <v>796</v>
      </c>
      <c r="R946" s="26" t="s">
        <v>678</v>
      </c>
      <c r="S946" s="12">
        <v>33</v>
      </c>
      <c r="T946" s="73">
        <v>535.70000000000005</v>
      </c>
      <c r="U946" s="12">
        <f t="shared" si="99"/>
        <v>17678.100000000002</v>
      </c>
      <c r="V946" s="12">
        <f t="shared" si="100"/>
        <v>19799.472000000005</v>
      </c>
      <c r="W946" s="23"/>
      <c r="X946" s="23">
        <v>2017</v>
      </c>
      <c r="Y946" s="25"/>
      <c r="Z946" s="121" t="s">
        <v>1723</v>
      </c>
      <c r="AA946" s="121" t="s">
        <v>749</v>
      </c>
      <c r="AB946" s="121" t="s">
        <v>4703</v>
      </c>
      <c r="AC946" s="121">
        <v>56</v>
      </c>
      <c r="AD946" s="122" t="s">
        <v>6874</v>
      </c>
      <c r="AE946" s="122" t="s">
        <v>6871</v>
      </c>
      <c r="AF946" s="121" t="s">
        <v>8388</v>
      </c>
      <c r="AG946" s="121"/>
      <c r="AH946" s="121" t="s">
        <v>9044</v>
      </c>
      <c r="AI946" s="121"/>
      <c r="AJ946" s="123">
        <v>33</v>
      </c>
      <c r="AK946" s="123">
        <v>535.70000000000005</v>
      </c>
      <c r="AL946" s="123">
        <f t="shared" si="104"/>
        <v>17678.100000000002</v>
      </c>
      <c r="AM946" s="123">
        <f t="shared" si="105"/>
        <v>0</v>
      </c>
      <c r="AN946" s="130"/>
      <c r="AO946" s="99" t="s">
        <v>8505</v>
      </c>
      <c r="AP946" s="24">
        <v>0</v>
      </c>
      <c r="AQ946" s="12">
        <f t="shared" si="106"/>
        <v>0</v>
      </c>
    </row>
    <row r="947" spans="1:47" s="22" customFormat="1" ht="229.5" outlineLevel="1" x14ac:dyDescent="0.25">
      <c r="A947" s="70"/>
      <c r="B947" s="72" t="s">
        <v>2992</v>
      </c>
      <c r="C947" s="21" t="s">
        <v>79</v>
      </c>
      <c r="D947" s="21" t="s">
        <v>3111</v>
      </c>
      <c r="E947" s="21" t="s">
        <v>1330</v>
      </c>
      <c r="F947" s="21" t="s">
        <v>3112</v>
      </c>
      <c r="G947" s="21" t="s">
        <v>4201</v>
      </c>
      <c r="H947" s="23" t="s">
        <v>81</v>
      </c>
      <c r="I947" s="24">
        <v>0</v>
      </c>
      <c r="J947" s="25">
        <v>710000000</v>
      </c>
      <c r="K947" s="25" t="s">
        <v>82</v>
      </c>
      <c r="L947" s="23" t="s">
        <v>696</v>
      </c>
      <c r="M947" s="21" t="s">
        <v>1418</v>
      </c>
      <c r="N947" s="26" t="s">
        <v>84</v>
      </c>
      <c r="O947" s="26" t="s">
        <v>4214</v>
      </c>
      <c r="P947" s="21" t="s">
        <v>91</v>
      </c>
      <c r="Q947" s="27">
        <v>704</v>
      </c>
      <c r="R947" s="26" t="s">
        <v>901</v>
      </c>
      <c r="S947" s="12">
        <v>1</v>
      </c>
      <c r="T947" s="12">
        <v>35640</v>
      </c>
      <c r="U947" s="12">
        <f t="shared" si="99"/>
        <v>35640</v>
      </c>
      <c r="V947" s="12">
        <f t="shared" si="100"/>
        <v>39916.800000000003</v>
      </c>
      <c r="W947" s="23"/>
      <c r="X947" s="23">
        <v>2017</v>
      </c>
      <c r="Y947" s="25"/>
      <c r="Z947" s="121" t="s">
        <v>1723</v>
      </c>
      <c r="AA947" s="121" t="s">
        <v>749</v>
      </c>
      <c r="AB947" s="121" t="s">
        <v>4703</v>
      </c>
      <c r="AC947" s="121">
        <v>57</v>
      </c>
      <c r="AD947" s="122" t="s">
        <v>6874</v>
      </c>
      <c r="AE947" s="122" t="s">
        <v>6871</v>
      </c>
      <c r="AF947" s="121" t="s">
        <v>8388</v>
      </c>
      <c r="AG947" s="121"/>
      <c r="AH947" s="121" t="s">
        <v>8382</v>
      </c>
      <c r="AI947" s="121"/>
      <c r="AJ947" s="123">
        <v>1</v>
      </c>
      <c r="AK947" s="123">
        <v>35089.29</v>
      </c>
      <c r="AL947" s="123">
        <f t="shared" si="104"/>
        <v>35089.29</v>
      </c>
      <c r="AM947" s="123">
        <f t="shared" si="105"/>
        <v>550.70999999999913</v>
      </c>
      <c r="AN947" s="135"/>
      <c r="AO947" s="74"/>
      <c r="AP947" s="24"/>
      <c r="AQ947" s="74"/>
    </row>
    <row r="948" spans="1:47" s="22" customFormat="1" ht="267.75" outlineLevel="1" x14ac:dyDescent="0.25">
      <c r="A948" s="70"/>
      <c r="B948" s="72" t="s">
        <v>2993</v>
      </c>
      <c r="C948" s="21" t="s">
        <v>79</v>
      </c>
      <c r="D948" s="21" t="s">
        <v>1327</v>
      </c>
      <c r="E948" s="21" t="s">
        <v>1330</v>
      </c>
      <c r="F948" s="21" t="s">
        <v>1328</v>
      </c>
      <c r="G948" s="21" t="s">
        <v>4202</v>
      </c>
      <c r="H948" s="23" t="s">
        <v>81</v>
      </c>
      <c r="I948" s="24">
        <v>0</v>
      </c>
      <c r="J948" s="25">
        <v>710000000</v>
      </c>
      <c r="K948" s="25" t="s">
        <v>82</v>
      </c>
      <c r="L948" s="23" t="s">
        <v>696</v>
      </c>
      <c r="M948" s="21" t="s">
        <v>1418</v>
      </c>
      <c r="N948" s="26" t="s">
        <v>84</v>
      </c>
      <c r="O948" s="26" t="s">
        <v>4214</v>
      </c>
      <c r="P948" s="21" t="s">
        <v>91</v>
      </c>
      <c r="Q948" s="27">
        <v>704</v>
      </c>
      <c r="R948" s="26" t="s">
        <v>901</v>
      </c>
      <c r="S948" s="12">
        <v>2</v>
      </c>
      <c r="T948" s="12">
        <v>37800</v>
      </c>
      <c r="U948" s="12">
        <f t="shared" si="99"/>
        <v>75600</v>
      </c>
      <c r="V948" s="12">
        <f t="shared" si="100"/>
        <v>84672.000000000015</v>
      </c>
      <c r="W948" s="23"/>
      <c r="X948" s="23">
        <v>2017</v>
      </c>
      <c r="Y948" s="25"/>
      <c r="Z948" s="121" t="s">
        <v>1723</v>
      </c>
      <c r="AA948" s="121" t="s">
        <v>749</v>
      </c>
      <c r="AB948" s="121" t="s">
        <v>4703</v>
      </c>
      <c r="AC948" s="121">
        <v>58</v>
      </c>
      <c r="AD948" s="122" t="s">
        <v>6874</v>
      </c>
      <c r="AE948" s="122" t="s">
        <v>6871</v>
      </c>
      <c r="AF948" s="121" t="s">
        <v>8388</v>
      </c>
      <c r="AG948" s="121"/>
      <c r="AH948" s="121" t="s">
        <v>8382</v>
      </c>
      <c r="AI948" s="121"/>
      <c r="AJ948" s="123">
        <v>2</v>
      </c>
      <c r="AK948" s="123">
        <v>37053.57</v>
      </c>
      <c r="AL948" s="123">
        <f t="shared" si="104"/>
        <v>74107.14</v>
      </c>
      <c r="AM948" s="123">
        <f t="shared" si="105"/>
        <v>1492.8600000000006</v>
      </c>
      <c r="AN948" s="130"/>
      <c r="AO948" s="21"/>
      <c r="AP948" s="24"/>
      <c r="AQ948" s="21"/>
    </row>
    <row r="949" spans="1:47" s="22" customFormat="1" ht="293.25" outlineLevel="1" x14ac:dyDescent="0.25">
      <c r="A949" s="70"/>
      <c r="B949" s="72" t="s">
        <v>2994</v>
      </c>
      <c r="C949" s="21" t="s">
        <v>79</v>
      </c>
      <c r="D949" s="74" t="s">
        <v>1329</v>
      </c>
      <c r="E949" s="74" t="s">
        <v>1330</v>
      </c>
      <c r="F949" s="74" t="s">
        <v>1331</v>
      </c>
      <c r="G949" s="74" t="s">
        <v>4466</v>
      </c>
      <c r="H949" s="23" t="s">
        <v>81</v>
      </c>
      <c r="I949" s="24">
        <v>0</v>
      </c>
      <c r="J949" s="25">
        <v>710000000</v>
      </c>
      <c r="K949" s="25" t="s">
        <v>82</v>
      </c>
      <c r="L949" s="23" t="s">
        <v>696</v>
      </c>
      <c r="M949" s="21" t="s">
        <v>1418</v>
      </c>
      <c r="N949" s="26" t="s">
        <v>84</v>
      </c>
      <c r="O949" s="26" t="s">
        <v>4214</v>
      </c>
      <c r="P949" s="21" t="s">
        <v>91</v>
      </c>
      <c r="Q949" s="27" t="s">
        <v>900</v>
      </c>
      <c r="R949" s="26" t="s">
        <v>901</v>
      </c>
      <c r="S949" s="12">
        <v>1</v>
      </c>
      <c r="T949" s="12">
        <v>20000</v>
      </c>
      <c r="U949" s="12">
        <f t="shared" si="99"/>
        <v>20000</v>
      </c>
      <c r="V949" s="12">
        <f t="shared" si="100"/>
        <v>22400.000000000004</v>
      </c>
      <c r="W949" s="23"/>
      <c r="X949" s="23">
        <v>2017</v>
      </c>
      <c r="Y949" s="25"/>
      <c r="Z949" s="121" t="s">
        <v>1723</v>
      </c>
      <c r="AA949" s="121" t="s">
        <v>749</v>
      </c>
      <c r="AB949" s="121" t="s">
        <v>4703</v>
      </c>
      <c r="AC949" s="121">
        <v>59</v>
      </c>
      <c r="AD949" s="122" t="s">
        <v>6874</v>
      </c>
      <c r="AE949" s="122" t="s">
        <v>6871</v>
      </c>
      <c r="AF949" s="121" t="s">
        <v>8388</v>
      </c>
      <c r="AG949" s="121"/>
      <c r="AH949" s="121" t="s">
        <v>8382</v>
      </c>
      <c r="AI949" s="121"/>
      <c r="AJ949" s="123">
        <v>1</v>
      </c>
      <c r="AK949" s="123">
        <v>20000</v>
      </c>
      <c r="AL949" s="123">
        <f t="shared" si="104"/>
        <v>20000</v>
      </c>
      <c r="AM949" s="123">
        <f t="shared" si="105"/>
        <v>0</v>
      </c>
      <c r="AN949" s="130"/>
      <c r="AO949" s="21"/>
      <c r="AP949" s="24"/>
      <c r="AQ949" s="21"/>
    </row>
    <row r="950" spans="1:47" s="22" customFormat="1" ht="76.5" outlineLevel="1" x14ac:dyDescent="0.25">
      <c r="A950" s="70"/>
      <c r="B950" s="72" t="s">
        <v>4918</v>
      </c>
      <c r="C950" s="21" t="s">
        <v>79</v>
      </c>
      <c r="D950" s="21" t="s">
        <v>1300</v>
      </c>
      <c r="E950" s="21" t="s">
        <v>1161</v>
      </c>
      <c r="F950" s="21" t="s">
        <v>1162</v>
      </c>
      <c r="G950" s="21" t="s">
        <v>1162</v>
      </c>
      <c r="H950" s="23" t="s">
        <v>81</v>
      </c>
      <c r="I950" s="24">
        <v>0</v>
      </c>
      <c r="J950" s="25">
        <v>710000000</v>
      </c>
      <c r="K950" s="25" t="s">
        <v>82</v>
      </c>
      <c r="L950" s="23" t="s">
        <v>696</v>
      </c>
      <c r="M950" s="21" t="s">
        <v>1419</v>
      </c>
      <c r="N950" s="26" t="s">
        <v>84</v>
      </c>
      <c r="O950" s="26" t="s">
        <v>4214</v>
      </c>
      <c r="P950" s="21" t="s">
        <v>91</v>
      </c>
      <c r="Q950" s="27">
        <v>868</v>
      </c>
      <c r="R950" s="26" t="s">
        <v>89</v>
      </c>
      <c r="S950" s="12">
        <v>552</v>
      </c>
      <c r="T950" s="12">
        <v>130</v>
      </c>
      <c r="U950" s="12">
        <f t="shared" si="99"/>
        <v>71760</v>
      </c>
      <c r="V950" s="12">
        <f t="shared" si="100"/>
        <v>80371.200000000012</v>
      </c>
      <c r="W950" s="23"/>
      <c r="X950" s="23">
        <v>2017</v>
      </c>
      <c r="Y950" s="25"/>
      <c r="Z950" s="121" t="s">
        <v>1723</v>
      </c>
      <c r="AA950" s="121" t="s">
        <v>749</v>
      </c>
      <c r="AB950" s="121" t="s">
        <v>4703</v>
      </c>
      <c r="AC950" s="121">
        <v>60</v>
      </c>
      <c r="AD950" s="122" t="s">
        <v>6874</v>
      </c>
      <c r="AE950" s="122" t="s">
        <v>6871</v>
      </c>
      <c r="AF950" s="121" t="s">
        <v>8388</v>
      </c>
      <c r="AG950" s="121"/>
      <c r="AH950" s="121" t="s">
        <v>8389</v>
      </c>
      <c r="AI950" s="121"/>
      <c r="AJ950" s="123">
        <v>552</v>
      </c>
      <c r="AK950" s="123">
        <v>130</v>
      </c>
      <c r="AL950" s="123">
        <f t="shared" si="104"/>
        <v>71760</v>
      </c>
      <c r="AM950" s="123">
        <f t="shared" si="105"/>
        <v>0</v>
      </c>
      <c r="AN950" s="130"/>
      <c r="AO950" s="21"/>
      <c r="AP950" s="24"/>
      <c r="AQ950" s="21"/>
    </row>
    <row r="951" spans="1:47" s="22" customFormat="1" ht="76.5" outlineLevel="1" x14ac:dyDescent="0.25">
      <c r="A951" s="70"/>
      <c r="B951" s="72" t="s">
        <v>4919</v>
      </c>
      <c r="C951" s="21" t="s">
        <v>79</v>
      </c>
      <c r="D951" s="21" t="s">
        <v>1003</v>
      </c>
      <c r="E951" s="21" t="s">
        <v>1000</v>
      </c>
      <c r="F951" s="21" t="s">
        <v>1004</v>
      </c>
      <c r="G951" s="21" t="s">
        <v>1307</v>
      </c>
      <c r="H951" s="23" t="s">
        <v>81</v>
      </c>
      <c r="I951" s="24">
        <v>0</v>
      </c>
      <c r="J951" s="25">
        <v>710000000</v>
      </c>
      <c r="K951" s="25" t="s">
        <v>82</v>
      </c>
      <c r="L951" s="23" t="s">
        <v>696</v>
      </c>
      <c r="M951" s="21" t="s">
        <v>1419</v>
      </c>
      <c r="N951" s="26" t="s">
        <v>84</v>
      </c>
      <c r="O951" s="26" t="s">
        <v>4214</v>
      </c>
      <c r="P951" s="21" t="s">
        <v>91</v>
      </c>
      <c r="Q951" s="27" t="s">
        <v>896</v>
      </c>
      <c r="R951" s="26" t="s">
        <v>897</v>
      </c>
      <c r="S951" s="12">
        <v>276</v>
      </c>
      <c r="T951" s="12">
        <v>258.89999999999998</v>
      </c>
      <c r="U951" s="12">
        <f t="shared" si="99"/>
        <v>71456.399999999994</v>
      </c>
      <c r="V951" s="12">
        <f t="shared" si="100"/>
        <v>80031.168000000005</v>
      </c>
      <c r="W951" s="23"/>
      <c r="X951" s="23">
        <v>2017</v>
      </c>
      <c r="Y951" s="25"/>
      <c r="Z951" s="121" t="s">
        <v>1723</v>
      </c>
      <c r="AA951" s="121" t="s">
        <v>749</v>
      </c>
      <c r="AB951" s="121" t="s">
        <v>4703</v>
      </c>
      <c r="AC951" s="121">
        <v>61</v>
      </c>
      <c r="AD951" s="122" t="s">
        <v>6874</v>
      </c>
      <c r="AE951" s="122" t="s">
        <v>6871</v>
      </c>
      <c r="AF951" s="121" t="s">
        <v>8388</v>
      </c>
      <c r="AG951" s="121"/>
      <c r="AH951" s="121" t="s">
        <v>9044</v>
      </c>
      <c r="AI951" s="121"/>
      <c r="AJ951" s="123">
        <v>276</v>
      </c>
      <c r="AK951" s="123">
        <v>255</v>
      </c>
      <c r="AL951" s="123">
        <f t="shared" si="104"/>
        <v>70380</v>
      </c>
      <c r="AM951" s="123">
        <f t="shared" si="105"/>
        <v>1076.3999999999942</v>
      </c>
      <c r="AN951" s="130"/>
      <c r="AO951" s="99" t="s">
        <v>8505</v>
      </c>
      <c r="AP951" s="24">
        <v>0</v>
      </c>
      <c r="AQ951" s="12">
        <f t="shared" ref="AQ951:AQ953" si="107">AL951*AP951</f>
        <v>0</v>
      </c>
    </row>
    <row r="952" spans="1:47" s="22" customFormat="1" ht="140.25" outlineLevel="1" x14ac:dyDescent="0.25">
      <c r="A952" s="70"/>
      <c r="B952" s="72" t="s">
        <v>4920</v>
      </c>
      <c r="C952" s="21" t="s">
        <v>79</v>
      </c>
      <c r="D952" s="74" t="s">
        <v>3114</v>
      </c>
      <c r="E952" s="74" t="s">
        <v>1000</v>
      </c>
      <c r="F952" s="74" t="s">
        <v>1009</v>
      </c>
      <c r="G952" s="21" t="s">
        <v>1308</v>
      </c>
      <c r="H952" s="23" t="s">
        <v>81</v>
      </c>
      <c r="I952" s="24">
        <v>0</v>
      </c>
      <c r="J952" s="25">
        <v>710000000</v>
      </c>
      <c r="K952" s="25" t="s">
        <v>82</v>
      </c>
      <c r="L952" s="23" t="s">
        <v>696</v>
      </c>
      <c r="M952" s="21" t="s">
        <v>1419</v>
      </c>
      <c r="N952" s="26" t="s">
        <v>84</v>
      </c>
      <c r="O952" s="26" t="s">
        <v>4214</v>
      </c>
      <c r="P952" s="21" t="s">
        <v>91</v>
      </c>
      <c r="Q952" s="27">
        <v>868</v>
      </c>
      <c r="R952" s="26" t="s">
        <v>89</v>
      </c>
      <c r="S952" s="12">
        <v>276</v>
      </c>
      <c r="T952" s="12">
        <v>839.3</v>
      </c>
      <c r="U952" s="12">
        <f t="shared" ref="U952:U1015" si="108">S952*T952</f>
        <v>231646.8</v>
      </c>
      <c r="V952" s="12">
        <f t="shared" si="100"/>
        <v>259444.416</v>
      </c>
      <c r="W952" s="23"/>
      <c r="X952" s="23">
        <v>2017</v>
      </c>
      <c r="Y952" s="25"/>
      <c r="Z952" s="121" t="s">
        <v>1723</v>
      </c>
      <c r="AA952" s="121" t="s">
        <v>749</v>
      </c>
      <c r="AB952" s="121" t="s">
        <v>4703</v>
      </c>
      <c r="AC952" s="121">
        <v>62</v>
      </c>
      <c r="AD952" s="122" t="s">
        <v>6874</v>
      </c>
      <c r="AE952" s="122" t="s">
        <v>6871</v>
      </c>
      <c r="AF952" s="121" t="s">
        <v>8388</v>
      </c>
      <c r="AG952" s="121"/>
      <c r="AH952" s="121" t="s">
        <v>9044</v>
      </c>
      <c r="AI952" s="121"/>
      <c r="AJ952" s="123">
        <v>276</v>
      </c>
      <c r="AK952" s="123">
        <v>835</v>
      </c>
      <c r="AL952" s="123">
        <f t="shared" si="104"/>
        <v>230460</v>
      </c>
      <c r="AM952" s="123">
        <f t="shared" si="105"/>
        <v>1186.7999999999884</v>
      </c>
      <c r="AN952" s="130"/>
      <c r="AO952" s="99" t="s">
        <v>8505</v>
      </c>
      <c r="AP952" s="24">
        <v>0</v>
      </c>
      <c r="AQ952" s="12">
        <f t="shared" si="107"/>
        <v>0</v>
      </c>
    </row>
    <row r="953" spans="1:47" s="22" customFormat="1" ht="114.75" outlineLevel="1" x14ac:dyDescent="0.25">
      <c r="A953" s="70"/>
      <c r="B953" s="72" t="s">
        <v>4921</v>
      </c>
      <c r="C953" s="21" t="s">
        <v>79</v>
      </c>
      <c r="D953" s="21" t="s">
        <v>1149</v>
      </c>
      <c r="E953" s="21" t="s">
        <v>1000</v>
      </c>
      <c r="F953" s="21" t="s">
        <v>1001</v>
      </c>
      <c r="G953" s="21" t="s">
        <v>4437</v>
      </c>
      <c r="H953" s="23" t="s">
        <v>81</v>
      </c>
      <c r="I953" s="24">
        <v>0</v>
      </c>
      <c r="J953" s="25">
        <v>710000000</v>
      </c>
      <c r="K953" s="25" t="s">
        <v>82</v>
      </c>
      <c r="L953" s="23" t="s">
        <v>696</v>
      </c>
      <c r="M953" s="21" t="s">
        <v>1419</v>
      </c>
      <c r="N953" s="26" t="s">
        <v>84</v>
      </c>
      <c r="O953" s="26" t="s">
        <v>4214</v>
      </c>
      <c r="P953" s="21" t="s">
        <v>91</v>
      </c>
      <c r="Q953" s="27">
        <v>868</v>
      </c>
      <c r="R953" s="26" t="s">
        <v>89</v>
      </c>
      <c r="S953" s="12">
        <v>276</v>
      </c>
      <c r="T953" s="12">
        <v>741</v>
      </c>
      <c r="U953" s="12">
        <f t="shared" si="108"/>
        <v>204516</v>
      </c>
      <c r="V953" s="12">
        <f t="shared" si="100"/>
        <v>229057.92000000001</v>
      </c>
      <c r="W953" s="23"/>
      <c r="X953" s="23">
        <v>2017</v>
      </c>
      <c r="Y953" s="25"/>
      <c r="Z953" s="121" t="s">
        <v>1723</v>
      </c>
      <c r="AA953" s="121" t="s">
        <v>749</v>
      </c>
      <c r="AB953" s="121" t="s">
        <v>4703</v>
      </c>
      <c r="AC953" s="121">
        <v>63</v>
      </c>
      <c r="AD953" s="122" t="s">
        <v>6874</v>
      </c>
      <c r="AE953" s="122" t="s">
        <v>6871</v>
      </c>
      <c r="AF953" s="121" t="s">
        <v>8388</v>
      </c>
      <c r="AG953" s="121"/>
      <c r="AH953" s="121" t="s">
        <v>9044</v>
      </c>
      <c r="AI953" s="121"/>
      <c r="AJ953" s="123">
        <v>276</v>
      </c>
      <c r="AK953" s="123">
        <v>740</v>
      </c>
      <c r="AL953" s="123">
        <f t="shared" si="104"/>
        <v>204240</v>
      </c>
      <c r="AM953" s="123">
        <f t="shared" si="105"/>
        <v>276</v>
      </c>
      <c r="AN953" s="130"/>
      <c r="AO953" s="99" t="s">
        <v>8505</v>
      </c>
      <c r="AP953" s="24">
        <v>0</v>
      </c>
      <c r="AQ953" s="12">
        <f t="shared" si="107"/>
        <v>0</v>
      </c>
    </row>
    <row r="954" spans="1:47" s="22" customFormat="1" ht="76.5" outlineLevel="1" x14ac:dyDescent="0.25">
      <c r="A954" s="70"/>
      <c r="B954" s="72" t="s">
        <v>4922</v>
      </c>
      <c r="C954" s="21" t="s">
        <v>79</v>
      </c>
      <c r="D954" s="21" t="s">
        <v>1008</v>
      </c>
      <c r="E954" s="21" t="s">
        <v>1000</v>
      </c>
      <c r="F954" s="21" t="s">
        <v>1151</v>
      </c>
      <c r="G954" s="21" t="s">
        <v>1309</v>
      </c>
      <c r="H954" s="23" t="s">
        <v>81</v>
      </c>
      <c r="I954" s="24">
        <v>0</v>
      </c>
      <c r="J954" s="25">
        <v>710000000</v>
      </c>
      <c r="K954" s="25" t="s">
        <v>82</v>
      </c>
      <c r="L954" s="23" t="s">
        <v>696</v>
      </c>
      <c r="M954" s="21" t="s">
        <v>1419</v>
      </c>
      <c r="N954" s="26" t="s">
        <v>84</v>
      </c>
      <c r="O954" s="26" t="s">
        <v>4214</v>
      </c>
      <c r="P954" s="21" t="s">
        <v>91</v>
      </c>
      <c r="Q954" s="27">
        <v>796</v>
      </c>
      <c r="R954" s="26" t="s">
        <v>678</v>
      </c>
      <c r="S954" s="12">
        <v>276</v>
      </c>
      <c r="T954" s="12">
        <v>696.4</v>
      </c>
      <c r="U954" s="12">
        <f t="shared" si="108"/>
        <v>192206.4</v>
      </c>
      <c r="V954" s="12">
        <f t="shared" si="100"/>
        <v>215271.16800000001</v>
      </c>
      <c r="W954" s="23"/>
      <c r="X954" s="23">
        <v>2017</v>
      </c>
      <c r="Y954" s="25"/>
      <c r="Z954" s="121" t="s">
        <v>1723</v>
      </c>
      <c r="AA954" s="121" t="s">
        <v>749</v>
      </c>
      <c r="AB954" s="121" t="s">
        <v>4703</v>
      </c>
      <c r="AC954" s="121">
        <v>64</v>
      </c>
      <c r="AD954" s="122" t="s">
        <v>6874</v>
      </c>
      <c r="AE954" s="122" t="s">
        <v>6871</v>
      </c>
      <c r="AF954" s="121" t="s">
        <v>8388</v>
      </c>
      <c r="AG954" s="121"/>
      <c r="AH954" s="121" t="s">
        <v>8379</v>
      </c>
      <c r="AI954" s="121"/>
      <c r="AJ954" s="123">
        <v>276</v>
      </c>
      <c r="AK954" s="123">
        <v>696.4</v>
      </c>
      <c r="AL954" s="123">
        <f t="shared" si="104"/>
        <v>192206.4</v>
      </c>
      <c r="AM954" s="123">
        <f t="shared" si="105"/>
        <v>0</v>
      </c>
      <c r="AN954" s="130"/>
      <c r="AO954" s="74"/>
      <c r="AP954" s="79"/>
      <c r="AQ954" s="74"/>
    </row>
    <row r="955" spans="1:47" s="22" customFormat="1" ht="76.5" outlineLevel="1" x14ac:dyDescent="0.25">
      <c r="A955" s="70"/>
      <c r="B955" s="72" t="s">
        <v>4923</v>
      </c>
      <c r="C955" s="21" t="s">
        <v>79</v>
      </c>
      <c r="D955" s="21" t="s">
        <v>1310</v>
      </c>
      <c r="E955" s="21" t="s">
        <v>1000</v>
      </c>
      <c r="F955" s="21" t="s">
        <v>1311</v>
      </c>
      <c r="G955" s="21" t="s">
        <v>1312</v>
      </c>
      <c r="H955" s="23" t="s">
        <v>81</v>
      </c>
      <c r="I955" s="24">
        <v>0</v>
      </c>
      <c r="J955" s="25">
        <v>710000000</v>
      </c>
      <c r="K955" s="25" t="s">
        <v>82</v>
      </c>
      <c r="L955" s="23" t="s">
        <v>696</v>
      </c>
      <c r="M955" s="21" t="s">
        <v>1419</v>
      </c>
      <c r="N955" s="26" t="s">
        <v>84</v>
      </c>
      <c r="O955" s="26" t="s">
        <v>4214</v>
      </c>
      <c r="P955" s="21" t="s">
        <v>91</v>
      </c>
      <c r="Q955" s="27">
        <v>796</v>
      </c>
      <c r="R955" s="26" t="s">
        <v>678</v>
      </c>
      <c r="S955" s="12">
        <v>368</v>
      </c>
      <c r="T955" s="12">
        <v>303.5</v>
      </c>
      <c r="U955" s="12">
        <f t="shared" si="108"/>
        <v>111688</v>
      </c>
      <c r="V955" s="12">
        <f t="shared" si="100"/>
        <v>125090.56000000001</v>
      </c>
      <c r="W955" s="23"/>
      <c r="X955" s="23">
        <v>2017</v>
      </c>
      <c r="Y955" s="25"/>
      <c r="Z955" s="121" t="s">
        <v>1723</v>
      </c>
      <c r="AA955" s="121" t="s">
        <v>749</v>
      </c>
      <c r="AB955" s="121" t="s">
        <v>4703</v>
      </c>
      <c r="AC955" s="121">
        <v>65</v>
      </c>
      <c r="AD955" s="122" t="s">
        <v>6874</v>
      </c>
      <c r="AE955" s="122" t="s">
        <v>6871</v>
      </c>
      <c r="AF955" s="121" t="s">
        <v>8388</v>
      </c>
      <c r="AG955" s="121"/>
      <c r="AH955" s="121" t="s">
        <v>9044</v>
      </c>
      <c r="AI955" s="121"/>
      <c r="AJ955" s="123">
        <v>368</v>
      </c>
      <c r="AK955" s="123">
        <v>300</v>
      </c>
      <c r="AL955" s="123">
        <f t="shared" si="104"/>
        <v>110400</v>
      </c>
      <c r="AM955" s="123">
        <f t="shared" si="105"/>
        <v>1288</v>
      </c>
      <c r="AN955" s="130"/>
      <c r="AO955" s="99" t="s">
        <v>8505</v>
      </c>
      <c r="AP955" s="24">
        <v>0</v>
      </c>
      <c r="AQ955" s="12">
        <f t="shared" ref="AQ955:AQ959" si="109">AL955*AP955</f>
        <v>0</v>
      </c>
    </row>
    <row r="956" spans="1:47" s="22" customFormat="1" ht="114.75" outlineLevel="1" x14ac:dyDescent="0.25">
      <c r="A956" s="70"/>
      <c r="B956" s="72" t="s">
        <v>4924</v>
      </c>
      <c r="C956" s="21" t="s">
        <v>79</v>
      </c>
      <c r="D956" s="21" t="s">
        <v>1022</v>
      </c>
      <c r="E956" s="21" t="s">
        <v>1000</v>
      </c>
      <c r="F956" s="21" t="s">
        <v>1023</v>
      </c>
      <c r="G956" s="21" t="s">
        <v>1313</v>
      </c>
      <c r="H956" s="23" t="s">
        <v>81</v>
      </c>
      <c r="I956" s="24">
        <v>0</v>
      </c>
      <c r="J956" s="25">
        <v>710000000</v>
      </c>
      <c r="K956" s="25" t="s">
        <v>82</v>
      </c>
      <c r="L956" s="23" t="s">
        <v>696</v>
      </c>
      <c r="M956" s="21" t="s">
        <v>1419</v>
      </c>
      <c r="N956" s="26" t="s">
        <v>84</v>
      </c>
      <c r="O956" s="26" t="s">
        <v>4214</v>
      </c>
      <c r="P956" s="21" t="s">
        <v>91</v>
      </c>
      <c r="Q956" s="27">
        <v>868</v>
      </c>
      <c r="R956" s="26" t="s">
        <v>89</v>
      </c>
      <c r="S956" s="12">
        <v>276</v>
      </c>
      <c r="T956" s="12">
        <v>571.4</v>
      </c>
      <c r="U956" s="12">
        <f t="shared" si="108"/>
        <v>157706.4</v>
      </c>
      <c r="V956" s="12">
        <f t="shared" si="100"/>
        <v>176631.16800000001</v>
      </c>
      <c r="W956" s="23"/>
      <c r="X956" s="23">
        <v>2017</v>
      </c>
      <c r="Y956" s="25"/>
      <c r="Z956" s="121" t="s">
        <v>1723</v>
      </c>
      <c r="AA956" s="121" t="s">
        <v>749</v>
      </c>
      <c r="AB956" s="121" t="s">
        <v>4703</v>
      </c>
      <c r="AC956" s="121">
        <v>66</v>
      </c>
      <c r="AD956" s="122" t="s">
        <v>6874</v>
      </c>
      <c r="AE956" s="122" t="s">
        <v>6871</v>
      </c>
      <c r="AF956" s="121" t="s">
        <v>8388</v>
      </c>
      <c r="AG956" s="121"/>
      <c r="AH956" s="121" t="s">
        <v>9044</v>
      </c>
      <c r="AI956" s="121"/>
      <c r="AJ956" s="123">
        <v>276</v>
      </c>
      <c r="AK956" s="123">
        <v>570</v>
      </c>
      <c r="AL956" s="123">
        <f t="shared" si="104"/>
        <v>157320</v>
      </c>
      <c r="AM956" s="123">
        <f t="shared" si="105"/>
        <v>386.39999999999418</v>
      </c>
      <c r="AN956" s="130"/>
      <c r="AO956" s="99" t="s">
        <v>8505</v>
      </c>
      <c r="AP956" s="24">
        <v>0</v>
      </c>
      <c r="AQ956" s="12">
        <f t="shared" si="109"/>
        <v>0</v>
      </c>
    </row>
    <row r="957" spans="1:47" s="22" customFormat="1" ht="89.25" outlineLevel="1" x14ac:dyDescent="0.25">
      <c r="A957" s="70"/>
      <c r="B957" s="72" t="s">
        <v>4925</v>
      </c>
      <c r="C957" s="21" t="s">
        <v>79</v>
      </c>
      <c r="D957" s="21" t="s">
        <v>1014</v>
      </c>
      <c r="E957" s="21" t="s">
        <v>1015</v>
      </c>
      <c r="F957" s="21" t="s">
        <v>1016</v>
      </c>
      <c r="G957" s="21" t="s">
        <v>3991</v>
      </c>
      <c r="H957" s="23" t="s">
        <v>81</v>
      </c>
      <c r="I957" s="24">
        <v>0</v>
      </c>
      <c r="J957" s="25">
        <v>710000000</v>
      </c>
      <c r="K957" s="25" t="s">
        <v>82</v>
      </c>
      <c r="L957" s="23" t="s">
        <v>696</v>
      </c>
      <c r="M957" s="21" t="s">
        <v>1419</v>
      </c>
      <c r="N957" s="26" t="s">
        <v>84</v>
      </c>
      <c r="O957" s="26" t="s">
        <v>4214</v>
      </c>
      <c r="P957" s="21" t="s">
        <v>91</v>
      </c>
      <c r="Q957" s="27">
        <v>796</v>
      </c>
      <c r="R957" s="26" t="s">
        <v>678</v>
      </c>
      <c r="S957" s="12">
        <v>92</v>
      </c>
      <c r="T957" s="12">
        <v>678.5</v>
      </c>
      <c r="U957" s="12">
        <f t="shared" si="108"/>
        <v>62422</v>
      </c>
      <c r="V957" s="12">
        <f t="shared" si="100"/>
        <v>69912.639999999999</v>
      </c>
      <c r="W957" s="23"/>
      <c r="X957" s="23">
        <v>2017</v>
      </c>
      <c r="Y957" s="25"/>
      <c r="Z957" s="121" t="s">
        <v>1723</v>
      </c>
      <c r="AA957" s="121" t="s">
        <v>749</v>
      </c>
      <c r="AB957" s="121" t="s">
        <v>4703</v>
      </c>
      <c r="AC957" s="121">
        <v>67</v>
      </c>
      <c r="AD957" s="122" t="s">
        <v>6874</v>
      </c>
      <c r="AE957" s="122" t="s">
        <v>6871</v>
      </c>
      <c r="AF957" s="121" t="s">
        <v>8388</v>
      </c>
      <c r="AG957" s="121"/>
      <c r="AH957" s="121" t="s">
        <v>9044</v>
      </c>
      <c r="AI957" s="121"/>
      <c r="AJ957" s="123">
        <v>92</v>
      </c>
      <c r="AK957" s="123">
        <v>678.5</v>
      </c>
      <c r="AL957" s="123">
        <f t="shared" si="104"/>
        <v>62422</v>
      </c>
      <c r="AM957" s="123">
        <f t="shared" si="105"/>
        <v>0</v>
      </c>
      <c r="AN957" s="130"/>
      <c r="AO957" s="99" t="s">
        <v>8505</v>
      </c>
      <c r="AP957" s="24">
        <v>0</v>
      </c>
      <c r="AQ957" s="12">
        <f t="shared" si="109"/>
        <v>0</v>
      </c>
    </row>
    <row r="958" spans="1:47" s="22" customFormat="1" ht="89.25" outlineLevel="1" x14ac:dyDescent="0.25">
      <c r="A958" s="70"/>
      <c r="B958" s="72" t="s">
        <v>4926</v>
      </c>
      <c r="C958" s="21" t="s">
        <v>79</v>
      </c>
      <c r="D958" s="21" t="s">
        <v>1006</v>
      </c>
      <c r="E958" s="21" t="s">
        <v>1000</v>
      </c>
      <c r="F958" s="21" t="s">
        <v>1007</v>
      </c>
      <c r="G958" s="21" t="s">
        <v>1168</v>
      </c>
      <c r="H958" s="23" t="s">
        <v>81</v>
      </c>
      <c r="I958" s="24">
        <v>0</v>
      </c>
      <c r="J958" s="25">
        <v>710000000</v>
      </c>
      <c r="K958" s="25" t="s">
        <v>82</v>
      </c>
      <c r="L958" s="23" t="s">
        <v>696</v>
      </c>
      <c r="M958" s="21" t="s">
        <v>1419</v>
      </c>
      <c r="N958" s="26" t="s">
        <v>84</v>
      </c>
      <c r="O958" s="26" t="s">
        <v>4214</v>
      </c>
      <c r="P958" s="21" t="s">
        <v>91</v>
      </c>
      <c r="Q958" s="27">
        <v>796</v>
      </c>
      <c r="R958" s="26" t="s">
        <v>678</v>
      </c>
      <c r="S958" s="12">
        <v>138</v>
      </c>
      <c r="T958" s="12">
        <v>767.8</v>
      </c>
      <c r="U958" s="12">
        <f t="shared" si="108"/>
        <v>105956.4</v>
      </c>
      <c r="V958" s="12">
        <f t="shared" si="100"/>
        <v>118671.16800000001</v>
      </c>
      <c r="W958" s="23"/>
      <c r="X958" s="23">
        <v>2017</v>
      </c>
      <c r="Y958" s="25"/>
      <c r="Z958" s="121" t="s">
        <v>1723</v>
      </c>
      <c r="AA958" s="121" t="s">
        <v>749</v>
      </c>
      <c r="AB958" s="121" t="s">
        <v>4703</v>
      </c>
      <c r="AC958" s="121">
        <v>68</v>
      </c>
      <c r="AD958" s="122" t="s">
        <v>6874</v>
      </c>
      <c r="AE958" s="122" t="s">
        <v>6871</v>
      </c>
      <c r="AF958" s="121" t="s">
        <v>8388</v>
      </c>
      <c r="AG958" s="121"/>
      <c r="AH958" s="121" t="s">
        <v>9044</v>
      </c>
      <c r="AI958" s="121"/>
      <c r="AJ958" s="123">
        <v>138</v>
      </c>
      <c r="AK958" s="123">
        <v>765</v>
      </c>
      <c r="AL958" s="123">
        <f t="shared" si="104"/>
        <v>105570</v>
      </c>
      <c r="AM958" s="123">
        <f t="shared" si="105"/>
        <v>386.39999999999418</v>
      </c>
      <c r="AN958" s="130"/>
      <c r="AO958" s="99" t="s">
        <v>8505</v>
      </c>
      <c r="AP958" s="24">
        <v>0</v>
      </c>
      <c r="AQ958" s="12">
        <f t="shared" si="109"/>
        <v>0</v>
      </c>
    </row>
    <row r="959" spans="1:47" s="22" customFormat="1" ht="178.5" outlineLevel="1" x14ac:dyDescent="0.25">
      <c r="A959" s="70"/>
      <c r="B959" s="72" t="s">
        <v>4927</v>
      </c>
      <c r="C959" s="21" t="s">
        <v>79</v>
      </c>
      <c r="D959" s="21" t="s">
        <v>1011</v>
      </c>
      <c r="E959" s="21" t="s">
        <v>1000</v>
      </c>
      <c r="F959" s="21" t="s">
        <v>1012</v>
      </c>
      <c r="G959" s="21" t="s">
        <v>1336</v>
      </c>
      <c r="H959" s="23" t="s">
        <v>81</v>
      </c>
      <c r="I959" s="24">
        <v>0</v>
      </c>
      <c r="J959" s="25">
        <v>710000000</v>
      </c>
      <c r="K959" s="25" t="s">
        <v>82</v>
      </c>
      <c r="L959" s="23" t="s">
        <v>696</v>
      </c>
      <c r="M959" s="21" t="s">
        <v>1419</v>
      </c>
      <c r="N959" s="26" t="s">
        <v>84</v>
      </c>
      <c r="O959" s="26" t="s">
        <v>4214</v>
      </c>
      <c r="P959" s="21" t="s">
        <v>91</v>
      </c>
      <c r="Q959" s="27">
        <v>868</v>
      </c>
      <c r="R959" s="26" t="s">
        <v>89</v>
      </c>
      <c r="S959" s="12">
        <v>69</v>
      </c>
      <c r="T959" s="12">
        <v>741</v>
      </c>
      <c r="U959" s="12">
        <f t="shared" si="108"/>
        <v>51129</v>
      </c>
      <c r="V959" s="12">
        <f t="shared" si="100"/>
        <v>57264.480000000003</v>
      </c>
      <c r="W959" s="23"/>
      <c r="X959" s="23">
        <v>2017</v>
      </c>
      <c r="Y959" s="25"/>
      <c r="Z959" s="121" t="s">
        <v>1723</v>
      </c>
      <c r="AA959" s="121" t="s">
        <v>749</v>
      </c>
      <c r="AB959" s="121" t="s">
        <v>4703</v>
      </c>
      <c r="AC959" s="121">
        <v>69</v>
      </c>
      <c r="AD959" s="122" t="s">
        <v>6874</v>
      </c>
      <c r="AE959" s="122" t="s">
        <v>6871</v>
      </c>
      <c r="AF959" s="121" t="s">
        <v>8388</v>
      </c>
      <c r="AG959" s="121"/>
      <c r="AH959" s="121" t="s">
        <v>9044</v>
      </c>
      <c r="AI959" s="121"/>
      <c r="AJ959" s="123">
        <v>69</v>
      </c>
      <c r="AK959" s="123">
        <v>740</v>
      </c>
      <c r="AL959" s="123">
        <f t="shared" si="104"/>
        <v>51060</v>
      </c>
      <c r="AM959" s="123">
        <f t="shared" si="105"/>
        <v>69</v>
      </c>
      <c r="AN959" s="130"/>
      <c r="AO959" s="99" t="s">
        <v>8505</v>
      </c>
      <c r="AP959" s="24">
        <v>0</v>
      </c>
      <c r="AQ959" s="12">
        <f t="shared" si="109"/>
        <v>0</v>
      </c>
    </row>
    <row r="960" spans="1:47" s="22" customFormat="1" ht="76.5" outlineLevel="1" x14ac:dyDescent="0.25">
      <c r="A960" s="70"/>
      <c r="B960" s="72" t="s">
        <v>4928</v>
      </c>
      <c r="C960" s="21" t="s">
        <v>79</v>
      </c>
      <c r="D960" s="21" t="s">
        <v>4333</v>
      </c>
      <c r="E960" s="21" t="s">
        <v>1041</v>
      </c>
      <c r="F960" s="21" t="s">
        <v>4334</v>
      </c>
      <c r="G960" s="21" t="s">
        <v>1314</v>
      </c>
      <c r="H960" s="23" t="s">
        <v>81</v>
      </c>
      <c r="I960" s="24">
        <v>0</v>
      </c>
      <c r="J960" s="25">
        <v>710000000</v>
      </c>
      <c r="K960" s="25" t="s">
        <v>82</v>
      </c>
      <c r="L960" s="23" t="s">
        <v>696</v>
      </c>
      <c r="M960" s="21" t="s">
        <v>1419</v>
      </c>
      <c r="N960" s="26" t="s">
        <v>84</v>
      </c>
      <c r="O960" s="26" t="s">
        <v>4214</v>
      </c>
      <c r="P960" s="21" t="s">
        <v>91</v>
      </c>
      <c r="Q960" s="27">
        <v>796</v>
      </c>
      <c r="R960" s="26" t="s">
        <v>678</v>
      </c>
      <c r="S960" s="12">
        <v>828</v>
      </c>
      <c r="T960" s="12">
        <v>71.400000000000006</v>
      </c>
      <c r="U960" s="12">
        <f t="shared" si="108"/>
        <v>59119.200000000004</v>
      </c>
      <c r="V960" s="12">
        <f t="shared" si="100"/>
        <v>66213.504000000015</v>
      </c>
      <c r="W960" s="23"/>
      <c r="X960" s="23">
        <v>2017</v>
      </c>
      <c r="Y960" s="25"/>
      <c r="Z960" s="121" t="s">
        <v>1723</v>
      </c>
      <c r="AA960" s="121" t="s">
        <v>749</v>
      </c>
      <c r="AB960" s="121" t="s">
        <v>4703</v>
      </c>
      <c r="AC960" s="121">
        <v>70</v>
      </c>
      <c r="AD960" s="122" t="s">
        <v>6874</v>
      </c>
      <c r="AE960" s="122" t="s">
        <v>6871</v>
      </c>
      <c r="AF960" s="121" t="s">
        <v>8388</v>
      </c>
      <c r="AG960" s="121"/>
      <c r="AH960" s="121" t="s">
        <v>8389</v>
      </c>
      <c r="AI960" s="121"/>
      <c r="AJ960" s="123">
        <v>828</v>
      </c>
      <c r="AK960" s="123">
        <v>71</v>
      </c>
      <c r="AL960" s="123">
        <f t="shared" si="104"/>
        <v>58788</v>
      </c>
      <c r="AM960" s="123">
        <f t="shared" si="105"/>
        <v>331.20000000000437</v>
      </c>
      <c r="AN960" s="130"/>
      <c r="AO960" s="21"/>
      <c r="AP960" s="24"/>
      <c r="AQ960" s="21"/>
    </row>
    <row r="961" spans="1:47" s="22" customFormat="1" ht="76.5" outlineLevel="1" x14ac:dyDescent="0.25">
      <c r="A961" s="70"/>
      <c r="B961" s="72" t="s">
        <v>4929</v>
      </c>
      <c r="C961" s="21" t="s">
        <v>79</v>
      </c>
      <c r="D961" s="21" t="s">
        <v>1315</v>
      </c>
      <c r="E961" s="21" t="s">
        <v>1041</v>
      </c>
      <c r="F961" s="21" t="s">
        <v>1058</v>
      </c>
      <c r="G961" s="21" t="s">
        <v>1316</v>
      </c>
      <c r="H961" s="23" t="s">
        <v>81</v>
      </c>
      <c r="I961" s="24">
        <v>0</v>
      </c>
      <c r="J961" s="25">
        <v>710000000</v>
      </c>
      <c r="K961" s="25" t="s">
        <v>82</v>
      </c>
      <c r="L961" s="23" t="s">
        <v>696</v>
      </c>
      <c r="M961" s="21" t="s">
        <v>1419</v>
      </c>
      <c r="N961" s="26" t="s">
        <v>84</v>
      </c>
      <c r="O961" s="26" t="s">
        <v>4214</v>
      </c>
      <c r="P961" s="21" t="s">
        <v>91</v>
      </c>
      <c r="Q961" s="27" t="s">
        <v>898</v>
      </c>
      <c r="R961" s="26" t="s">
        <v>899</v>
      </c>
      <c r="S961" s="12">
        <v>185</v>
      </c>
      <c r="T961" s="73">
        <v>1178.5</v>
      </c>
      <c r="U961" s="12">
        <f t="shared" si="108"/>
        <v>218022.5</v>
      </c>
      <c r="V961" s="12">
        <f t="shared" si="100"/>
        <v>244185.2</v>
      </c>
      <c r="W961" s="23"/>
      <c r="X961" s="23">
        <v>2017</v>
      </c>
      <c r="Y961" s="25"/>
      <c r="Z961" s="121" t="s">
        <v>1723</v>
      </c>
      <c r="AA961" s="121" t="s">
        <v>749</v>
      </c>
      <c r="AB961" s="121" t="s">
        <v>4703</v>
      </c>
      <c r="AC961" s="121">
        <v>71</v>
      </c>
      <c r="AD961" s="122" t="s">
        <v>6874</v>
      </c>
      <c r="AE961" s="122" t="s">
        <v>6871</v>
      </c>
      <c r="AF961" s="121" t="s">
        <v>8388</v>
      </c>
      <c r="AG961" s="121"/>
      <c r="AH961" s="121" t="s">
        <v>9044</v>
      </c>
      <c r="AI961" s="121"/>
      <c r="AJ961" s="123">
        <v>185</v>
      </c>
      <c r="AK961" s="123">
        <v>1170</v>
      </c>
      <c r="AL961" s="123">
        <f t="shared" si="104"/>
        <v>216450</v>
      </c>
      <c r="AM961" s="123">
        <f t="shared" si="105"/>
        <v>1572.5</v>
      </c>
      <c r="AN961" s="130"/>
      <c r="AO961" s="99" t="s">
        <v>8505</v>
      </c>
      <c r="AP961" s="24">
        <v>0</v>
      </c>
      <c r="AQ961" s="12">
        <f>AL961*AP961</f>
        <v>0</v>
      </c>
    </row>
    <row r="962" spans="1:47" s="22" customFormat="1" ht="76.5" outlineLevel="1" x14ac:dyDescent="0.25">
      <c r="A962" s="70"/>
      <c r="B962" s="72" t="s">
        <v>4930</v>
      </c>
      <c r="C962" s="21" t="s">
        <v>79</v>
      </c>
      <c r="D962" s="21" t="s">
        <v>1065</v>
      </c>
      <c r="E962" s="21" t="s">
        <v>1066</v>
      </c>
      <c r="F962" s="21" t="s">
        <v>1067</v>
      </c>
      <c r="G962" s="21" t="s">
        <v>1337</v>
      </c>
      <c r="H962" s="23" t="s">
        <v>81</v>
      </c>
      <c r="I962" s="24">
        <v>0</v>
      </c>
      <c r="J962" s="25">
        <v>710000000</v>
      </c>
      <c r="K962" s="25" t="s">
        <v>82</v>
      </c>
      <c r="L962" s="23" t="s">
        <v>696</v>
      </c>
      <c r="M962" s="21" t="s">
        <v>1419</v>
      </c>
      <c r="N962" s="26" t="s">
        <v>84</v>
      </c>
      <c r="O962" s="26" t="s">
        <v>4214</v>
      </c>
      <c r="P962" s="21" t="s">
        <v>91</v>
      </c>
      <c r="Q962" s="27">
        <v>796</v>
      </c>
      <c r="R962" s="26" t="s">
        <v>678</v>
      </c>
      <c r="S962" s="12">
        <v>552</v>
      </c>
      <c r="T962" s="12">
        <v>285.7</v>
      </c>
      <c r="U962" s="12">
        <f t="shared" si="108"/>
        <v>157706.4</v>
      </c>
      <c r="V962" s="12">
        <f t="shared" si="100"/>
        <v>176631.16800000001</v>
      </c>
      <c r="W962" s="23"/>
      <c r="X962" s="23">
        <v>2017</v>
      </c>
      <c r="Y962" s="25"/>
      <c r="Z962" s="121" t="s">
        <v>1723</v>
      </c>
      <c r="AA962" s="121" t="s">
        <v>749</v>
      </c>
      <c r="AB962" s="121" t="s">
        <v>4703</v>
      </c>
      <c r="AC962" s="121">
        <v>72</v>
      </c>
      <c r="AD962" s="122" t="s">
        <v>6874</v>
      </c>
      <c r="AE962" s="122" t="s">
        <v>6871</v>
      </c>
      <c r="AF962" s="121" t="s">
        <v>8388</v>
      </c>
      <c r="AG962" s="121"/>
      <c r="AH962" s="121" t="s">
        <v>8389</v>
      </c>
      <c r="AI962" s="121"/>
      <c r="AJ962" s="123">
        <v>552</v>
      </c>
      <c r="AK962" s="123">
        <v>285.5</v>
      </c>
      <c r="AL962" s="123">
        <f t="shared" si="104"/>
        <v>157596</v>
      </c>
      <c r="AM962" s="123">
        <f t="shared" si="105"/>
        <v>110.39999999999418</v>
      </c>
      <c r="AN962" s="130"/>
      <c r="AO962" s="21"/>
      <c r="AP962" s="24"/>
      <c r="AQ962" s="21"/>
    </row>
    <row r="963" spans="1:47" s="22" customFormat="1" ht="76.5" outlineLevel="1" x14ac:dyDescent="0.25">
      <c r="A963" s="70"/>
      <c r="B963" s="72" t="s">
        <v>4931</v>
      </c>
      <c r="C963" s="21" t="s">
        <v>79</v>
      </c>
      <c r="D963" s="21" t="s">
        <v>1179</v>
      </c>
      <c r="E963" s="74" t="s">
        <v>1180</v>
      </c>
      <c r="F963" s="74" t="s">
        <v>1181</v>
      </c>
      <c r="G963" s="74" t="s">
        <v>1317</v>
      </c>
      <c r="H963" s="23" t="s">
        <v>81</v>
      </c>
      <c r="I963" s="24">
        <v>0</v>
      </c>
      <c r="J963" s="25">
        <v>710000000</v>
      </c>
      <c r="K963" s="25" t="s">
        <v>82</v>
      </c>
      <c r="L963" s="23" t="s">
        <v>696</v>
      </c>
      <c r="M963" s="21" t="s">
        <v>1419</v>
      </c>
      <c r="N963" s="26" t="s">
        <v>84</v>
      </c>
      <c r="O963" s="26" t="s">
        <v>4214</v>
      </c>
      <c r="P963" s="21" t="s">
        <v>91</v>
      </c>
      <c r="Q963" s="27">
        <v>796</v>
      </c>
      <c r="R963" s="26" t="s">
        <v>678</v>
      </c>
      <c r="S963" s="12">
        <v>552</v>
      </c>
      <c r="T963" s="73">
        <v>285.89999999999998</v>
      </c>
      <c r="U963" s="12">
        <f t="shared" si="108"/>
        <v>157816.79999999999</v>
      </c>
      <c r="V963" s="12">
        <f t="shared" ref="V963:V1026" si="110">U963*1.12</f>
        <v>176754.81599999999</v>
      </c>
      <c r="W963" s="23"/>
      <c r="X963" s="23">
        <v>2017</v>
      </c>
      <c r="Y963" s="25"/>
      <c r="Z963" s="121" t="s">
        <v>1723</v>
      </c>
      <c r="AA963" s="121" t="s">
        <v>749</v>
      </c>
      <c r="AB963" s="121" t="s">
        <v>4703</v>
      </c>
      <c r="AC963" s="121">
        <v>73</v>
      </c>
      <c r="AD963" s="122" t="s">
        <v>6874</v>
      </c>
      <c r="AE963" s="122" t="s">
        <v>6871</v>
      </c>
      <c r="AF963" s="121" t="s">
        <v>8388</v>
      </c>
      <c r="AG963" s="121"/>
      <c r="AH963" s="121" t="s">
        <v>8379</v>
      </c>
      <c r="AI963" s="121"/>
      <c r="AJ963" s="123">
        <v>552</v>
      </c>
      <c r="AK963" s="123">
        <v>285.89999999999998</v>
      </c>
      <c r="AL963" s="123">
        <f t="shared" si="104"/>
        <v>157816.79999999999</v>
      </c>
      <c r="AM963" s="123">
        <f t="shared" si="105"/>
        <v>0</v>
      </c>
      <c r="AN963" s="130"/>
      <c r="AO963" s="74"/>
      <c r="AP963" s="79"/>
      <c r="AQ963" s="74"/>
    </row>
    <row r="964" spans="1:47" s="22" customFormat="1" ht="76.5" outlineLevel="1" x14ac:dyDescent="0.25">
      <c r="A964" s="70"/>
      <c r="B964" s="72" t="s">
        <v>4932</v>
      </c>
      <c r="C964" s="21" t="s">
        <v>79</v>
      </c>
      <c r="D964" s="21" t="s">
        <v>1175</v>
      </c>
      <c r="E964" s="74" t="s">
        <v>1176</v>
      </c>
      <c r="F964" s="74" t="s">
        <v>1177</v>
      </c>
      <c r="G964" s="74" t="s">
        <v>4463</v>
      </c>
      <c r="H964" s="23" t="s">
        <v>81</v>
      </c>
      <c r="I964" s="24">
        <v>0</v>
      </c>
      <c r="J964" s="25">
        <v>710000000</v>
      </c>
      <c r="K964" s="25" t="s">
        <v>82</v>
      </c>
      <c r="L964" s="23" t="s">
        <v>696</v>
      </c>
      <c r="M964" s="21" t="s">
        <v>1419</v>
      </c>
      <c r="N964" s="26" t="s">
        <v>84</v>
      </c>
      <c r="O964" s="26" t="s">
        <v>4214</v>
      </c>
      <c r="P964" s="21" t="s">
        <v>91</v>
      </c>
      <c r="Q964" s="27" t="s">
        <v>902</v>
      </c>
      <c r="R964" s="26" t="s">
        <v>678</v>
      </c>
      <c r="S964" s="12">
        <v>552</v>
      </c>
      <c r="T964" s="12">
        <v>89.2</v>
      </c>
      <c r="U964" s="12">
        <f t="shared" si="108"/>
        <v>49238.400000000001</v>
      </c>
      <c r="V964" s="12">
        <f t="shared" si="110"/>
        <v>55147.008000000009</v>
      </c>
      <c r="W964" s="23"/>
      <c r="X964" s="23">
        <v>2017</v>
      </c>
      <c r="Y964" s="25"/>
      <c r="Z964" s="121" t="s">
        <v>1723</v>
      </c>
      <c r="AA964" s="121" t="s">
        <v>749</v>
      </c>
      <c r="AB964" s="121" t="s">
        <v>4703</v>
      </c>
      <c r="AC964" s="121">
        <v>74</v>
      </c>
      <c r="AD964" s="122" t="s">
        <v>6874</v>
      </c>
      <c r="AE964" s="122" t="s">
        <v>6871</v>
      </c>
      <c r="AF964" s="121" t="s">
        <v>8388</v>
      </c>
      <c r="AG964" s="121"/>
      <c r="AH964" s="121" t="s">
        <v>8389</v>
      </c>
      <c r="AI964" s="121"/>
      <c r="AJ964" s="123">
        <v>552</v>
      </c>
      <c r="AK964" s="123">
        <v>89</v>
      </c>
      <c r="AL964" s="123">
        <f t="shared" si="104"/>
        <v>49128</v>
      </c>
      <c r="AM964" s="123">
        <f t="shared" si="105"/>
        <v>110.40000000000146</v>
      </c>
      <c r="AN964" s="130"/>
      <c r="AO964" s="21"/>
      <c r="AP964" s="24"/>
      <c r="AQ964" s="21"/>
    </row>
    <row r="965" spans="1:47" s="22" customFormat="1" ht="76.5" outlineLevel="1" x14ac:dyDescent="0.25">
      <c r="A965" s="70"/>
      <c r="B965" s="72" t="s">
        <v>4933</v>
      </c>
      <c r="C965" s="21" t="s">
        <v>79</v>
      </c>
      <c r="D965" s="21" t="s">
        <v>1187</v>
      </c>
      <c r="E965" s="21" t="s">
        <v>1188</v>
      </c>
      <c r="F965" s="21" t="s">
        <v>1189</v>
      </c>
      <c r="G965" s="21" t="s">
        <v>4884</v>
      </c>
      <c r="H965" s="23" t="s">
        <v>81</v>
      </c>
      <c r="I965" s="24">
        <v>0</v>
      </c>
      <c r="J965" s="25">
        <v>710000000</v>
      </c>
      <c r="K965" s="25" t="s">
        <v>82</v>
      </c>
      <c r="L965" s="23" t="s">
        <v>696</v>
      </c>
      <c r="M965" s="21" t="s">
        <v>1419</v>
      </c>
      <c r="N965" s="26" t="s">
        <v>84</v>
      </c>
      <c r="O965" s="26" t="s">
        <v>4214</v>
      </c>
      <c r="P965" s="21" t="s">
        <v>91</v>
      </c>
      <c r="Q965" s="27" t="s">
        <v>902</v>
      </c>
      <c r="R965" s="26" t="s">
        <v>678</v>
      </c>
      <c r="S965" s="12">
        <v>142</v>
      </c>
      <c r="T965" s="12">
        <v>616</v>
      </c>
      <c r="U965" s="12">
        <f t="shared" si="108"/>
        <v>87472</v>
      </c>
      <c r="V965" s="12">
        <f t="shared" si="110"/>
        <v>97968.640000000014</v>
      </c>
      <c r="W965" s="23"/>
      <c r="X965" s="23">
        <v>2017</v>
      </c>
      <c r="Y965" s="25"/>
      <c r="Z965" s="121" t="s">
        <v>1723</v>
      </c>
      <c r="AA965" s="121" t="s">
        <v>749</v>
      </c>
      <c r="AB965" s="121" t="s">
        <v>4703</v>
      </c>
      <c r="AC965" s="121">
        <v>75</v>
      </c>
      <c r="AD965" s="122" t="s">
        <v>6874</v>
      </c>
      <c r="AE965" s="122" t="s">
        <v>6871</v>
      </c>
      <c r="AF965" s="121" t="s">
        <v>8388</v>
      </c>
      <c r="AG965" s="121"/>
      <c r="AH965" s="121" t="s">
        <v>9044</v>
      </c>
      <c r="AI965" s="121"/>
      <c r="AJ965" s="123">
        <v>142</v>
      </c>
      <c r="AK965" s="123">
        <v>616</v>
      </c>
      <c r="AL965" s="123">
        <f t="shared" si="104"/>
        <v>87472</v>
      </c>
      <c r="AM965" s="123">
        <f t="shared" si="105"/>
        <v>0</v>
      </c>
      <c r="AN965" s="130"/>
      <c r="AO965" s="99" t="s">
        <v>8505</v>
      </c>
      <c r="AP965" s="24">
        <v>0</v>
      </c>
      <c r="AQ965" s="12">
        <f>AL965*AP965</f>
        <v>0</v>
      </c>
    </row>
    <row r="966" spans="1:47" s="22" customFormat="1" ht="76.5" outlineLevel="1" x14ac:dyDescent="0.25">
      <c r="A966" s="70"/>
      <c r="B966" s="72" t="s">
        <v>4934</v>
      </c>
      <c r="C966" s="21" t="s">
        <v>79</v>
      </c>
      <c r="D966" s="21" t="s">
        <v>1031</v>
      </c>
      <c r="E966" s="21" t="s">
        <v>315</v>
      </c>
      <c r="F966" s="21" t="s">
        <v>1032</v>
      </c>
      <c r="G966" s="21" t="s">
        <v>4891</v>
      </c>
      <c r="H966" s="23" t="s">
        <v>81</v>
      </c>
      <c r="I966" s="24">
        <v>0</v>
      </c>
      <c r="J966" s="25">
        <v>710000000</v>
      </c>
      <c r="K966" s="25" t="s">
        <v>82</v>
      </c>
      <c r="L966" s="23" t="s">
        <v>696</v>
      </c>
      <c r="M966" s="21" t="s">
        <v>1419</v>
      </c>
      <c r="N966" s="26" t="s">
        <v>84</v>
      </c>
      <c r="O966" s="26" t="s">
        <v>4214</v>
      </c>
      <c r="P966" s="21" t="s">
        <v>91</v>
      </c>
      <c r="Q966" s="27">
        <v>715</v>
      </c>
      <c r="R966" s="26" t="s">
        <v>681</v>
      </c>
      <c r="S966" s="12">
        <v>552</v>
      </c>
      <c r="T966" s="12">
        <v>120</v>
      </c>
      <c r="U966" s="12">
        <f t="shared" si="108"/>
        <v>66240</v>
      </c>
      <c r="V966" s="12">
        <f t="shared" si="110"/>
        <v>74188.800000000003</v>
      </c>
      <c r="W966" s="23"/>
      <c r="X966" s="23">
        <v>2017</v>
      </c>
      <c r="Y966" s="25"/>
      <c r="Z966" s="121" t="s">
        <v>1723</v>
      </c>
      <c r="AA966" s="121" t="s">
        <v>749</v>
      </c>
      <c r="AB966" s="121" t="s">
        <v>4703</v>
      </c>
      <c r="AC966" s="121">
        <v>76</v>
      </c>
      <c r="AD966" s="122" t="s">
        <v>6874</v>
      </c>
      <c r="AE966" s="122" t="s">
        <v>6871</v>
      </c>
      <c r="AF966" s="121" t="s">
        <v>8388</v>
      </c>
      <c r="AG966" s="121"/>
      <c r="AH966" s="121" t="s">
        <v>8389</v>
      </c>
      <c r="AI966" s="121"/>
      <c r="AJ966" s="123">
        <v>552</v>
      </c>
      <c r="AK966" s="123">
        <v>120</v>
      </c>
      <c r="AL966" s="123">
        <f t="shared" si="104"/>
        <v>66240</v>
      </c>
      <c r="AM966" s="123">
        <f t="shared" si="105"/>
        <v>0</v>
      </c>
      <c r="AN966" s="130"/>
      <c r="AO966" s="21"/>
      <c r="AP966" s="24"/>
      <c r="AQ966" s="21"/>
    </row>
    <row r="967" spans="1:47" s="70" customFormat="1" ht="76.5" outlineLevel="1" x14ac:dyDescent="0.25">
      <c r="B967" s="72" t="s">
        <v>4935</v>
      </c>
      <c r="C967" s="74" t="s">
        <v>79</v>
      </c>
      <c r="D967" s="74" t="s">
        <v>1183</v>
      </c>
      <c r="E967" s="74" t="s">
        <v>1184</v>
      </c>
      <c r="F967" s="74" t="s">
        <v>1185</v>
      </c>
      <c r="G967" s="74" t="s">
        <v>1338</v>
      </c>
      <c r="H967" s="72" t="s">
        <v>81</v>
      </c>
      <c r="I967" s="79">
        <v>0</v>
      </c>
      <c r="J967" s="75">
        <v>710000000</v>
      </c>
      <c r="K967" s="75" t="s">
        <v>82</v>
      </c>
      <c r="L967" s="23" t="s">
        <v>696</v>
      </c>
      <c r="M967" s="74" t="s">
        <v>1419</v>
      </c>
      <c r="N967" s="77" t="s">
        <v>84</v>
      </c>
      <c r="O967" s="77" t="s">
        <v>4214</v>
      </c>
      <c r="P967" s="74" t="s">
        <v>91</v>
      </c>
      <c r="Q967" s="76">
        <v>839</v>
      </c>
      <c r="R967" s="77" t="s">
        <v>679</v>
      </c>
      <c r="S967" s="73">
        <v>46</v>
      </c>
      <c r="T967" s="73">
        <v>2500</v>
      </c>
      <c r="U967" s="73">
        <f t="shared" si="108"/>
        <v>115000</v>
      </c>
      <c r="V967" s="73">
        <f t="shared" si="110"/>
        <v>128800.00000000001</v>
      </c>
      <c r="W967" s="72"/>
      <c r="X967" s="72">
        <v>2017</v>
      </c>
      <c r="Y967" s="75"/>
      <c r="Z967" s="121" t="s">
        <v>1723</v>
      </c>
      <c r="AA967" s="121" t="s">
        <v>749</v>
      </c>
      <c r="AB967" s="121" t="s">
        <v>4703</v>
      </c>
      <c r="AC967" s="121">
        <v>77</v>
      </c>
      <c r="AD967" s="122" t="s">
        <v>6874</v>
      </c>
      <c r="AE967" s="122" t="s">
        <v>6871</v>
      </c>
      <c r="AF967" s="121" t="s">
        <v>8388</v>
      </c>
      <c r="AG967" s="121"/>
      <c r="AH967" s="121" t="s">
        <v>8379</v>
      </c>
      <c r="AI967" s="121"/>
      <c r="AJ967" s="123">
        <v>46</v>
      </c>
      <c r="AK967" s="123">
        <v>2500</v>
      </c>
      <c r="AL967" s="123">
        <f t="shared" si="104"/>
        <v>115000</v>
      </c>
      <c r="AM967" s="123">
        <f t="shared" si="105"/>
        <v>0</v>
      </c>
      <c r="AN967" s="130"/>
      <c r="AO967" s="74"/>
      <c r="AP967" s="79"/>
      <c r="AQ967" s="74"/>
      <c r="AR967" s="22"/>
      <c r="AS967" s="22"/>
      <c r="AT967" s="22"/>
      <c r="AU967" s="22"/>
    </row>
    <row r="968" spans="1:47" s="22" customFormat="1" ht="76.5" outlineLevel="1" x14ac:dyDescent="0.25">
      <c r="A968" s="70"/>
      <c r="B968" s="72" t="s">
        <v>4936</v>
      </c>
      <c r="C968" s="21" t="s">
        <v>79</v>
      </c>
      <c r="D968" s="21" t="s">
        <v>1447</v>
      </c>
      <c r="E968" s="21" t="s">
        <v>1055</v>
      </c>
      <c r="F968" s="21" t="s">
        <v>1339</v>
      </c>
      <c r="G968" s="21" t="s">
        <v>1340</v>
      </c>
      <c r="H968" s="23" t="s">
        <v>81</v>
      </c>
      <c r="I968" s="24">
        <v>0</v>
      </c>
      <c r="J968" s="25">
        <v>710000000</v>
      </c>
      <c r="K968" s="25" t="s">
        <v>82</v>
      </c>
      <c r="L968" s="23" t="s">
        <v>696</v>
      </c>
      <c r="M968" s="21" t="s">
        <v>1419</v>
      </c>
      <c r="N968" s="26" t="s">
        <v>84</v>
      </c>
      <c r="O968" s="26" t="s">
        <v>4214</v>
      </c>
      <c r="P968" s="21" t="s">
        <v>91</v>
      </c>
      <c r="Q968" s="27" t="s">
        <v>902</v>
      </c>
      <c r="R968" s="26" t="s">
        <v>678</v>
      </c>
      <c r="S968" s="12">
        <v>138</v>
      </c>
      <c r="T968" s="12">
        <v>600</v>
      </c>
      <c r="U968" s="12">
        <f t="shared" si="108"/>
        <v>82800</v>
      </c>
      <c r="V968" s="12">
        <f t="shared" si="110"/>
        <v>92736.000000000015</v>
      </c>
      <c r="W968" s="23"/>
      <c r="X968" s="23">
        <v>2017</v>
      </c>
      <c r="Y968" s="25"/>
      <c r="Z968" s="121" t="s">
        <v>1723</v>
      </c>
      <c r="AA968" s="121" t="s">
        <v>749</v>
      </c>
      <c r="AB968" s="121" t="s">
        <v>4703</v>
      </c>
      <c r="AC968" s="121">
        <v>78</v>
      </c>
      <c r="AD968" s="122" t="s">
        <v>6874</v>
      </c>
      <c r="AE968" s="122" t="s">
        <v>6871</v>
      </c>
      <c r="AF968" s="121" t="s">
        <v>8388</v>
      </c>
      <c r="AG968" s="121"/>
      <c r="AH968" s="121" t="s">
        <v>8382</v>
      </c>
      <c r="AI968" s="121"/>
      <c r="AJ968" s="123">
        <v>138</v>
      </c>
      <c r="AK968" s="123">
        <v>178.57</v>
      </c>
      <c r="AL968" s="123">
        <f t="shared" si="104"/>
        <v>24642.66</v>
      </c>
      <c r="AM968" s="123">
        <f t="shared" si="105"/>
        <v>58157.34</v>
      </c>
      <c r="AN968" s="130"/>
      <c r="AO968" s="21"/>
      <c r="AP968" s="24"/>
      <c r="AQ968" s="21"/>
    </row>
    <row r="969" spans="1:47" s="22" customFormat="1" ht="76.5" outlineLevel="1" x14ac:dyDescent="0.25">
      <c r="A969" s="70"/>
      <c r="B969" s="72" t="s">
        <v>4937</v>
      </c>
      <c r="C969" s="21" t="s">
        <v>79</v>
      </c>
      <c r="D969" s="74" t="s">
        <v>3012</v>
      </c>
      <c r="E969" s="74" t="s">
        <v>3013</v>
      </c>
      <c r="F969" s="74" t="s">
        <v>3014</v>
      </c>
      <c r="G969" s="21" t="s">
        <v>3015</v>
      </c>
      <c r="H969" s="23" t="s">
        <v>81</v>
      </c>
      <c r="I969" s="24">
        <v>0</v>
      </c>
      <c r="J969" s="25">
        <v>710000000</v>
      </c>
      <c r="K969" s="25" t="s">
        <v>82</v>
      </c>
      <c r="L969" s="23" t="s">
        <v>696</v>
      </c>
      <c r="M969" s="21" t="s">
        <v>1419</v>
      </c>
      <c r="N969" s="26" t="s">
        <v>84</v>
      </c>
      <c r="O969" s="26" t="s">
        <v>4214</v>
      </c>
      <c r="P969" s="21" t="s">
        <v>91</v>
      </c>
      <c r="Q969" s="27" t="s">
        <v>1126</v>
      </c>
      <c r="R969" s="26" t="s">
        <v>1127</v>
      </c>
      <c r="S969" s="12">
        <v>552</v>
      </c>
      <c r="T969" s="12">
        <v>75</v>
      </c>
      <c r="U969" s="12">
        <f t="shared" si="108"/>
        <v>41400</v>
      </c>
      <c r="V969" s="12">
        <f t="shared" si="110"/>
        <v>46368.000000000007</v>
      </c>
      <c r="W969" s="23"/>
      <c r="X969" s="23">
        <v>2017</v>
      </c>
      <c r="Y969" s="25"/>
      <c r="Z969" s="121" t="s">
        <v>1723</v>
      </c>
      <c r="AA969" s="121" t="s">
        <v>749</v>
      </c>
      <c r="AB969" s="121" t="s">
        <v>4703</v>
      </c>
      <c r="AC969" s="121">
        <v>79</v>
      </c>
      <c r="AD969" s="122" t="s">
        <v>6874</v>
      </c>
      <c r="AE969" s="122" t="s">
        <v>6871</v>
      </c>
      <c r="AF969" s="121" t="s">
        <v>8388</v>
      </c>
      <c r="AG969" s="121"/>
      <c r="AH969" s="121" t="s">
        <v>8389</v>
      </c>
      <c r="AI969" s="121"/>
      <c r="AJ969" s="123">
        <v>552</v>
      </c>
      <c r="AK969" s="123">
        <v>75</v>
      </c>
      <c r="AL969" s="123">
        <f t="shared" si="104"/>
        <v>41400</v>
      </c>
      <c r="AM969" s="123">
        <f t="shared" si="105"/>
        <v>0</v>
      </c>
      <c r="AN969" s="135"/>
      <c r="AO969" s="74"/>
      <c r="AP969" s="24"/>
      <c r="AQ969" s="74"/>
    </row>
    <row r="970" spans="1:47" s="22" customFormat="1" ht="76.5" outlineLevel="1" x14ac:dyDescent="0.25">
      <c r="A970" s="70"/>
      <c r="B970" s="72" t="s">
        <v>4938</v>
      </c>
      <c r="C970" s="21" t="s">
        <v>79</v>
      </c>
      <c r="D970" s="74" t="s">
        <v>1033</v>
      </c>
      <c r="E970" s="74" t="s">
        <v>1034</v>
      </c>
      <c r="F970" s="74" t="s">
        <v>1035</v>
      </c>
      <c r="G970" s="21" t="s">
        <v>1319</v>
      </c>
      <c r="H970" s="23" t="s">
        <v>81</v>
      </c>
      <c r="I970" s="24">
        <v>0</v>
      </c>
      <c r="J970" s="25">
        <v>710000000</v>
      </c>
      <c r="K970" s="25" t="s">
        <v>82</v>
      </c>
      <c r="L970" s="23" t="s">
        <v>696</v>
      </c>
      <c r="M970" s="21" t="s">
        <v>1419</v>
      </c>
      <c r="N970" s="26" t="s">
        <v>84</v>
      </c>
      <c r="O970" s="26" t="s">
        <v>4214</v>
      </c>
      <c r="P970" s="21" t="s">
        <v>91</v>
      </c>
      <c r="Q970" s="27" t="s">
        <v>1126</v>
      </c>
      <c r="R970" s="26" t="s">
        <v>1127</v>
      </c>
      <c r="S970" s="12">
        <v>828</v>
      </c>
      <c r="T970" s="12">
        <v>155.35</v>
      </c>
      <c r="U970" s="12">
        <f t="shared" si="108"/>
        <v>128629.79999999999</v>
      </c>
      <c r="V970" s="12">
        <f t="shared" si="110"/>
        <v>144065.37599999999</v>
      </c>
      <c r="W970" s="23"/>
      <c r="X970" s="23">
        <v>2017</v>
      </c>
      <c r="Y970" s="25"/>
      <c r="Z970" s="121" t="s">
        <v>1723</v>
      </c>
      <c r="AA970" s="121" t="s">
        <v>749</v>
      </c>
      <c r="AB970" s="121" t="s">
        <v>4703</v>
      </c>
      <c r="AC970" s="121">
        <v>80</v>
      </c>
      <c r="AD970" s="122" t="s">
        <v>6874</v>
      </c>
      <c r="AE970" s="122" t="s">
        <v>6871</v>
      </c>
      <c r="AF970" s="121" t="s">
        <v>8388</v>
      </c>
      <c r="AG970" s="121"/>
      <c r="AH970" s="121" t="s">
        <v>8389</v>
      </c>
      <c r="AI970" s="121"/>
      <c r="AJ970" s="123">
        <v>828</v>
      </c>
      <c r="AK970" s="123">
        <v>155</v>
      </c>
      <c r="AL970" s="123">
        <f t="shared" si="104"/>
        <v>128340</v>
      </c>
      <c r="AM970" s="123">
        <f t="shared" si="105"/>
        <v>289.79999999998836</v>
      </c>
      <c r="AN970" s="130"/>
      <c r="AO970" s="21"/>
      <c r="AP970" s="24"/>
      <c r="AQ970" s="21"/>
    </row>
    <row r="971" spans="1:47" s="22" customFormat="1" ht="76.5" outlineLevel="1" x14ac:dyDescent="0.25">
      <c r="A971" s="70"/>
      <c r="B971" s="72" t="s">
        <v>4939</v>
      </c>
      <c r="C971" s="21" t="s">
        <v>79</v>
      </c>
      <c r="D971" s="21" t="s">
        <v>1321</v>
      </c>
      <c r="E971" s="21" t="s">
        <v>1070</v>
      </c>
      <c r="F971" s="21" t="s">
        <v>1320</v>
      </c>
      <c r="G971" s="21" t="s">
        <v>4886</v>
      </c>
      <c r="H971" s="23" t="s">
        <v>81</v>
      </c>
      <c r="I971" s="24">
        <v>0</v>
      </c>
      <c r="J971" s="25">
        <v>710000000</v>
      </c>
      <c r="K971" s="25" t="s">
        <v>82</v>
      </c>
      <c r="L971" s="23" t="s">
        <v>696</v>
      </c>
      <c r="M971" s="21" t="s">
        <v>1419</v>
      </c>
      <c r="N971" s="26" t="s">
        <v>84</v>
      </c>
      <c r="O971" s="26" t="s">
        <v>4214</v>
      </c>
      <c r="P971" s="21" t="s">
        <v>91</v>
      </c>
      <c r="Q971" s="27">
        <v>736</v>
      </c>
      <c r="R971" s="26" t="s">
        <v>1128</v>
      </c>
      <c r="S971" s="12">
        <v>1837</v>
      </c>
      <c r="T971" s="12">
        <v>151.69999999999999</v>
      </c>
      <c r="U971" s="12">
        <f t="shared" si="108"/>
        <v>278672.89999999997</v>
      </c>
      <c r="V971" s="12">
        <f t="shared" si="110"/>
        <v>312113.64799999999</v>
      </c>
      <c r="W971" s="23"/>
      <c r="X971" s="23">
        <v>2017</v>
      </c>
      <c r="Y971" s="25"/>
      <c r="Z971" s="121" t="s">
        <v>1723</v>
      </c>
      <c r="AA971" s="121" t="s">
        <v>749</v>
      </c>
      <c r="AB971" s="121" t="s">
        <v>4703</v>
      </c>
      <c r="AC971" s="121">
        <v>81</v>
      </c>
      <c r="AD971" s="122" t="s">
        <v>6874</v>
      </c>
      <c r="AE971" s="122" t="s">
        <v>6871</v>
      </c>
      <c r="AF971" s="121" t="s">
        <v>8388</v>
      </c>
      <c r="AG971" s="121"/>
      <c r="AH971" s="121" t="s">
        <v>8379</v>
      </c>
      <c r="AI971" s="121"/>
      <c r="AJ971" s="123">
        <v>1837</v>
      </c>
      <c r="AK971" s="123">
        <v>151.69999999999999</v>
      </c>
      <c r="AL971" s="123">
        <f t="shared" si="104"/>
        <v>278672.89999999997</v>
      </c>
      <c r="AM971" s="123">
        <f t="shared" si="105"/>
        <v>0</v>
      </c>
      <c r="AN971" s="130"/>
      <c r="AO971" s="74"/>
      <c r="AP971" s="79"/>
      <c r="AQ971" s="74"/>
    </row>
    <row r="972" spans="1:47" s="22" customFormat="1" ht="76.5" outlineLevel="1" x14ac:dyDescent="0.25">
      <c r="A972" s="70"/>
      <c r="B972" s="72" t="s">
        <v>4940</v>
      </c>
      <c r="C972" s="21" t="s">
        <v>79</v>
      </c>
      <c r="D972" s="21" t="s">
        <v>1072</v>
      </c>
      <c r="E972" s="21" t="s">
        <v>1073</v>
      </c>
      <c r="F972" s="21" t="s">
        <v>1074</v>
      </c>
      <c r="G972" s="21" t="s">
        <v>4888</v>
      </c>
      <c r="H972" s="23" t="s">
        <v>81</v>
      </c>
      <c r="I972" s="24">
        <v>0</v>
      </c>
      <c r="J972" s="25">
        <v>710000000</v>
      </c>
      <c r="K972" s="25" t="s">
        <v>82</v>
      </c>
      <c r="L972" s="23" t="s">
        <v>696</v>
      </c>
      <c r="M972" s="21" t="s">
        <v>1419</v>
      </c>
      <c r="N972" s="26" t="s">
        <v>84</v>
      </c>
      <c r="O972" s="26" t="s">
        <v>4214</v>
      </c>
      <c r="P972" s="21" t="s">
        <v>91</v>
      </c>
      <c r="Q972" s="27" t="s">
        <v>1420</v>
      </c>
      <c r="R972" s="26" t="s">
        <v>1128</v>
      </c>
      <c r="S972" s="12">
        <v>462</v>
      </c>
      <c r="T972" s="12">
        <v>446.4</v>
      </c>
      <c r="U972" s="12">
        <f t="shared" si="108"/>
        <v>206236.79999999999</v>
      </c>
      <c r="V972" s="12">
        <f t="shared" si="110"/>
        <v>230985.21600000001</v>
      </c>
      <c r="W972" s="23"/>
      <c r="X972" s="23">
        <v>2017</v>
      </c>
      <c r="Y972" s="25"/>
      <c r="Z972" s="121" t="s">
        <v>1723</v>
      </c>
      <c r="AA972" s="121" t="s">
        <v>749</v>
      </c>
      <c r="AB972" s="121" t="s">
        <v>4703</v>
      </c>
      <c r="AC972" s="121">
        <v>82</v>
      </c>
      <c r="AD972" s="122" t="s">
        <v>6874</v>
      </c>
      <c r="AE972" s="122" t="s">
        <v>6871</v>
      </c>
      <c r="AF972" s="121" t="s">
        <v>8388</v>
      </c>
      <c r="AG972" s="121"/>
      <c r="AH972" s="121" t="s">
        <v>8379</v>
      </c>
      <c r="AI972" s="121"/>
      <c r="AJ972" s="123">
        <v>462</v>
      </c>
      <c r="AK972" s="123">
        <v>446.4</v>
      </c>
      <c r="AL972" s="123">
        <f t="shared" si="104"/>
        <v>206236.79999999999</v>
      </c>
      <c r="AM972" s="123">
        <f t="shared" si="105"/>
        <v>0</v>
      </c>
      <c r="AN972" s="130"/>
      <c r="AO972" s="74"/>
      <c r="AP972" s="79"/>
      <c r="AQ972" s="74"/>
    </row>
    <row r="973" spans="1:47" s="22" customFormat="1" ht="76.5" outlineLevel="1" x14ac:dyDescent="0.25">
      <c r="A973" s="70"/>
      <c r="B973" s="72" t="s">
        <v>4941</v>
      </c>
      <c r="C973" s="21" t="s">
        <v>79</v>
      </c>
      <c r="D973" s="21" t="s">
        <v>1061</v>
      </c>
      <c r="E973" s="21" t="s">
        <v>1062</v>
      </c>
      <c r="F973" s="21" t="s">
        <v>1063</v>
      </c>
      <c r="G973" s="21" t="s">
        <v>1322</v>
      </c>
      <c r="H973" s="23" t="s">
        <v>81</v>
      </c>
      <c r="I973" s="24">
        <v>0.5</v>
      </c>
      <c r="J973" s="25">
        <v>710000000</v>
      </c>
      <c r="K973" s="25" t="s">
        <v>82</v>
      </c>
      <c r="L973" s="23" t="s">
        <v>696</v>
      </c>
      <c r="M973" s="21" t="s">
        <v>1419</v>
      </c>
      <c r="N973" s="26" t="s">
        <v>84</v>
      </c>
      <c r="O973" s="26" t="s">
        <v>4214</v>
      </c>
      <c r="P973" s="21" t="s">
        <v>91</v>
      </c>
      <c r="Q973" s="27">
        <v>778</v>
      </c>
      <c r="R973" s="26" t="s">
        <v>899</v>
      </c>
      <c r="S973" s="12">
        <v>2300</v>
      </c>
      <c r="T973" s="73">
        <v>464.28</v>
      </c>
      <c r="U973" s="12">
        <f t="shared" si="108"/>
        <v>1067844</v>
      </c>
      <c r="V973" s="12">
        <f t="shared" si="110"/>
        <v>1195985.28</v>
      </c>
      <c r="W973" s="72" t="s">
        <v>203</v>
      </c>
      <c r="X973" s="23">
        <v>2017</v>
      </c>
      <c r="Y973" s="25"/>
      <c r="Z973" s="121" t="s">
        <v>1723</v>
      </c>
      <c r="AA973" s="121" t="s">
        <v>749</v>
      </c>
      <c r="AB973" s="121" t="s">
        <v>4703</v>
      </c>
      <c r="AC973" s="121">
        <v>3</v>
      </c>
      <c r="AD973" s="122" t="s">
        <v>6870</v>
      </c>
      <c r="AE973" s="122" t="s">
        <v>6871</v>
      </c>
      <c r="AF973" s="121" t="s">
        <v>8390</v>
      </c>
      <c r="AG973" s="121"/>
      <c r="AH973" s="121" t="s">
        <v>8343</v>
      </c>
      <c r="AI973" s="121"/>
      <c r="AJ973" s="123">
        <v>2300</v>
      </c>
      <c r="AK973" s="123">
        <v>460</v>
      </c>
      <c r="AL973" s="123">
        <f t="shared" si="104"/>
        <v>1058000</v>
      </c>
      <c r="AM973" s="123">
        <f t="shared" si="105"/>
        <v>9844</v>
      </c>
      <c r="AN973" s="130"/>
      <c r="AO973" s="99" t="s">
        <v>8505</v>
      </c>
      <c r="AP973" s="24">
        <v>0.63</v>
      </c>
      <c r="AQ973" s="12">
        <f t="shared" ref="AQ973:AQ974" si="111">AL973*AP973</f>
        <v>666540</v>
      </c>
    </row>
    <row r="974" spans="1:47" s="22" customFormat="1" ht="76.5" outlineLevel="1" x14ac:dyDescent="0.25">
      <c r="A974" s="70"/>
      <c r="B974" s="72" t="s">
        <v>4942</v>
      </c>
      <c r="C974" s="21" t="s">
        <v>79</v>
      </c>
      <c r="D974" s="21" t="s">
        <v>1059</v>
      </c>
      <c r="E974" s="21" t="s">
        <v>772</v>
      </c>
      <c r="F974" s="21" t="s">
        <v>1060</v>
      </c>
      <c r="G974" s="74" t="s">
        <v>8516</v>
      </c>
      <c r="H974" s="23" t="s">
        <v>81</v>
      </c>
      <c r="I974" s="24">
        <v>0.5</v>
      </c>
      <c r="J974" s="25">
        <v>710000000</v>
      </c>
      <c r="K974" s="25" t="s">
        <v>82</v>
      </c>
      <c r="L974" s="23" t="s">
        <v>696</v>
      </c>
      <c r="M974" s="21" t="s">
        <v>1419</v>
      </c>
      <c r="N974" s="26" t="s">
        <v>84</v>
      </c>
      <c r="O974" s="26" t="s">
        <v>4214</v>
      </c>
      <c r="P974" s="21" t="s">
        <v>91</v>
      </c>
      <c r="Q974" s="27" t="s">
        <v>1420</v>
      </c>
      <c r="R974" s="26" t="s">
        <v>1128</v>
      </c>
      <c r="S974" s="12">
        <v>2249</v>
      </c>
      <c r="T974" s="12">
        <v>491.62</v>
      </c>
      <c r="U974" s="12">
        <f t="shared" si="108"/>
        <v>1105653.3800000001</v>
      </c>
      <c r="V974" s="12">
        <f t="shared" si="110"/>
        <v>1238331.7856000003</v>
      </c>
      <c r="W974" s="72" t="s">
        <v>203</v>
      </c>
      <c r="X974" s="23">
        <v>2017</v>
      </c>
      <c r="Y974" s="25"/>
      <c r="Z974" s="121" t="s">
        <v>1723</v>
      </c>
      <c r="AA974" s="121" t="s">
        <v>749</v>
      </c>
      <c r="AB974" s="121" t="s">
        <v>4703</v>
      </c>
      <c r="AC974" s="121">
        <v>4</v>
      </c>
      <c r="AD974" s="122" t="s">
        <v>6870</v>
      </c>
      <c r="AE974" s="122" t="s">
        <v>6871</v>
      </c>
      <c r="AF974" s="121" t="s">
        <v>8342</v>
      </c>
      <c r="AG974" s="121"/>
      <c r="AH974" s="121" t="s">
        <v>8343</v>
      </c>
      <c r="AI974" s="121"/>
      <c r="AJ974" s="123">
        <v>2249</v>
      </c>
      <c r="AK974" s="123">
        <v>491.62</v>
      </c>
      <c r="AL974" s="123">
        <f t="shared" ref="AL974:AL1013" si="112">AJ974*AK974</f>
        <v>1105653.3800000001</v>
      </c>
      <c r="AM974" s="123">
        <f>U974-AL974</f>
        <v>0</v>
      </c>
      <c r="AN974" s="130"/>
      <c r="AO974" s="99" t="s">
        <v>8505</v>
      </c>
      <c r="AP974" s="24">
        <v>0.63</v>
      </c>
      <c r="AQ974" s="12">
        <f t="shared" si="111"/>
        <v>696561.62940000009</v>
      </c>
    </row>
    <row r="975" spans="1:47" s="70" customFormat="1" ht="89.25" outlineLevel="1" x14ac:dyDescent="0.25">
      <c r="B975" s="72" t="s">
        <v>4943</v>
      </c>
      <c r="C975" s="74" t="s">
        <v>79</v>
      </c>
      <c r="D975" s="74" t="s">
        <v>1207</v>
      </c>
      <c r="E975" s="74" t="s">
        <v>1184</v>
      </c>
      <c r="F975" s="74" t="s">
        <v>1208</v>
      </c>
      <c r="G975" s="74" t="s">
        <v>4038</v>
      </c>
      <c r="H975" s="72" t="s">
        <v>81</v>
      </c>
      <c r="I975" s="79">
        <v>0</v>
      </c>
      <c r="J975" s="75">
        <v>710000000</v>
      </c>
      <c r="K975" s="75" t="s">
        <v>82</v>
      </c>
      <c r="L975" s="23" t="s">
        <v>696</v>
      </c>
      <c r="M975" s="74" t="s">
        <v>1419</v>
      </c>
      <c r="N975" s="77" t="s">
        <v>84</v>
      </c>
      <c r="O975" s="77" t="s">
        <v>4214</v>
      </c>
      <c r="P975" s="74" t="s">
        <v>91</v>
      </c>
      <c r="Q975" s="76" t="s">
        <v>902</v>
      </c>
      <c r="R975" s="77" t="s">
        <v>678</v>
      </c>
      <c r="S975" s="73">
        <v>23</v>
      </c>
      <c r="T975" s="73">
        <v>2500</v>
      </c>
      <c r="U975" s="73">
        <f t="shared" si="108"/>
        <v>57500</v>
      </c>
      <c r="V975" s="73">
        <f t="shared" si="110"/>
        <v>64400.000000000007</v>
      </c>
      <c r="W975" s="72"/>
      <c r="X975" s="72">
        <v>2017</v>
      </c>
      <c r="Y975" s="75"/>
      <c r="Z975" s="121" t="s">
        <v>1723</v>
      </c>
      <c r="AA975" s="121" t="s">
        <v>749</v>
      </c>
      <c r="AB975" s="121" t="s">
        <v>4703</v>
      </c>
      <c r="AC975" s="121">
        <v>83</v>
      </c>
      <c r="AD975" s="122" t="s">
        <v>6874</v>
      </c>
      <c r="AE975" s="122" t="s">
        <v>6871</v>
      </c>
      <c r="AF975" s="121" t="s">
        <v>8388</v>
      </c>
      <c r="AG975" s="121"/>
      <c r="AH975" s="121" t="s">
        <v>8382</v>
      </c>
      <c r="AI975" s="121"/>
      <c r="AJ975" s="123">
        <v>23</v>
      </c>
      <c r="AK975" s="123">
        <v>523.78</v>
      </c>
      <c r="AL975" s="123">
        <f t="shared" si="112"/>
        <v>12046.939999999999</v>
      </c>
      <c r="AM975" s="123">
        <f t="shared" ref="AM975:AM1013" si="113">U975-AL975</f>
        <v>45453.06</v>
      </c>
      <c r="AN975" s="130"/>
      <c r="AO975" s="21"/>
      <c r="AP975" s="24"/>
      <c r="AQ975" s="21"/>
      <c r="AR975" s="22"/>
      <c r="AS975" s="22"/>
      <c r="AT975" s="22"/>
      <c r="AU975" s="22"/>
    </row>
    <row r="976" spans="1:47" s="70" customFormat="1" ht="76.5" outlineLevel="1" x14ac:dyDescent="0.25">
      <c r="B976" s="72" t="s">
        <v>4944</v>
      </c>
      <c r="C976" s="74" t="s">
        <v>79</v>
      </c>
      <c r="D976" s="74" t="s">
        <v>1047</v>
      </c>
      <c r="E976" s="74" t="s">
        <v>1044</v>
      </c>
      <c r="F976" s="74" t="s">
        <v>1048</v>
      </c>
      <c r="G976" s="74" t="s">
        <v>4892</v>
      </c>
      <c r="H976" s="72" t="s">
        <v>81</v>
      </c>
      <c r="I976" s="79">
        <v>0</v>
      </c>
      <c r="J976" s="75">
        <v>710000000</v>
      </c>
      <c r="K976" s="75" t="s">
        <v>82</v>
      </c>
      <c r="L976" s="23" t="s">
        <v>696</v>
      </c>
      <c r="M976" s="74" t="s">
        <v>1419</v>
      </c>
      <c r="N976" s="77" t="s">
        <v>84</v>
      </c>
      <c r="O976" s="77" t="s">
        <v>4214</v>
      </c>
      <c r="P976" s="74" t="s">
        <v>91</v>
      </c>
      <c r="Q976" s="76">
        <v>796</v>
      </c>
      <c r="R976" s="77" t="s">
        <v>678</v>
      </c>
      <c r="S976" s="73">
        <v>23</v>
      </c>
      <c r="T976" s="73">
        <v>700</v>
      </c>
      <c r="U976" s="73">
        <f t="shared" si="108"/>
        <v>16100</v>
      </c>
      <c r="V976" s="73">
        <f t="shared" si="110"/>
        <v>18032</v>
      </c>
      <c r="W976" s="72"/>
      <c r="X976" s="72">
        <v>2017</v>
      </c>
      <c r="Y976" s="75"/>
      <c r="Z976" s="121" t="s">
        <v>1723</v>
      </c>
      <c r="AA976" s="121" t="s">
        <v>749</v>
      </c>
      <c r="AB976" s="121" t="s">
        <v>4703</v>
      </c>
      <c r="AC976" s="121">
        <v>84</v>
      </c>
      <c r="AD976" s="122" t="s">
        <v>6874</v>
      </c>
      <c r="AE976" s="122" t="s">
        <v>6871</v>
      </c>
      <c r="AF976" s="121" t="s">
        <v>8388</v>
      </c>
      <c r="AG976" s="121"/>
      <c r="AH976" s="121" t="s">
        <v>9044</v>
      </c>
      <c r="AI976" s="121"/>
      <c r="AJ976" s="123">
        <v>23</v>
      </c>
      <c r="AK976" s="123">
        <v>700</v>
      </c>
      <c r="AL976" s="123">
        <f t="shared" si="112"/>
        <v>16100</v>
      </c>
      <c r="AM976" s="123">
        <f t="shared" si="113"/>
        <v>0</v>
      </c>
      <c r="AN976" s="130"/>
      <c r="AO976" s="99" t="s">
        <v>8505</v>
      </c>
      <c r="AP976" s="24">
        <v>0</v>
      </c>
      <c r="AQ976" s="12">
        <f t="shared" ref="AQ976:AQ977" si="114">AL976*AP976</f>
        <v>0</v>
      </c>
      <c r="AR976" s="22"/>
      <c r="AS976" s="22"/>
      <c r="AT976" s="22"/>
      <c r="AU976" s="22"/>
    </row>
    <row r="977" spans="1:47" s="70" customFormat="1" ht="76.5" outlineLevel="1" x14ac:dyDescent="0.25">
      <c r="B977" s="72" t="s">
        <v>4945</v>
      </c>
      <c r="C977" s="74" t="s">
        <v>79</v>
      </c>
      <c r="D977" s="74" t="s">
        <v>1043</v>
      </c>
      <c r="E977" s="74" t="s">
        <v>1044</v>
      </c>
      <c r="F977" s="74" t="s">
        <v>1045</v>
      </c>
      <c r="G977" s="74" t="s">
        <v>4893</v>
      </c>
      <c r="H977" s="72" t="s">
        <v>81</v>
      </c>
      <c r="I977" s="79">
        <v>0</v>
      </c>
      <c r="J977" s="75">
        <v>710000000</v>
      </c>
      <c r="K977" s="75" t="s">
        <v>82</v>
      </c>
      <c r="L977" s="23" t="s">
        <v>696</v>
      </c>
      <c r="M977" s="74" t="s">
        <v>1419</v>
      </c>
      <c r="N977" s="77" t="s">
        <v>84</v>
      </c>
      <c r="O977" s="77" t="s">
        <v>4214</v>
      </c>
      <c r="P977" s="74" t="s">
        <v>91</v>
      </c>
      <c r="Q977" s="76" t="s">
        <v>902</v>
      </c>
      <c r="R977" s="77" t="s">
        <v>678</v>
      </c>
      <c r="S977" s="73">
        <v>23</v>
      </c>
      <c r="T977" s="73">
        <v>1170</v>
      </c>
      <c r="U977" s="73">
        <f t="shared" si="108"/>
        <v>26910</v>
      </c>
      <c r="V977" s="73">
        <f t="shared" si="110"/>
        <v>30139.200000000004</v>
      </c>
      <c r="W977" s="72"/>
      <c r="X977" s="72">
        <v>2017</v>
      </c>
      <c r="Y977" s="75"/>
      <c r="Z977" s="121" t="s">
        <v>1723</v>
      </c>
      <c r="AA977" s="121" t="s">
        <v>749</v>
      </c>
      <c r="AB977" s="121" t="s">
        <v>4703</v>
      </c>
      <c r="AC977" s="121">
        <v>85</v>
      </c>
      <c r="AD977" s="122" t="s">
        <v>6874</v>
      </c>
      <c r="AE977" s="122" t="s">
        <v>6871</v>
      </c>
      <c r="AF977" s="121" t="s">
        <v>8388</v>
      </c>
      <c r="AG977" s="121"/>
      <c r="AH977" s="121" t="s">
        <v>9044</v>
      </c>
      <c r="AI977" s="121"/>
      <c r="AJ977" s="123">
        <v>23</v>
      </c>
      <c r="AK977" s="123">
        <v>1170</v>
      </c>
      <c r="AL977" s="123">
        <f t="shared" si="112"/>
        <v>26910</v>
      </c>
      <c r="AM977" s="123">
        <f t="shared" si="113"/>
        <v>0</v>
      </c>
      <c r="AN977" s="135"/>
      <c r="AO977" s="99" t="s">
        <v>8505</v>
      </c>
      <c r="AP977" s="24">
        <v>0</v>
      </c>
      <c r="AQ977" s="12">
        <f t="shared" si="114"/>
        <v>0</v>
      </c>
      <c r="AR977" s="22"/>
      <c r="AS977" s="22"/>
      <c r="AT977" s="22"/>
      <c r="AU977" s="22"/>
    </row>
    <row r="978" spans="1:47" s="22" customFormat="1" ht="76.5" outlineLevel="1" x14ac:dyDescent="0.25">
      <c r="A978" s="70"/>
      <c r="B978" s="72" t="s">
        <v>4946</v>
      </c>
      <c r="C978" s="21" t="s">
        <v>79</v>
      </c>
      <c r="D978" s="21" t="s">
        <v>1203</v>
      </c>
      <c r="E978" s="21" t="s">
        <v>441</v>
      </c>
      <c r="F978" s="21" t="s">
        <v>1205</v>
      </c>
      <c r="G978" s="21" t="s">
        <v>1325</v>
      </c>
      <c r="H978" s="23" t="s">
        <v>81</v>
      </c>
      <c r="I978" s="24">
        <v>0</v>
      </c>
      <c r="J978" s="25">
        <v>710000000</v>
      </c>
      <c r="K978" s="25" t="s">
        <v>82</v>
      </c>
      <c r="L978" s="23" t="s">
        <v>696</v>
      </c>
      <c r="M978" s="21" t="s">
        <v>1419</v>
      </c>
      <c r="N978" s="26" t="s">
        <v>84</v>
      </c>
      <c r="O978" s="26" t="s">
        <v>4214</v>
      </c>
      <c r="P978" s="21" t="s">
        <v>91</v>
      </c>
      <c r="Q978" s="27">
        <v>796</v>
      </c>
      <c r="R978" s="26" t="s">
        <v>678</v>
      </c>
      <c r="S978" s="12">
        <v>46</v>
      </c>
      <c r="T978" s="12">
        <v>223</v>
      </c>
      <c r="U978" s="12">
        <f t="shared" si="108"/>
        <v>10258</v>
      </c>
      <c r="V978" s="12">
        <f t="shared" si="110"/>
        <v>11488.960000000001</v>
      </c>
      <c r="W978" s="23"/>
      <c r="X978" s="23">
        <v>2017</v>
      </c>
      <c r="Y978" s="25"/>
      <c r="Z978" s="121" t="s">
        <v>1723</v>
      </c>
      <c r="AA978" s="121" t="s">
        <v>749</v>
      </c>
      <c r="AB978" s="121" t="s">
        <v>4703</v>
      </c>
      <c r="AC978" s="121">
        <v>86</v>
      </c>
      <c r="AD978" s="122" t="s">
        <v>6874</v>
      </c>
      <c r="AE978" s="122" t="s">
        <v>6871</v>
      </c>
      <c r="AF978" s="121" t="s">
        <v>8388</v>
      </c>
      <c r="AG978" s="121"/>
      <c r="AH978" s="121" t="s">
        <v>8389</v>
      </c>
      <c r="AI978" s="121"/>
      <c r="AJ978" s="123">
        <v>46</v>
      </c>
      <c r="AK978" s="123">
        <v>223</v>
      </c>
      <c r="AL978" s="123">
        <f t="shared" si="112"/>
        <v>10258</v>
      </c>
      <c r="AM978" s="123">
        <f t="shared" si="113"/>
        <v>0</v>
      </c>
      <c r="AN978" s="135"/>
      <c r="AO978" s="74"/>
      <c r="AP978" s="24"/>
      <c r="AQ978" s="74"/>
    </row>
    <row r="979" spans="1:47" s="70" customFormat="1" ht="127.5" outlineLevel="1" x14ac:dyDescent="0.25">
      <c r="B979" s="72" t="s">
        <v>4947</v>
      </c>
      <c r="C979" s="74" t="s">
        <v>79</v>
      </c>
      <c r="D979" s="74" t="s">
        <v>1298</v>
      </c>
      <c r="E979" s="74" t="s">
        <v>1200</v>
      </c>
      <c r="F979" s="74" t="s">
        <v>1201</v>
      </c>
      <c r="G979" s="74" t="s">
        <v>1326</v>
      </c>
      <c r="H979" s="72" t="s">
        <v>81</v>
      </c>
      <c r="I979" s="79">
        <v>0</v>
      </c>
      <c r="J979" s="75">
        <v>710000000</v>
      </c>
      <c r="K979" s="75" t="s">
        <v>82</v>
      </c>
      <c r="L979" s="23" t="s">
        <v>696</v>
      </c>
      <c r="M979" s="74" t="s">
        <v>1419</v>
      </c>
      <c r="N979" s="77" t="s">
        <v>84</v>
      </c>
      <c r="O979" s="77" t="s">
        <v>4214</v>
      </c>
      <c r="P979" s="74" t="s">
        <v>91</v>
      </c>
      <c r="Q979" s="76" t="s">
        <v>705</v>
      </c>
      <c r="R979" s="77" t="s">
        <v>1421</v>
      </c>
      <c r="S979" s="73">
        <v>23</v>
      </c>
      <c r="T979" s="73">
        <v>1900</v>
      </c>
      <c r="U979" s="73">
        <f t="shared" si="108"/>
        <v>43700</v>
      </c>
      <c r="V979" s="73">
        <f t="shared" si="110"/>
        <v>48944.000000000007</v>
      </c>
      <c r="W979" s="72"/>
      <c r="X979" s="72">
        <v>2017</v>
      </c>
      <c r="Y979" s="75"/>
      <c r="Z979" s="121" t="s">
        <v>1723</v>
      </c>
      <c r="AA979" s="121" t="s">
        <v>749</v>
      </c>
      <c r="AB979" s="121" t="s">
        <v>4703</v>
      </c>
      <c r="AC979" s="121">
        <v>87</v>
      </c>
      <c r="AD979" s="122" t="s">
        <v>6874</v>
      </c>
      <c r="AE979" s="122" t="s">
        <v>6871</v>
      </c>
      <c r="AF979" s="121" t="s">
        <v>8388</v>
      </c>
      <c r="AG979" s="121"/>
      <c r="AH979" s="121" t="s">
        <v>9044</v>
      </c>
      <c r="AI979" s="121"/>
      <c r="AJ979" s="123">
        <v>23</v>
      </c>
      <c r="AK979" s="123">
        <v>1900</v>
      </c>
      <c r="AL979" s="123">
        <f t="shared" si="112"/>
        <v>43700</v>
      </c>
      <c r="AM979" s="123">
        <f t="shared" si="113"/>
        <v>0</v>
      </c>
      <c r="AN979" s="135"/>
      <c r="AO979" s="99" t="s">
        <v>8505</v>
      </c>
      <c r="AP979" s="24">
        <v>0</v>
      </c>
      <c r="AQ979" s="12">
        <f t="shared" ref="AQ979:AQ981" si="115">AL979*AP979</f>
        <v>0</v>
      </c>
      <c r="AR979" s="22"/>
      <c r="AS979" s="22"/>
      <c r="AT979" s="22"/>
      <c r="AU979" s="22"/>
    </row>
    <row r="980" spans="1:47" s="22" customFormat="1" ht="76.5" outlineLevel="1" x14ac:dyDescent="0.25">
      <c r="A980" s="70"/>
      <c r="B980" s="72" t="s">
        <v>4948</v>
      </c>
      <c r="C980" s="21" t="s">
        <v>79</v>
      </c>
      <c r="D980" s="21" t="s">
        <v>1194</v>
      </c>
      <c r="E980" s="21" t="s">
        <v>1184</v>
      </c>
      <c r="F980" s="21" t="s">
        <v>1195</v>
      </c>
      <c r="G980" s="21" t="s">
        <v>1196</v>
      </c>
      <c r="H980" s="23" t="s">
        <v>81</v>
      </c>
      <c r="I980" s="24">
        <v>0</v>
      </c>
      <c r="J980" s="25">
        <v>710000000</v>
      </c>
      <c r="K980" s="25" t="s">
        <v>82</v>
      </c>
      <c r="L980" s="23" t="s">
        <v>696</v>
      </c>
      <c r="M980" s="21" t="s">
        <v>1419</v>
      </c>
      <c r="N980" s="26" t="s">
        <v>84</v>
      </c>
      <c r="O980" s="26" t="s">
        <v>4214</v>
      </c>
      <c r="P980" s="21" t="s">
        <v>91</v>
      </c>
      <c r="Q980" s="27">
        <v>796</v>
      </c>
      <c r="R980" s="26" t="s">
        <v>678</v>
      </c>
      <c r="S980" s="12">
        <v>46</v>
      </c>
      <c r="T980" s="73">
        <v>535.70000000000005</v>
      </c>
      <c r="U980" s="12">
        <f t="shared" si="108"/>
        <v>24642.2</v>
      </c>
      <c r="V980" s="12">
        <f t="shared" si="110"/>
        <v>27599.264000000003</v>
      </c>
      <c r="W980" s="23"/>
      <c r="X980" s="23">
        <v>2017</v>
      </c>
      <c r="Y980" s="25"/>
      <c r="Z980" s="121" t="s">
        <v>1723</v>
      </c>
      <c r="AA980" s="121" t="s">
        <v>749</v>
      </c>
      <c r="AB980" s="121" t="s">
        <v>4703</v>
      </c>
      <c r="AC980" s="121">
        <v>88</v>
      </c>
      <c r="AD980" s="122" t="s">
        <v>6874</v>
      </c>
      <c r="AE980" s="122" t="s">
        <v>6871</v>
      </c>
      <c r="AF980" s="121" t="s">
        <v>8388</v>
      </c>
      <c r="AG980" s="121"/>
      <c r="AH980" s="121" t="s">
        <v>9044</v>
      </c>
      <c r="AI980" s="121"/>
      <c r="AJ980" s="123">
        <v>46</v>
      </c>
      <c r="AK980" s="123">
        <v>510</v>
      </c>
      <c r="AL980" s="123">
        <f t="shared" si="112"/>
        <v>23460</v>
      </c>
      <c r="AM980" s="123">
        <f t="shared" si="113"/>
        <v>1182.2000000000007</v>
      </c>
      <c r="AN980" s="130"/>
      <c r="AO980" s="99" t="s">
        <v>8505</v>
      </c>
      <c r="AP980" s="24">
        <v>0</v>
      </c>
      <c r="AQ980" s="12">
        <f t="shared" si="115"/>
        <v>0</v>
      </c>
    </row>
    <row r="981" spans="1:47" s="22" customFormat="1" ht="76.5" outlineLevel="1" x14ac:dyDescent="0.25">
      <c r="A981" s="70"/>
      <c r="B981" s="72" t="s">
        <v>4949</v>
      </c>
      <c r="C981" s="21" t="s">
        <v>79</v>
      </c>
      <c r="D981" s="21" t="s">
        <v>1341</v>
      </c>
      <c r="E981" s="21" t="s">
        <v>1342</v>
      </c>
      <c r="F981" s="21" t="s">
        <v>1199</v>
      </c>
      <c r="G981" s="21" t="s">
        <v>1343</v>
      </c>
      <c r="H981" s="23" t="s">
        <v>81</v>
      </c>
      <c r="I981" s="24">
        <v>0</v>
      </c>
      <c r="J981" s="25">
        <v>710000000</v>
      </c>
      <c r="K981" s="25" t="s">
        <v>82</v>
      </c>
      <c r="L981" s="23" t="s">
        <v>696</v>
      </c>
      <c r="M981" s="21" t="s">
        <v>1419</v>
      </c>
      <c r="N981" s="26" t="s">
        <v>84</v>
      </c>
      <c r="O981" s="26" t="s">
        <v>4214</v>
      </c>
      <c r="P981" s="21" t="s">
        <v>91</v>
      </c>
      <c r="Q981" s="27">
        <v>796</v>
      </c>
      <c r="R981" s="26" t="s">
        <v>678</v>
      </c>
      <c r="S981" s="12">
        <v>8</v>
      </c>
      <c r="T981" s="12">
        <v>1600</v>
      </c>
      <c r="U981" s="12">
        <f t="shared" si="108"/>
        <v>12800</v>
      </c>
      <c r="V981" s="12">
        <f t="shared" si="110"/>
        <v>14336.000000000002</v>
      </c>
      <c r="W981" s="23"/>
      <c r="X981" s="23">
        <v>2017</v>
      </c>
      <c r="Y981" s="25"/>
      <c r="Z981" s="121" t="s">
        <v>1723</v>
      </c>
      <c r="AA981" s="121" t="s">
        <v>749</v>
      </c>
      <c r="AB981" s="121" t="s">
        <v>4703</v>
      </c>
      <c r="AC981" s="121">
        <v>89</v>
      </c>
      <c r="AD981" s="122" t="s">
        <v>6874</v>
      </c>
      <c r="AE981" s="122" t="s">
        <v>6871</v>
      </c>
      <c r="AF981" s="121" t="s">
        <v>8388</v>
      </c>
      <c r="AG981" s="121"/>
      <c r="AH981" s="121" t="s">
        <v>9044</v>
      </c>
      <c r="AI981" s="121"/>
      <c r="AJ981" s="123">
        <v>8</v>
      </c>
      <c r="AK981" s="123">
        <v>1600</v>
      </c>
      <c r="AL981" s="123">
        <f t="shared" si="112"/>
        <v>12800</v>
      </c>
      <c r="AM981" s="123">
        <f t="shared" si="113"/>
        <v>0</v>
      </c>
      <c r="AN981" s="135"/>
      <c r="AO981" s="99" t="s">
        <v>8505</v>
      </c>
      <c r="AP981" s="24">
        <v>0</v>
      </c>
      <c r="AQ981" s="12">
        <f t="shared" si="115"/>
        <v>0</v>
      </c>
    </row>
    <row r="982" spans="1:47" s="22" customFormat="1" ht="76.5" outlineLevel="1" x14ac:dyDescent="0.25">
      <c r="A982" s="70"/>
      <c r="B982" s="72" t="s">
        <v>4950</v>
      </c>
      <c r="C982" s="21" t="s">
        <v>79</v>
      </c>
      <c r="D982" s="21" t="s">
        <v>1197</v>
      </c>
      <c r="E982" s="21" t="s">
        <v>1198</v>
      </c>
      <c r="F982" s="21" t="s">
        <v>1199</v>
      </c>
      <c r="G982" s="21" t="s">
        <v>4461</v>
      </c>
      <c r="H982" s="23" t="s">
        <v>81</v>
      </c>
      <c r="I982" s="24">
        <v>0</v>
      </c>
      <c r="J982" s="25">
        <v>710000000</v>
      </c>
      <c r="K982" s="25" t="s">
        <v>82</v>
      </c>
      <c r="L982" s="23" t="s">
        <v>696</v>
      </c>
      <c r="M982" s="21" t="s">
        <v>1419</v>
      </c>
      <c r="N982" s="26" t="s">
        <v>84</v>
      </c>
      <c r="O982" s="26" t="s">
        <v>4214</v>
      </c>
      <c r="P982" s="21" t="s">
        <v>91</v>
      </c>
      <c r="Q982" s="27">
        <v>796</v>
      </c>
      <c r="R982" s="26" t="s">
        <v>678</v>
      </c>
      <c r="S982" s="12">
        <v>4</v>
      </c>
      <c r="T982" s="12">
        <v>570</v>
      </c>
      <c r="U982" s="12">
        <f t="shared" si="108"/>
        <v>2280</v>
      </c>
      <c r="V982" s="12">
        <f t="shared" si="110"/>
        <v>2553.6000000000004</v>
      </c>
      <c r="W982" s="23"/>
      <c r="X982" s="23">
        <v>2017</v>
      </c>
      <c r="Y982" s="25"/>
      <c r="Z982" s="121" t="s">
        <v>1723</v>
      </c>
      <c r="AA982" s="121" t="s">
        <v>749</v>
      </c>
      <c r="AB982" s="121" t="s">
        <v>4703</v>
      </c>
      <c r="AC982" s="121">
        <v>90</v>
      </c>
      <c r="AD982" s="122" t="s">
        <v>6874</v>
      </c>
      <c r="AE982" s="122" t="s">
        <v>6871</v>
      </c>
      <c r="AF982" s="121" t="s">
        <v>8388</v>
      </c>
      <c r="AG982" s="121"/>
      <c r="AH982" s="121" t="s">
        <v>8382</v>
      </c>
      <c r="AI982" s="121"/>
      <c r="AJ982" s="123">
        <v>4</v>
      </c>
      <c r="AK982" s="123">
        <v>535.71</v>
      </c>
      <c r="AL982" s="123">
        <f t="shared" si="112"/>
        <v>2142.84</v>
      </c>
      <c r="AM982" s="123">
        <f t="shared" si="113"/>
        <v>137.15999999999985</v>
      </c>
      <c r="AN982" s="130"/>
      <c r="AO982" s="21"/>
      <c r="AP982" s="24"/>
      <c r="AQ982" s="21"/>
    </row>
    <row r="983" spans="1:47" s="22" customFormat="1" ht="76.5" outlineLevel="1" x14ac:dyDescent="0.25">
      <c r="A983" s="70"/>
      <c r="B983" s="72" t="s">
        <v>4951</v>
      </c>
      <c r="C983" s="21" t="s">
        <v>79</v>
      </c>
      <c r="D983" s="21" t="s">
        <v>1344</v>
      </c>
      <c r="E983" s="21" t="s">
        <v>1345</v>
      </c>
      <c r="F983" s="21" t="s">
        <v>1346</v>
      </c>
      <c r="G983" s="21" t="s">
        <v>1347</v>
      </c>
      <c r="H983" s="23" t="s">
        <v>81</v>
      </c>
      <c r="I983" s="24">
        <v>0</v>
      </c>
      <c r="J983" s="25">
        <v>710000000</v>
      </c>
      <c r="K983" s="25" t="s">
        <v>82</v>
      </c>
      <c r="L983" s="23" t="s">
        <v>696</v>
      </c>
      <c r="M983" s="21" t="s">
        <v>1419</v>
      </c>
      <c r="N983" s="26" t="s">
        <v>84</v>
      </c>
      <c r="O983" s="26" t="s">
        <v>4214</v>
      </c>
      <c r="P983" s="21" t="s">
        <v>91</v>
      </c>
      <c r="Q983" s="27">
        <v>796</v>
      </c>
      <c r="R983" s="26" t="s">
        <v>678</v>
      </c>
      <c r="S983" s="12">
        <v>4</v>
      </c>
      <c r="T983" s="12">
        <v>665</v>
      </c>
      <c r="U983" s="12">
        <f t="shared" si="108"/>
        <v>2660</v>
      </c>
      <c r="V983" s="12">
        <f t="shared" si="110"/>
        <v>2979.2000000000003</v>
      </c>
      <c r="W983" s="23"/>
      <c r="X983" s="23">
        <v>2017</v>
      </c>
      <c r="Y983" s="25"/>
      <c r="Z983" s="121" t="s">
        <v>1723</v>
      </c>
      <c r="AA983" s="121" t="s">
        <v>749</v>
      </c>
      <c r="AB983" s="121" t="s">
        <v>4703</v>
      </c>
      <c r="AC983" s="121">
        <v>91</v>
      </c>
      <c r="AD983" s="122" t="s">
        <v>6874</v>
      </c>
      <c r="AE983" s="122" t="s">
        <v>6871</v>
      </c>
      <c r="AF983" s="121" t="s">
        <v>8388</v>
      </c>
      <c r="AG983" s="121"/>
      <c r="AH983" s="121" t="s">
        <v>8382</v>
      </c>
      <c r="AI983" s="121"/>
      <c r="AJ983" s="123">
        <v>4</v>
      </c>
      <c r="AK983" s="123">
        <v>664.73</v>
      </c>
      <c r="AL983" s="123">
        <f t="shared" si="112"/>
        <v>2658.92</v>
      </c>
      <c r="AM983" s="123">
        <f t="shared" si="113"/>
        <v>1.0799999999999272</v>
      </c>
      <c r="AN983" s="130"/>
      <c r="AO983" s="21"/>
      <c r="AP983" s="24"/>
      <c r="AQ983" s="21"/>
    </row>
    <row r="984" spans="1:47" s="22" customFormat="1" ht="76.5" outlineLevel="1" x14ac:dyDescent="0.25">
      <c r="A984" s="70"/>
      <c r="B984" s="72" t="s">
        <v>4952</v>
      </c>
      <c r="C984" s="21" t="s">
        <v>79</v>
      </c>
      <c r="D984" s="21" t="s">
        <v>1348</v>
      </c>
      <c r="E984" s="21" t="s">
        <v>1349</v>
      </c>
      <c r="F984" s="21" t="s">
        <v>1350</v>
      </c>
      <c r="G984" s="21" t="s">
        <v>1351</v>
      </c>
      <c r="H984" s="23" t="s">
        <v>81</v>
      </c>
      <c r="I984" s="24">
        <v>0</v>
      </c>
      <c r="J984" s="25">
        <v>710000000</v>
      </c>
      <c r="K984" s="25" t="s">
        <v>82</v>
      </c>
      <c r="L984" s="23" t="s">
        <v>696</v>
      </c>
      <c r="M984" s="21" t="s">
        <v>1419</v>
      </c>
      <c r="N984" s="26" t="s">
        <v>84</v>
      </c>
      <c r="O984" s="26" t="s">
        <v>4214</v>
      </c>
      <c r="P984" s="21" t="s">
        <v>91</v>
      </c>
      <c r="Q984" s="27">
        <v>796</v>
      </c>
      <c r="R984" s="26" t="s">
        <v>678</v>
      </c>
      <c r="S984" s="12">
        <v>6</v>
      </c>
      <c r="T984" s="12">
        <v>665</v>
      </c>
      <c r="U984" s="12">
        <f t="shared" si="108"/>
        <v>3990</v>
      </c>
      <c r="V984" s="12">
        <f t="shared" si="110"/>
        <v>4468.8</v>
      </c>
      <c r="W984" s="23"/>
      <c r="X984" s="23">
        <v>2017</v>
      </c>
      <c r="Y984" s="25"/>
      <c r="Z984" s="121" t="s">
        <v>1723</v>
      </c>
      <c r="AA984" s="121" t="s">
        <v>749</v>
      </c>
      <c r="AB984" s="121" t="s">
        <v>4703</v>
      </c>
      <c r="AC984" s="121">
        <v>92</v>
      </c>
      <c r="AD984" s="122" t="s">
        <v>6874</v>
      </c>
      <c r="AE984" s="122" t="s">
        <v>6871</v>
      </c>
      <c r="AF984" s="121" t="s">
        <v>8388</v>
      </c>
      <c r="AG984" s="121"/>
      <c r="AH984" s="121" t="s">
        <v>8382</v>
      </c>
      <c r="AI984" s="121"/>
      <c r="AJ984" s="123">
        <v>6</v>
      </c>
      <c r="AK984" s="123">
        <v>664.73</v>
      </c>
      <c r="AL984" s="123">
        <f t="shared" si="112"/>
        <v>3988.38</v>
      </c>
      <c r="AM984" s="123">
        <f t="shared" si="113"/>
        <v>1.6199999999998909</v>
      </c>
      <c r="AN984" s="130"/>
      <c r="AO984" s="21"/>
      <c r="AP984" s="24"/>
      <c r="AQ984" s="21"/>
    </row>
    <row r="985" spans="1:47" s="22" customFormat="1" ht="76.5" outlineLevel="1" x14ac:dyDescent="0.25">
      <c r="A985" s="70"/>
      <c r="B985" s="72" t="s">
        <v>4953</v>
      </c>
      <c r="C985" s="21" t="s">
        <v>79</v>
      </c>
      <c r="D985" s="21" t="s">
        <v>1352</v>
      </c>
      <c r="E985" s="21" t="s">
        <v>1353</v>
      </c>
      <c r="F985" s="21" t="s">
        <v>1354</v>
      </c>
      <c r="G985" s="21" t="s">
        <v>1355</v>
      </c>
      <c r="H985" s="23" t="s">
        <v>81</v>
      </c>
      <c r="I985" s="24">
        <v>0</v>
      </c>
      <c r="J985" s="25">
        <v>710000000</v>
      </c>
      <c r="K985" s="25" t="s">
        <v>82</v>
      </c>
      <c r="L985" s="23" t="s">
        <v>696</v>
      </c>
      <c r="M985" s="21" t="s">
        <v>1419</v>
      </c>
      <c r="N985" s="26" t="s">
        <v>84</v>
      </c>
      <c r="O985" s="26" t="s">
        <v>4214</v>
      </c>
      <c r="P985" s="21" t="s">
        <v>91</v>
      </c>
      <c r="Q985" s="27">
        <v>796</v>
      </c>
      <c r="R985" s="26" t="s">
        <v>678</v>
      </c>
      <c r="S985" s="12">
        <v>2</v>
      </c>
      <c r="T985" s="12">
        <v>11280</v>
      </c>
      <c r="U985" s="12">
        <f t="shared" si="108"/>
        <v>22560</v>
      </c>
      <c r="V985" s="12">
        <f t="shared" si="110"/>
        <v>25267.200000000001</v>
      </c>
      <c r="W985" s="23"/>
      <c r="X985" s="23">
        <v>2017</v>
      </c>
      <c r="Y985" s="25"/>
      <c r="Z985" s="121" t="s">
        <v>1723</v>
      </c>
      <c r="AA985" s="121" t="s">
        <v>749</v>
      </c>
      <c r="AB985" s="121" t="s">
        <v>4703</v>
      </c>
      <c r="AC985" s="121">
        <v>93</v>
      </c>
      <c r="AD985" s="122" t="s">
        <v>6874</v>
      </c>
      <c r="AE985" s="122" t="s">
        <v>6871</v>
      </c>
      <c r="AF985" s="121" t="s">
        <v>8388</v>
      </c>
      <c r="AG985" s="121"/>
      <c r="AH985" s="121" t="s">
        <v>8382</v>
      </c>
      <c r="AI985" s="121"/>
      <c r="AJ985" s="123">
        <v>2</v>
      </c>
      <c r="AK985" s="123">
        <v>8928.57</v>
      </c>
      <c r="AL985" s="123">
        <f t="shared" si="112"/>
        <v>17857.14</v>
      </c>
      <c r="AM985" s="123">
        <f t="shared" si="113"/>
        <v>4702.8600000000006</v>
      </c>
      <c r="AN985" s="130"/>
      <c r="AO985" s="21"/>
      <c r="AP985" s="24"/>
      <c r="AQ985" s="21"/>
    </row>
    <row r="986" spans="1:47" s="22" customFormat="1" ht="102" outlineLevel="1" x14ac:dyDescent="0.25">
      <c r="A986" s="70"/>
      <c r="B986" s="72" t="s">
        <v>4954</v>
      </c>
      <c r="C986" s="21" t="s">
        <v>79</v>
      </c>
      <c r="D986" s="21" t="s">
        <v>1356</v>
      </c>
      <c r="E986" s="21" t="s">
        <v>441</v>
      </c>
      <c r="F986" s="21" t="s">
        <v>1199</v>
      </c>
      <c r="G986" s="21" t="s">
        <v>4455</v>
      </c>
      <c r="H986" s="23" t="s">
        <v>81</v>
      </c>
      <c r="I986" s="24">
        <v>0</v>
      </c>
      <c r="J986" s="25">
        <v>710000000</v>
      </c>
      <c r="K986" s="25" t="s">
        <v>82</v>
      </c>
      <c r="L986" s="23" t="s">
        <v>696</v>
      </c>
      <c r="M986" s="21" t="s">
        <v>1419</v>
      </c>
      <c r="N986" s="26" t="s">
        <v>84</v>
      </c>
      <c r="O986" s="26" t="s">
        <v>4214</v>
      </c>
      <c r="P986" s="21" t="s">
        <v>91</v>
      </c>
      <c r="Q986" s="27">
        <v>796</v>
      </c>
      <c r="R986" s="26" t="s">
        <v>678</v>
      </c>
      <c r="S986" s="12">
        <v>4</v>
      </c>
      <c r="T986" s="12">
        <v>1200</v>
      </c>
      <c r="U986" s="12">
        <f t="shared" si="108"/>
        <v>4800</v>
      </c>
      <c r="V986" s="12">
        <f t="shared" si="110"/>
        <v>5376.0000000000009</v>
      </c>
      <c r="W986" s="23"/>
      <c r="X986" s="23">
        <v>2017</v>
      </c>
      <c r="Y986" s="25"/>
      <c r="Z986" s="121" t="s">
        <v>1723</v>
      </c>
      <c r="AA986" s="121" t="s">
        <v>749</v>
      </c>
      <c r="AB986" s="121" t="s">
        <v>4703</v>
      </c>
      <c r="AC986" s="121">
        <v>94</v>
      </c>
      <c r="AD986" s="122" t="s">
        <v>6874</v>
      </c>
      <c r="AE986" s="122" t="s">
        <v>6871</v>
      </c>
      <c r="AF986" s="121" t="s">
        <v>8388</v>
      </c>
      <c r="AG986" s="121"/>
      <c r="AH986" s="121" t="s">
        <v>8382</v>
      </c>
      <c r="AI986" s="121"/>
      <c r="AJ986" s="123">
        <v>4</v>
      </c>
      <c r="AK986" s="123">
        <v>1150</v>
      </c>
      <c r="AL986" s="123">
        <f t="shared" si="112"/>
        <v>4600</v>
      </c>
      <c r="AM986" s="123">
        <f t="shared" si="113"/>
        <v>200</v>
      </c>
      <c r="AN986" s="130"/>
      <c r="AO986" s="21"/>
      <c r="AP986" s="24"/>
      <c r="AQ986" s="21"/>
    </row>
    <row r="987" spans="1:47" s="22" customFormat="1" ht="76.5" outlineLevel="1" x14ac:dyDescent="0.25">
      <c r="A987" s="70"/>
      <c r="B987" s="72" t="s">
        <v>4955</v>
      </c>
      <c r="C987" s="21" t="s">
        <v>79</v>
      </c>
      <c r="D987" s="21" t="s">
        <v>1724</v>
      </c>
      <c r="E987" s="21" t="s">
        <v>1357</v>
      </c>
      <c r="F987" s="21" t="s">
        <v>1358</v>
      </c>
      <c r="G987" s="21" t="s">
        <v>1359</v>
      </c>
      <c r="H987" s="23" t="s">
        <v>81</v>
      </c>
      <c r="I987" s="24">
        <v>0</v>
      </c>
      <c r="J987" s="25">
        <v>710000000</v>
      </c>
      <c r="K987" s="25" t="s">
        <v>82</v>
      </c>
      <c r="L987" s="23" t="s">
        <v>696</v>
      </c>
      <c r="M987" s="21" t="s">
        <v>1419</v>
      </c>
      <c r="N987" s="26" t="s">
        <v>84</v>
      </c>
      <c r="O987" s="26" t="s">
        <v>4214</v>
      </c>
      <c r="P987" s="21" t="s">
        <v>91</v>
      </c>
      <c r="Q987" s="27">
        <v>796</v>
      </c>
      <c r="R987" s="26" t="s">
        <v>678</v>
      </c>
      <c r="S987" s="12">
        <v>1</v>
      </c>
      <c r="T987" s="12">
        <v>35000</v>
      </c>
      <c r="U987" s="12">
        <f t="shared" si="108"/>
        <v>35000</v>
      </c>
      <c r="V987" s="12">
        <f t="shared" si="110"/>
        <v>39200.000000000007</v>
      </c>
      <c r="W987" s="23"/>
      <c r="X987" s="23">
        <v>2017</v>
      </c>
      <c r="Y987" s="25"/>
      <c r="Z987" s="121" t="s">
        <v>1723</v>
      </c>
      <c r="AA987" s="121" t="s">
        <v>749</v>
      </c>
      <c r="AB987" s="121" t="s">
        <v>4703</v>
      </c>
      <c r="AC987" s="121">
        <v>95</v>
      </c>
      <c r="AD987" s="122" t="s">
        <v>6874</v>
      </c>
      <c r="AE987" s="122" t="s">
        <v>6871</v>
      </c>
      <c r="AF987" s="121" t="s">
        <v>8388</v>
      </c>
      <c r="AG987" s="121"/>
      <c r="AH987" s="121" t="s">
        <v>8382</v>
      </c>
      <c r="AI987" s="121"/>
      <c r="AJ987" s="123">
        <v>1</v>
      </c>
      <c r="AK987" s="123">
        <v>34375</v>
      </c>
      <c r="AL987" s="123">
        <f t="shared" si="112"/>
        <v>34375</v>
      </c>
      <c r="AM987" s="123">
        <f t="shared" si="113"/>
        <v>625</v>
      </c>
      <c r="AN987" s="130"/>
      <c r="AO987" s="21"/>
      <c r="AP987" s="24"/>
      <c r="AQ987" s="21"/>
    </row>
    <row r="988" spans="1:47" s="22" customFormat="1" ht="76.5" outlineLevel="1" x14ac:dyDescent="0.25">
      <c r="A988" s="70"/>
      <c r="B988" s="72" t="s">
        <v>4956</v>
      </c>
      <c r="C988" s="21" t="s">
        <v>79</v>
      </c>
      <c r="D988" s="21" t="s">
        <v>1360</v>
      </c>
      <c r="E988" s="21" t="s">
        <v>1361</v>
      </c>
      <c r="F988" s="21" t="s">
        <v>1362</v>
      </c>
      <c r="G988" s="21" t="s">
        <v>1363</v>
      </c>
      <c r="H988" s="23" t="s">
        <v>81</v>
      </c>
      <c r="I988" s="24">
        <v>0</v>
      </c>
      <c r="J988" s="25">
        <v>710000000</v>
      </c>
      <c r="K988" s="25" t="s">
        <v>82</v>
      </c>
      <c r="L988" s="23" t="s">
        <v>696</v>
      </c>
      <c r="M988" s="21" t="s">
        <v>1419</v>
      </c>
      <c r="N988" s="26" t="s">
        <v>84</v>
      </c>
      <c r="O988" s="26" t="s">
        <v>4214</v>
      </c>
      <c r="P988" s="21" t="s">
        <v>91</v>
      </c>
      <c r="Q988" s="27">
        <v>796</v>
      </c>
      <c r="R988" s="26" t="s">
        <v>678</v>
      </c>
      <c r="S988" s="12">
        <v>1</v>
      </c>
      <c r="T988" s="12">
        <v>11000</v>
      </c>
      <c r="U988" s="12">
        <f t="shared" si="108"/>
        <v>11000</v>
      </c>
      <c r="V988" s="12">
        <f t="shared" si="110"/>
        <v>12320.000000000002</v>
      </c>
      <c r="W988" s="23"/>
      <c r="X988" s="23">
        <v>2017</v>
      </c>
      <c r="Y988" s="25"/>
      <c r="Z988" s="121" t="s">
        <v>1723</v>
      </c>
      <c r="AA988" s="121" t="s">
        <v>749</v>
      </c>
      <c r="AB988" s="121" t="s">
        <v>4703</v>
      </c>
      <c r="AC988" s="121">
        <v>96</v>
      </c>
      <c r="AD988" s="122" t="s">
        <v>6874</v>
      </c>
      <c r="AE988" s="122" t="s">
        <v>6871</v>
      </c>
      <c r="AF988" s="121" t="s">
        <v>8388</v>
      </c>
      <c r="AG988" s="121"/>
      <c r="AH988" s="121" t="s">
        <v>8382</v>
      </c>
      <c r="AI988" s="121"/>
      <c r="AJ988" s="123">
        <v>1</v>
      </c>
      <c r="AK988" s="123">
        <v>10741.07</v>
      </c>
      <c r="AL988" s="123">
        <f t="shared" si="112"/>
        <v>10741.07</v>
      </c>
      <c r="AM988" s="123">
        <f t="shared" si="113"/>
        <v>258.93000000000029</v>
      </c>
      <c r="AN988" s="130"/>
      <c r="AO988" s="21"/>
      <c r="AP988" s="24"/>
      <c r="AQ988" s="21"/>
    </row>
    <row r="989" spans="1:47" s="22" customFormat="1" ht="76.5" outlineLevel="1" x14ac:dyDescent="0.25">
      <c r="A989" s="70"/>
      <c r="B989" s="72" t="s">
        <v>4957</v>
      </c>
      <c r="C989" s="21" t="s">
        <v>79</v>
      </c>
      <c r="D989" s="21" t="s">
        <v>1725</v>
      </c>
      <c r="E989" s="21" t="s">
        <v>842</v>
      </c>
      <c r="F989" s="21" t="s">
        <v>1364</v>
      </c>
      <c r="G989" s="21" t="s">
        <v>1365</v>
      </c>
      <c r="H989" s="23" t="s">
        <v>81</v>
      </c>
      <c r="I989" s="24">
        <v>0</v>
      </c>
      <c r="J989" s="25">
        <v>710000000</v>
      </c>
      <c r="K989" s="25" t="s">
        <v>82</v>
      </c>
      <c r="L989" s="23" t="s">
        <v>696</v>
      </c>
      <c r="M989" s="21" t="s">
        <v>1419</v>
      </c>
      <c r="N989" s="26" t="s">
        <v>84</v>
      </c>
      <c r="O989" s="26" t="s">
        <v>4214</v>
      </c>
      <c r="P989" s="21" t="s">
        <v>91</v>
      </c>
      <c r="Q989" s="27">
        <v>796</v>
      </c>
      <c r="R989" s="26" t="s">
        <v>678</v>
      </c>
      <c r="S989" s="12">
        <v>2</v>
      </c>
      <c r="T989" s="12">
        <v>3500</v>
      </c>
      <c r="U989" s="12">
        <f t="shared" si="108"/>
        <v>7000</v>
      </c>
      <c r="V989" s="12">
        <f t="shared" si="110"/>
        <v>7840.0000000000009</v>
      </c>
      <c r="W989" s="23"/>
      <c r="X989" s="23">
        <v>2017</v>
      </c>
      <c r="Y989" s="25"/>
      <c r="Z989" s="121" t="s">
        <v>1723</v>
      </c>
      <c r="AA989" s="121" t="s">
        <v>749</v>
      </c>
      <c r="AB989" s="121" t="s">
        <v>4703</v>
      </c>
      <c r="AC989" s="121">
        <v>97</v>
      </c>
      <c r="AD989" s="122" t="s">
        <v>6874</v>
      </c>
      <c r="AE989" s="122" t="s">
        <v>6871</v>
      </c>
      <c r="AF989" s="121" t="s">
        <v>8388</v>
      </c>
      <c r="AG989" s="121"/>
      <c r="AH989" s="121" t="s">
        <v>8382</v>
      </c>
      <c r="AI989" s="121"/>
      <c r="AJ989" s="123">
        <v>2</v>
      </c>
      <c r="AK989" s="123">
        <v>3392.86</v>
      </c>
      <c r="AL989" s="123">
        <f t="shared" si="112"/>
        <v>6785.72</v>
      </c>
      <c r="AM989" s="123">
        <f t="shared" si="113"/>
        <v>214.27999999999975</v>
      </c>
      <c r="AN989" s="130"/>
      <c r="AO989" s="21"/>
      <c r="AP989" s="24"/>
      <c r="AQ989" s="21"/>
    </row>
    <row r="990" spans="1:47" s="22" customFormat="1" ht="76.5" outlineLevel="1" x14ac:dyDescent="0.25">
      <c r="A990" s="70"/>
      <c r="B990" s="72" t="s">
        <v>4958</v>
      </c>
      <c r="C990" s="21" t="s">
        <v>79</v>
      </c>
      <c r="D990" s="21" t="s">
        <v>1366</v>
      </c>
      <c r="E990" s="21" t="s">
        <v>609</v>
      </c>
      <c r="F990" s="21" t="s">
        <v>1367</v>
      </c>
      <c r="G990" s="21" t="s">
        <v>1368</v>
      </c>
      <c r="H990" s="23" t="s">
        <v>81</v>
      </c>
      <c r="I990" s="24">
        <v>0</v>
      </c>
      <c r="J990" s="25">
        <v>710000000</v>
      </c>
      <c r="K990" s="25" t="s">
        <v>82</v>
      </c>
      <c r="L990" s="23" t="s">
        <v>696</v>
      </c>
      <c r="M990" s="21" t="s">
        <v>1419</v>
      </c>
      <c r="N990" s="26" t="s">
        <v>84</v>
      </c>
      <c r="O990" s="26" t="s">
        <v>4214</v>
      </c>
      <c r="P990" s="21" t="s">
        <v>91</v>
      </c>
      <c r="Q990" s="27" t="s">
        <v>930</v>
      </c>
      <c r="R990" s="26" t="s">
        <v>903</v>
      </c>
      <c r="S990" s="12">
        <v>60</v>
      </c>
      <c r="T990" s="12">
        <v>240</v>
      </c>
      <c r="U990" s="12">
        <f t="shared" si="108"/>
        <v>14400</v>
      </c>
      <c r="V990" s="12">
        <f t="shared" si="110"/>
        <v>16128.000000000002</v>
      </c>
      <c r="W990" s="23"/>
      <c r="X990" s="23">
        <v>2017</v>
      </c>
      <c r="Y990" s="25"/>
      <c r="Z990" s="121" t="s">
        <v>1723</v>
      </c>
      <c r="AA990" s="121" t="s">
        <v>749</v>
      </c>
      <c r="AB990" s="121" t="s">
        <v>4703</v>
      </c>
      <c r="AC990" s="121">
        <v>98</v>
      </c>
      <c r="AD990" s="122" t="s">
        <v>6874</v>
      </c>
      <c r="AE990" s="122" t="s">
        <v>6871</v>
      </c>
      <c r="AF990" s="121" t="s">
        <v>8388</v>
      </c>
      <c r="AG990" s="121"/>
      <c r="AH990" s="121" t="s">
        <v>8382</v>
      </c>
      <c r="AI990" s="121"/>
      <c r="AJ990" s="123">
        <v>60</v>
      </c>
      <c r="AK990" s="123">
        <v>232.14</v>
      </c>
      <c r="AL990" s="123">
        <f t="shared" si="112"/>
        <v>13928.4</v>
      </c>
      <c r="AM990" s="123">
        <f t="shared" si="113"/>
        <v>471.60000000000036</v>
      </c>
      <c r="AN990" s="130"/>
      <c r="AO990" s="21"/>
      <c r="AP990" s="24"/>
      <c r="AQ990" s="21"/>
    </row>
    <row r="991" spans="1:47" s="22" customFormat="1" ht="229.5" outlineLevel="1" x14ac:dyDescent="0.25">
      <c r="A991" s="70"/>
      <c r="B991" s="72" t="s">
        <v>4959</v>
      </c>
      <c r="C991" s="21" t="s">
        <v>79</v>
      </c>
      <c r="D991" s="21" t="s">
        <v>3111</v>
      </c>
      <c r="E991" s="21" t="s">
        <v>1330</v>
      </c>
      <c r="F991" s="21" t="s">
        <v>3112</v>
      </c>
      <c r="G991" s="21" t="s">
        <v>1712</v>
      </c>
      <c r="H991" s="23" t="s">
        <v>81</v>
      </c>
      <c r="I991" s="24">
        <v>0</v>
      </c>
      <c r="J991" s="25">
        <v>710000000</v>
      </c>
      <c r="K991" s="25" t="s">
        <v>82</v>
      </c>
      <c r="L991" s="23" t="s">
        <v>696</v>
      </c>
      <c r="M991" s="21" t="s">
        <v>1419</v>
      </c>
      <c r="N991" s="26" t="s">
        <v>84</v>
      </c>
      <c r="O991" s="26" t="s">
        <v>4214</v>
      </c>
      <c r="P991" s="21" t="s">
        <v>91</v>
      </c>
      <c r="Q991" s="27">
        <v>704</v>
      </c>
      <c r="R991" s="26" t="s">
        <v>901</v>
      </c>
      <c r="S991" s="12">
        <v>1</v>
      </c>
      <c r="T991" s="12">
        <v>35640</v>
      </c>
      <c r="U991" s="12">
        <f t="shared" si="108"/>
        <v>35640</v>
      </c>
      <c r="V991" s="12">
        <f t="shared" si="110"/>
        <v>39916.800000000003</v>
      </c>
      <c r="W991" s="23"/>
      <c r="X991" s="23">
        <v>2017</v>
      </c>
      <c r="Y991" s="25"/>
      <c r="Z991" s="121" t="s">
        <v>1723</v>
      </c>
      <c r="AA991" s="121" t="s">
        <v>749</v>
      </c>
      <c r="AB991" s="121" t="s">
        <v>4703</v>
      </c>
      <c r="AC991" s="121">
        <v>99</v>
      </c>
      <c r="AD991" s="122" t="s">
        <v>6874</v>
      </c>
      <c r="AE991" s="122" t="s">
        <v>6871</v>
      </c>
      <c r="AF991" s="121" t="s">
        <v>8388</v>
      </c>
      <c r="AG991" s="121"/>
      <c r="AH991" s="121" t="s">
        <v>8382</v>
      </c>
      <c r="AI991" s="121"/>
      <c r="AJ991" s="123">
        <v>1</v>
      </c>
      <c r="AK991" s="123">
        <v>20000</v>
      </c>
      <c r="AL991" s="123">
        <f t="shared" si="112"/>
        <v>20000</v>
      </c>
      <c r="AM991" s="123">
        <f t="shared" si="113"/>
        <v>15640</v>
      </c>
      <c r="AN991" s="130"/>
      <c r="AO991" s="21"/>
      <c r="AP991" s="24"/>
      <c r="AQ991" s="21"/>
    </row>
    <row r="992" spans="1:47" s="22" customFormat="1" ht="267.75" outlineLevel="1" x14ac:dyDescent="0.25">
      <c r="A992" s="70"/>
      <c r="B992" s="72" t="s">
        <v>4960</v>
      </c>
      <c r="C992" s="21" t="s">
        <v>79</v>
      </c>
      <c r="D992" s="21" t="s">
        <v>1327</v>
      </c>
      <c r="E992" s="21" t="s">
        <v>1330</v>
      </c>
      <c r="F992" s="21" t="s">
        <v>1328</v>
      </c>
      <c r="G992" s="21" t="s">
        <v>4202</v>
      </c>
      <c r="H992" s="23" t="s">
        <v>81</v>
      </c>
      <c r="I992" s="24">
        <v>0</v>
      </c>
      <c r="J992" s="25">
        <v>710000000</v>
      </c>
      <c r="K992" s="25" t="s">
        <v>82</v>
      </c>
      <c r="L992" s="23" t="s">
        <v>696</v>
      </c>
      <c r="M992" s="21" t="s">
        <v>1419</v>
      </c>
      <c r="N992" s="26" t="s">
        <v>84</v>
      </c>
      <c r="O992" s="26" t="s">
        <v>4214</v>
      </c>
      <c r="P992" s="21" t="s">
        <v>91</v>
      </c>
      <c r="Q992" s="27">
        <v>704</v>
      </c>
      <c r="R992" s="26" t="s">
        <v>901</v>
      </c>
      <c r="S992" s="12">
        <v>2</v>
      </c>
      <c r="T992" s="12">
        <v>37800</v>
      </c>
      <c r="U992" s="12">
        <f t="shared" si="108"/>
        <v>75600</v>
      </c>
      <c r="V992" s="12">
        <f t="shared" si="110"/>
        <v>84672.000000000015</v>
      </c>
      <c r="W992" s="23"/>
      <c r="X992" s="23">
        <v>2017</v>
      </c>
      <c r="Y992" s="25"/>
      <c r="Z992" s="121" t="s">
        <v>1723</v>
      </c>
      <c r="AA992" s="121" t="s">
        <v>749</v>
      </c>
      <c r="AB992" s="121" t="s">
        <v>4703</v>
      </c>
      <c r="AC992" s="121">
        <v>100</v>
      </c>
      <c r="AD992" s="122" t="s">
        <v>6874</v>
      </c>
      <c r="AE992" s="122" t="s">
        <v>6871</v>
      </c>
      <c r="AF992" s="121" t="s">
        <v>8388</v>
      </c>
      <c r="AG992" s="121"/>
      <c r="AH992" s="121" t="s">
        <v>8382</v>
      </c>
      <c r="AI992" s="121"/>
      <c r="AJ992" s="123">
        <v>2</v>
      </c>
      <c r="AK992" s="123">
        <v>37053.57</v>
      </c>
      <c r="AL992" s="123">
        <f t="shared" si="112"/>
        <v>74107.14</v>
      </c>
      <c r="AM992" s="123">
        <f t="shared" si="113"/>
        <v>1492.8600000000006</v>
      </c>
      <c r="AN992" s="130"/>
      <c r="AO992" s="21"/>
      <c r="AP992" s="24"/>
      <c r="AQ992" s="21"/>
    </row>
    <row r="993" spans="1:43" s="22" customFormat="1" ht="102" outlineLevel="1" x14ac:dyDescent="0.25">
      <c r="A993" s="70"/>
      <c r="B993" s="72" t="s">
        <v>4961</v>
      </c>
      <c r="C993" s="21" t="s">
        <v>79</v>
      </c>
      <c r="D993" s="21" t="s">
        <v>1369</v>
      </c>
      <c r="E993" s="21" t="s">
        <v>1370</v>
      </c>
      <c r="F993" s="21" t="s">
        <v>1371</v>
      </c>
      <c r="G993" s="21" t="s">
        <v>1372</v>
      </c>
      <c r="H993" s="23" t="s">
        <v>81</v>
      </c>
      <c r="I993" s="24">
        <v>0</v>
      </c>
      <c r="J993" s="25">
        <v>710000000</v>
      </c>
      <c r="K993" s="25" t="s">
        <v>82</v>
      </c>
      <c r="L993" s="23" t="s">
        <v>696</v>
      </c>
      <c r="M993" s="21" t="s">
        <v>1419</v>
      </c>
      <c r="N993" s="26" t="s">
        <v>84</v>
      </c>
      <c r="O993" s="26" t="s">
        <v>4214</v>
      </c>
      <c r="P993" s="21" t="s">
        <v>91</v>
      </c>
      <c r="Q993" s="27">
        <v>796</v>
      </c>
      <c r="R993" s="26" t="s">
        <v>678</v>
      </c>
      <c r="S993" s="12">
        <v>2</v>
      </c>
      <c r="T993" s="12">
        <v>20000</v>
      </c>
      <c r="U993" s="12">
        <f t="shared" si="108"/>
        <v>40000</v>
      </c>
      <c r="V993" s="12">
        <f t="shared" si="110"/>
        <v>44800.000000000007</v>
      </c>
      <c r="W993" s="23"/>
      <c r="X993" s="23">
        <v>2017</v>
      </c>
      <c r="Y993" s="25"/>
      <c r="Z993" s="121" t="s">
        <v>1723</v>
      </c>
      <c r="AA993" s="121" t="s">
        <v>749</v>
      </c>
      <c r="AB993" s="121" t="s">
        <v>4703</v>
      </c>
      <c r="AC993" s="121">
        <v>1</v>
      </c>
      <c r="AD993" s="122" t="s">
        <v>8408</v>
      </c>
      <c r="AE993" s="122" t="s">
        <v>6871</v>
      </c>
      <c r="AF993" s="121" t="s">
        <v>8381</v>
      </c>
      <c r="AG993" s="121"/>
      <c r="AH993" s="121" t="s">
        <v>8382</v>
      </c>
      <c r="AI993" s="121"/>
      <c r="AJ993" s="123">
        <v>2</v>
      </c>
      <c r="AK993" s="123">
        <v>15500</v>
      </c>
      <c r="AL993" s="123">
        <f t="shared" si="112"/>
        <v>31000</v>
      </c>
      <c r="AM993" s="123">
        <f t="shared" si="113"/>
        <v>9000</v>
      </c>
      <c r="AN993" s="130"/>
      <c r="AO993" s="21"/>
      <c r="AP993" s="24"/>
      <c r="AQ993" s="21"/>
    </row>
    <row r="994" spans="1:43" s="22" customFormat="1" ht="89.25" outlineLevel="1" x14ac:dyDescent="0.25">
      <c r="A994" s="70"/>
      <c r="B994" s="72" t="s">
        <v>4962</v>
      </c>
      <c r="C994" s="21" t="s">
        <v>79</v>
      </c>
      <c r="D994" s="21" t="s">
        <v>1373</v>
      </c>
      <c r="E994" s="21" t="s">
        <v>1374</v>
      </c>
      <c r="F994" s="21" t="s">
        <v>1375</v>
      </c>
      <c r="G994" s="21" t="s">
        <v>1376</v>
      </c>
      <c r="H994" s="23" t="s">
        <v>81</v>
      </c>
      <c r="I994" s="24">
        <v>0</v>
      </c>
      <c r="J994" s="25">
        <v>710000000</v>
      </c>
      <c r="K994" s="25" t="s">
        <v>82</v>
      </c>
      <c r="L994" s="23" t="s">
        <v>696</v>
      </c>
      <c r="M994" s="21" t="s">
        <v>1419</v>
      </c>
      <c r="N994" s="26" t="s">
        <v>84</v>
      </c>
      <c r="O994" s="26" t="s">
        <v>4214</v>
      </c>
      <c r="P994" s="21" t="s">
        <v>91</v>
      </c>
      <c r="Q994" s="27">
        <v>796</v>
      </c>
      <c r="R994" s="26" t="s">
        <v>678</v>
      </c>
      <c r="S994" s="12">
        <v>1</v>
      </c>
      <c r="T994" s="12">
        <v>21500</v>
      </c>
      <c r="U994" s="12">
        <f t="shared" si="108"/>
        <v>21500</v>
      </c>
      <c r="V994" s="12">
        <f t="shared" si="110"/>
        <v>24080.000000000004</v>
      </c>
      <c r="W994" s="23"/>
      <c r="X994" s="23">
        <v>2017</v>
      </c>
      <c r="Y994" s="25"/>
      <c r="Z994" s="121" t="s">
        <v>1723</v>
      </c>
      <c r="AA994" s="121" t="s">
        <v>749</v>
      </c>
      <c r="AB994" s="121" t="s">
        <v>4703</v>
      </c>
      <c r="AC994" s="121">
        <v>2</v>
      </c>
      <c r="AD994" s="122" t="s">
        <v>8408</v>
      </c>
      <c r="AE994" s="122" t="s">
        <v>6871</v>
      </c>
      <c r="AF994" s="121" t="s">
        <v>8381</v>
      </c>
      <c r="AG994" s="121"/>
      <c r="AH994" s="121" t="s">
        <v>8382</v>
      </c>
      <c r="AI994" s="121"/>
      <c r="AJ994" s="123">
        <v>1</v>
      </c>
      <c r="AK994" s="123">
        <v>10031.25</v>
      </c>
      <c r="AL994" s="123">
        <f t="shared" si="112"/>
        <v>10031.25</v>
      </c>
      <c r="AM994" s="123">
        <f t="shared" si="113"/>
        <v>11468.75</v>
      </c>
      <c r="AN994" s="130"/>
      <c r="AO994" s="21"/>
      <c r="AP994" s="24"/>
      <c r="AQ994" s="21"/>
    </row>
    <row r="995" spans="1:43" s="22" customFormat="1" ht="76.5" outlineLevel="1" x14ac:dyDescent="0.25">
      <c r="A995" s="70"/>
      <c r="B995" s="72" t="s">
        <v>4963</v>
      </c>
      <c r="C995" s="21" t="s">
        <v>79</v>
      </c>
      <c r="D995" s="21" t="s">
        <v>1377</v>
      </c>
      <c r="E995" s="21" t="s">
        <v>1378</v>
      </c>
      <c r="F995" s="21" t="s">
        <v>3113</v>
      </c>
      <c r="G995" s="21" t="s">
        <v>1379</v>
      </c>
      <c r="H995" s="23" t="s">
        <v>81</v>
      </c>
      <c r="I995" s="24">
        <v>0</v>
      </c>
      <c r="J995" s="25">
        <v>710000000</v>
      </c>
      <c r="K995" s="25" t="s">
        <v>82</v>
      </c>
      <c r="L995" s="23" t="s">
        <v>696</v>
      </c>
      <c r="M995" s="21" t="s">
        <v>1419</v>
      </c>
      <c r="N995" s="26" t="s">
        <v>84</v>
      </c>
      <c r="O995" s="26" t="s">
        <v>4214</v>
      </c>
      <c r="P995" s="21" t="s">
        <v>91</v>
      </c>
      <c r="Q995" s="27">
        <v>796</v>
      </c>
      <c r="R995" s="26" t="s">
        <v>678</v>
      </c>
      <c r="S995" s="12">
        <v>3</v>
      </c>
      <c r="T995" s="12">
        <v>22000</v>
      </c>
      <c r="U995" s="12">
        <f t="shared" si="108"/>
        <v>66000</v>
      </c>
      <c r="V995" s="12">
        <f t="shared" si="110"/>
        <v>73920</v>
      </c>
      <c r="W995" s="23"/>
      <c r="X995" s="23">
        <v>2017</v>
      </c>
      <c r="Y995" s="25"/>
      <c r="Z995" s="121" t="s">
        <v>1723</v>
      </c>
      <c r="AA995" s="121" t="s">
        <v>749</v>
      </c>
      <c r="AB995" s="121" t="s">
        <v>4703</v>
      </c>
      <c r="AC995" s="121">
        <v>3</v>
      </c>
      <c r="AD995" s="122" t="s">
        <v>8408</v>
      </c>
      <c r="AE995" s="122" t="s">
        <v>6871</v>
      </c>
      <c r="AF995" s="121" t="s">
        <v>8381</v>
      </c>
      <c r="AG995" s="121"/>
      <c r="AH995" s="121" t="s">
        <v>8382</v>
      </c>
      <c r="AI995" s="121"/>
      <c r="AJ995" s="123">
        <v>3</v>
      </c>
      <c r="AK995" s="123">
        <v>21250</v>
      </c>
      <c r="AL995" s="123">
        <f t="shared" si="112"/>
        <v>63750</v>
      </c>
      <c r="AM995" s="123">
        <f t="shared" si="113"/>
        <v>2250</v>
      </c>
      <c r="AN995" s="130"/>
      <c r="AO995" s="21"/>
      <c r="AP995" s="24"/>
      <c r="AQ995" s="21"/>
    </row>
    <row r="996" spans="1:43" s="22" customFormat="1" ht="114.75" outlineLevel="1" x14ac:dyDescent="0.25">
      <c r="A996" s="70"/>
      <c r="B996" s="72" t="s">
        <v>4964</v>
      </c>
      <c r="C996" s="21" t="s">
        <v>79</v>
      </c>
      <c r="D996" s="21" t="s">
        <v>1149</v>
      </c>
      <c r="E996" s="21" t="s">
        <v>1000</v>
      </c>
      <c r="F996" s="21" t="s">
        <v>1001</v>
      </c>
      <c r="G996" s="21" t="s">
        <v>1002</v>
      </c>
      <c r="H996" s="23" t="s">
        <v>81</v>
      </c>
      <c r="I996" s="24">
        <v>0</v>
      </c>
      <c r="J996" s="25">
        <v>710000000</v>
      </c>
      <c r="K996" s="25" t="s">
        <v>82</v>
      </c>
      <c r="L996" s="23" t="s">
        <v>696</v>
      </c>
      <c r="M996" s="21" t="s">
        <v>4114</v>
      </c>
      <c r="N996" s="26" t="s">
        <v>84</v>
      </c>
      <c r="O996" s="26" t="s">
        <v>4214</v>
      </c>
      <c r="P996" s="21" t="s">
        <v>91</v>
      </c>
      <c r="Q996" s="27">
        <v>868</v>
      </c>
      <c r="R996" s="26" t="s">
        <v>89</v>
      </c>
      <c r="S996" s="12">
        <v>144</v>
      </c>
      <c r="T996" s="73">
        <v>900</v>
      </c>
      <c r="U996" s="12">
        <f t="shared" si="108"/>
        <v>129600</v>
      </c>
      <c r="V996" s="12">
        <f t="shared" si="110"/>
        <v>145152</v>
      </c>
      <c r="W996" s="23"/>
      <c r="X996" s="23">
        <v>2017</v>
      </c>
      <c r="Y996" s="25"/>
      <c r="Z996" s="121" t="s">
        <v>1723</v>
      </c>
      <c r="AA996" s="121" t="s">
        <v>750</v>
      </c>
      <c r="AB996" s="121" t="s">
        <v>4703</v>
      </c>
      <c r="AC996" s="121">
        <v>4</v>
      </c>
      <c r="AD996" s="122" t="s">
        <v>8408</v>
      </c>
      <c r="AE996" s="122" t="s">
        <v>6871</v>
      </c>
      <c r="AF996" s="121" t="s">
        <v>8381</v>
      </c>
      <c r="AG996" s="121"/>
      <c r="AH996" s="121" t="s">
        <v>8379</v>
      </c>
      <c r="AI996" s="121"/>
      <c r="AJ996" s="123">
        <v>144</v>
      </c>
      <c r="AK996" s="123">
        <v>900</v>
      </c>
      <c r="AL996" s="123">
        <f t="shared" si="112"/>
        <v>129600</v>
      </c>
      <c r="AM996" s="123">
        <f t="shared" si="113"/>
        <v>0</v>
      </c>
      <c r="AN996" s="130"/>
      <c r="AO996" s="74"/>
      <c r="AP996" s="79"/>
      <c r="AQ996" s="74"/>
    </row>
    <row r="997" spans="1:43" s="22" customFormat="1" ht="76.5" outlineLevel="1" x14ac:dyDescent="0.25">
      <c r="A997" s="70"/>
      <c r="B997" s="72" t="s">
        <v>4965</v>
      </c>
      <c r="C997" s="21" t="s">
        <v>79</v>
      </c>
      <c r="D997" s="21" t="s">
        <v>1003</v>
      </c>
      <c r="E997" s="21" t="s">
        <v>1000</v>
      </c>
      <c r="F997" s="21" t="s">
        <v>1004</v>
      </c>
      <c r="G997" s="21" t="s">
        <v>1005</v>
      </c>
      <c r="H997" s="23" t="s">
        <v>81</v>
      </c>
      <c r="I997" s="24">
        <v>0</v>
      </c>
      <c r="J997" s="25">
        <v>710000000</v>
      </c>
      <c r="K997" s="25" t="s">
        <v>82</v>
      </c>
      <c r="L997" s="23" t="s">
        <v>696</v>
      </c>
      <c r="M997" s="21" t="s">
        <v>4114</v>
      </c>
      <c r="N997" s="26" t="s">
        <v>84</v>
      </c>
      <c r="O997" s="26" t="s">
        <v>4214</v>
      </c>
      <c r="P997" s="21" t="s">
        <v>91</v>
      </c>
      <c r="Q997" s="27" t="s">
        <v>896</v>
      </c>
      <c r="R997" s="26" t="s">
        <v>897</v>
      </c>
      <c r="S997" s="12">
        <v>132</v>
      </c>
      <c r="T997" s="12">
        <v>350</v>
      </c>
      <c r="U997" s="12">
        <f t="shared" si="108"/>
        <v>46200</v>
      </c>
      <c r="V997" s="12">
        <f t="shared" si="110"/>
        <v>51744.000000000007</v>
      </c>
      <c r="W997" s="23"/>
      <c r="X997" s="23">
        <v>2017</v>
      </c>
      <c r="Y997" s="25"/>
      <c r="Z997" s="121" t="s">
        <v>1723</v>
      </c>
      <c r="AA997" s="121" t="s">
        <v>750</v>
      </c>
      <c r="AB997" s="121" t="s">
        <v>4703</v>
      </c>
      <c r="AC997" s="121">
        <v>5</v>
      </c>
      <c r="AD997" s="122" t="s">
        <v>8408</v>
      </c>
      <c r="AE997" s="122" t="s">
        <v>6871</v>
      </c>
      <c r="AF997" s="121" t="s">
        <v>8381</v>
      </c>
      <c r="AG997" s="121"/>
      <c r="AH997" s="121" t="s">
        <v>8383</v>
      </c>
      <c r="AI997" s="121"/>
      <c r="AJ997" s="123">
        <v>132</v>
      </c>
      <c r="AK997" s="123">
        <v>349.95</v>
      </c>
      <c r="AL997" s="123">
        <f t="shared" si="112"/>
        <v>46193.4</v>
      </c>
      <c r="AM997" s="123">
        <f t="shared" si="113"/>
        <v>6.5999999999985448</v>
      </c>
      <c r="AN997" s="130"/>
      <c r="AO997" s="21"/>
      <c r="AP997" s="24"/>
      <c r="AQ997" s="21"/>
    </row>
    <row r="998" spans="1:43" s="22" customFormat="1" ht="89.25" outlineLevel="1" x14ac:dyDescent="0.25">
      <c r="A998" s="70"/>
      <c r="B998" s="72" t="s">
        <v>4966</v>
      </c>
      <c r="C998" s="21" t="s">
        <v>79</v>
      </c>
      <c r="D998" s="21" t="s">
        <v>1006</v>
      </c>
      <c r="E998" s="21" t="s">
        <v>1000</v>
      </c>
      <c r="F998" s="21" t="s">
        <v>1007</v>
      </c>
      <c r="G998" s="74" t="s">
        <v>1168</v>
      </c>
      <c r="H998" s="23" t="s">
        <v>81</v>
      </c>
      <c r="I998" s="24">
        <v>0</v>
      </c>
      <c r="J998" s="25">
        <v>710000000</v>
      </c>
      <c r="K998" s="25" t="s">
        <v>82</v>
      </c>
      <c r="L998" s="23" t="s">
        <v>696</v>
      </c>
      <c r="M998" s="21" t="s">
        <v>4114</v>
      </c>
      <c r="N998" s="26" t="s">
        <v>84</v>
      </c>
      <c r="O998" s="26" t="s">
        <v>4214</v>
      </c>
      <c r="P998" s="21" t="s">
        <v>91</v>
      </c>
      <c r="Q998" s="27">
        <v>796</v>
      </c>
      <c r="R998" s="26" t="s">
        <v>678</v>
      </c>
      <c r="S998" s="12">
        <v>132</v>
      </c>
      <c r="T998" s="12">
        <v>915</v>
      </c>
      <c r="U998" s="12">
        <f t="shared" si="108"/>
        <v>120780</v>
      </c>
      <c r="V998" s="12">
        <f t="shared" si="110"/>
        <v>135273.60000000001</v>
      </c>
      <c r="W998" s="23"/>
      <c r="X998" s="23">
        <v>2017</v>
      </c>
      <c r="Y998" s="25"/>
      <c r="Z998" s="121" t="s">
        <v>1723</v>
      </c>
      <c r="AA998" s="121" t="s">
        <v>750</v>
      </c>
      <c r="AB998" s="121" t="s">
        <v>4703</v>
      </c>
      <c r="AC998" s="121">
        <v>6</v>
      </c>
      <c r="AD998" s="122" t="s">
        <v>8408</v>
      </c>
      <c r="AE998" s="122" t="s">
        <v>6871</v>
      </c>
      <c r="AF998" s="121" t="s">
        <v>8381</v>
      </c>
      <c r="AG998" s="121"/>
      <c r="AH998" s="121" t="s">
        <v>8379</v>
      </c>
      <c r="AI998" s="121"/>
      <c r="AJ998" s="123">
        <v>132</v>
      </c>
      <c r="AK998" s="123">
        <v>915</v>
      </c>
      <c r="AL998" s="123">
        <f t="shared" si="112"/>
        <v>120780</v>
      </c>
      <c r="AM998" s="123">
        <f t="shared" si="113"/>
        <v>0</v>
      </c>
      <c r="AN998" s="130"/>
      <c r="AO998" s="74"/>
      <c r="AP998" s="79"/>
      <c r="AQ998" s="74"/>
    </row>
    <row r="999" spans="1:43" s="22" customFormat="1" ht="76.5" outlineLevel="1" x14ac:dyDescent="0.25">
      <c r="A999" s="70"/>
      <c r="B999" s="72" t="s">
        <v>4967</v>
      </c>
      <c r="C999" s="21" t="s">
        <v>79</v>
      </c>
      <c r="D999" s="74" t="s">
        <v>3114</v>
      </c>
      <c r="E999" s="74" t="s">
        <v>1000</v>
      </c>
      <c r="F999" s="74" t="s">
        <v>1009</v>
      </c>
      <c r="G999" s="74" t="s">
        <v>1010</v>
      </c>
      <c r="H999" s="23" t="s">
        <v>81</v>
      </c>
      <c r="I999" s="24">
        <v>0</v>
      </c>
      <c r="J999" s="25">
        <v>710000000</v>
      </c>
      <c r="K999" s="25" t="s">
        <v>82</v>
      </c>
      <c r="L999" s="23" t="s">
        <v>696</v>
      </c>
      <c r="M999" s="21" t="s">
        <v>4114</v>
      </c>
      <c r="N999" s="26" t="s">
        <v>84</v>
      </c>
      <c r="O999" s="26" t="s">
        <v>4214</v>
      </c>
      <c r="P999" s="21" t="s">
        <v>91</v>
      </c>
      <c r="Q999" s="27">
        <v>868</v>
      </c>
      <c r="R999" s="26" t="s">
        <v>89</v>
      </c>
      <c r="S999" s="12">
        <v>132</v>
      </c>
      <c r="T999" s="12">
        <v>900</v>
      </c>
      <c r="U999" s="12">
        <f t="shared" si="108"/>
        <v>118800</v>
      </c>
      <c r="V999" s="12">
        <f t="shared" si="110"/>
        <v>133056</v>
      </c>
      <c r="W999" s="23"/>
      <c r="X999" s="23">
        <v>2017</v>
      </c>
      <c r="Y999" s="25"/>
      <c r="Z999" s="121" t="s">
        <v>1723</v>
      </c>
      <c r="AA999" s="121" t="s">
        <v>750</v>
      </c>
      <c r="AB999" s="121" t="s">
        <v>4703</v>
      </c>
      <c r="AC999" s="121">
        <v>7</v>
      </c>
      <c r="AD999" s="122" t="s">
        <v>8408</v>
      </c>
      <c r="AE999" s="122" t="s">
        <v>6871</v>
      </c>
      <c r="AF999" s="121" t="s">
        <v>8381</v>
      </c>
      <c r="AG999" s="121"/>
      <c r="AH999" s="121" t="s">
        <v>8379</v>
      </c>
      <c r="AI999" s="121"/>
      <c r="AJ999" s="123">
        <v>132</v>
      </c>
      <c r="AK999" s="123">
        <v>900</v>
      </c>
      <c r="AL999" s="123">
        <f t="shared" si="112"/>
        <v>118800</v>
      </c>
      <c r="AM999" s="123">
        <f t="shared" si="113"/>
        <v>0</v>
      </c>
      <c r="AN999" s="130"/>
      <c r="AO999" s="74"/>
      <c r="AP999" s="79"/>
      <c r="AQ999" s="74"/>
    </row>
    <row r="1000" spans="1:43" s="22" customFormat="1" ht="178.5" outlineLevel="1" x14ac:dyDescent="0.25">
      <c r="A1000" s="70"/>
      <c r="B1000" s="72" t="s">
        <v>4968</v>
      </c>
      <c r="C1000" s="21" t="s">
        <v>79</v>
      </c>
      <c r="D1000" s="21" t="s">
        <v>1011</v>
      </c>
      <c r="E1000" s="21" t="s">
        <v>1000</v>
      </c>
      <c r="F1000" s="21" t="s">
        <v>1012</v>
      </c>
      <c r="G1000" s="21" t="s">
        <v>1013</v>
      </c>
      <c r="H1000" s="23" t="s">
        <v>81</v>
      </c>
      <c r="I1000" s="24">
        <v>0</v>
      </c>
      <c r="J1000" s="25">
        <v>710000000</v>
      </c>
      <c r="K1000" s="25" t="s">
        <v>82</v>
      </c>
      <c r="L1000" s="23" t="s">
        <v>696</v>
      </c>
      <c r="M1000" s="21" t="s">
        <v>4114</v>
      </c>
      <c r="N1000" s="26" t="s">
        <v>84</v>
      </c>
      <c r="O1000" s="26" t="s">
        <v>4214</v>
      </c>
      <c r="P1000" s="21" t="s">
        <v>91</v>
      </c>
      <c r="Q1000" s="27">
        <v>868</v>
      </c>
      <c r="R1000" s="26" t="s">
        <v>89</v>
      </c>
      <c r="S1000" s="12">
        <v>24</v>
      </c>
      <c r="T1000" s="73">
        <v>232</v>
      </c>
      <c r="U1000" s="12">
        <f t="shared" si="108"/>
        <v>5568</v>
      </c>
      <c r="V1000" s="12">
        <f t="shared" si="110"/>
        <v>6236.1600000000008</v>
      </c>
      <c r="W1000" s="23"/>
      <c r="X1000" s="23">
        <v>2017</v>
      </c>
      <c r="Y1000" s="25"/>
      <c r="Z1000" s="121" t="s">
        <v>1723</v>
      </c>
      <c r="AA1000" s="121" t="s">
        <v>750</v>
      </c>
      <c r="AB1000" s="121" t="s">
        <v>4703</v>
      </c>
      <c r="AC1000" s="121">
        <v>8</v>
      </c>
      <c r="AD1000" s="122" t="s">
        <v>8408</v>
      </c>
      <c r="AE1000" s="122" t="s">
        <v>6871</v>
      </c>
      <c r="AF1000" s="121" t="s">
        <v>8381</v>
      </c>
      <c r="AG1000" s="121"/>
      <c r="AH1000" s="121" t="s">
        <v>8383</v>
      </c>
      <c r="AI1000" s="121"/>
      <c r="AJ1000" s="123">
        <v>24</v>
      </c>
      <c r="AK1000" s="123">
        <v>231.95</v>
      </c>
      <c r="AL1000" s="123">
        <f t="shared" si="112"/>
        <v>5566.7999999999993</v>
      </c>
      <c r="AM1000" s="123">
        <f t="shared" si="113"/>
        <v>1.2000000000007276</v>
      </c>
      <c r="AN1000" s="130"/>
      <c r="AO1000" s="21"/>
      <c r="AP1000" s="24"/>
      <c r="AQ1000" s="21"/>
    </row>
    <row r="1001" spans="1:43" s="22" customFormat="1" ht="76.5" outlineLevel="1" x14ac:dyDescent="0.25">
      <c r="A1001" s="70"/>
      <c r="B1001" s="72" t="s">
        <v>4969</v>
      </c>
      <c r="C1001" s="21" t="s">
        <v>79</v>
      </c>
      <c r="D1001" s="21" t="s">
        <v>1014</v>
      </c>
      <c r="E1001" s="21" t="s">
        <v>1015</v>
      </c>
      <c r="F1001" s="21" t="s">
        <v>1016</v>
      </c>
      <c r="G1001" s="21" t="s">
        <v>1017</v>
      </c>
      <c r="H1001" s="23" t="s">
        <v>81</v>
      </c>
      <c r="I1001" s="24">
        <v>0</v>
      </c>
      <c r="J1001" s="25">
        <v>710000000</v>
      </c>
      <c r="K1001" s="25" t="s">
        <v>82</v>
      </c>
      <c r="L1001" s="23" t="s">
        <v>696</v>
      </c>
      <c r="M1001" s="21" t="s">
        <v>4114</v>
      </c>
      <c r="N1001" s="26" t="s">
        <v>84</v>
      </c>
      <c r="O1001" s="26" t="s">
        <v>4214</v>
      </c>
      <c r="P1001" s="21" t="s">
        <v>91</v>
      </c>
      <c r="Q1001" s="27">
        <v>796</v>
      </c>
      <c r="R1001" s="26" t="s">
        <v>678</v>
      </c>
      <c r="S1001" s="12">
        <v>96</v>
      </c>
      <c r="T1001" s="73">
        <v>1410</v>
      </c>
      <c r="U1001" s="12">
        <f t="shared" si="108"/>
        <v>135360</v>
      </c>
      <c r="V1001" s="12">
        <f t="shared" si="110"/>
        <v>151603.20000000001</v>
      </c>
      <c r="W1001" s="23"/>
      <c r="X1001" s="23">
        <v>2017</v>
      </c>
      <c r="Y1001" s="25"/>
      <c r="Z1001" s="121" t="s">
        <v>1723</v>
      </c>
      <c r="AA1001" s="121" t="s">
        <v>750</v>
      </c>
      <c r="AB1001" s="121" t="s">
        <v>4703</v>
      </c>
      <c r="AC1001" s="121">
        <v>9</v>
      </c>
      <c r="AD1001" s="122" t="s">
        <v>8408</v>
      </c>
      <c r="AE1001" s="122" t="s">
        <v>6871</v>
      </c>
      <c r="AF1001" s="121" t="s">
        <v>8381</v>
      </c>
      <c r="AG1001" s="121"/>
      <c r="AH1001" s="121" t="s">
        <v>8379</v>
      </c>
      <c r="AI1001" s="121"/>
      <c r="AJ1001" s="123">
        <v>96</v>
      </c>
      <c r="AK1001" s="123">
        <v>1410</v>
      </c>
      <c r="AL1001" s="123">
        <f t="shared" si="112"/>
        <v>135360</v>
      </c>
      <c r="AM1001" s="123">
        <f t="shared" si="113"/>
        <v>0</v>
      </c>
      <c r="AN1001" s="130"/>
      <c r="AO1001" s="74"/>
      <c r="AP1001" s="79"/>
      <c r="AQ1001" s="74"/>
    </row>
    <row r="1002" spans="1:43" s="22" customFormat="1" ht="178.5" outlineLevel="1" x14ac:dyDescent="0.25">
      <c r="A1002" s="70"/>
      <c r="B1002" s="72" t="s">
        <v>4970</v>
      </c>
      <c r="C1002" s="21" t="s">
        <v>79</v>
      </c>
      <c r="D1002" s="21" t="s">
        <v>1018</v>
      </c>
      <c r="E1002" s="21" t="s">
        <v>1019</v>
      </c>
      <c r="F1002" s="21" t="s">
        <v>1020</v>
      </c>
      <c r="G1002" s="21" t="s">
        <v>1021</v>
      </c>
      <c r="H1002" s="23" t="s">
        <v>81</v>
      </c>
      <c r="I1002" s="24">
        <v>0</v>
      </c>
      <c r="J1002" s="25">
        <v>710000000</v>
      </c>
      <c r="K1002" s="25" t="s">
        <v>82</v>
      </c>
      <c r="L1002" s="23" t="s">
        <v>696</v>
      </c>
      <c r="M1002" s="21" t="s">
        <v>4114</v>
      </c>
      <c r="N1002" s="26" t="s">
        <v>84</v>
      </c>
      <c r="O1002" s="26" t="s">
        <v>4214</v>
      </c>
      <c r="P1002" s="21" t="s">
        <v>91</v>
      </c>
      <c r="Q1002" s="27" t="s">
        <v>1124</v>
      </c>
      <c r="R1002" s="26" t="s">
        <v>1125</v>
      </c>
      <c r="S1002" s="12">
        <v>144</v>
      </c>
      <c r="T1002" s="73">
        <v>130</v>
      </c>
      <c r="U1002" s="12">
        <f t="shared" si="108"/>
        <v>18720</v>
      </c>
      <c r="V1002" s="12">
        <f t="shared" si="110"/>
        <v>20966.400000000001</v>
      </c>
      <c r="W1002" s="23"/>
      <c r="X1002" s="23">
        <v>2017</v>
      </c>
      <c r="Y1002" s="25"/>
      <c r="Z1002" s="121" t="s">
        <v>1723</v>
      </c>
      <c r="AA1002" s="121" t="s">
        <v>750</v>
      </c>
      <c r="AB1002" s="121" t="s">
        <v>4703</v>
      </c>
      <c r="AC1002" s="121">
        <v>10</v>
      </c>
      <c r="AD1002" s="122" t="s">
        <v>8408</v>
      </c>
      <c r="AE1002" s="122" t="s">
        <v>6871</v>
      </c>
      <c r="AF1002" s="121" t="s">
        <v>8381</v>
      </c>
      <c r="AG1002" s="121"/>
      <c r="AH1002" s="121" t="s">
        <v>8383</v>
      </c>
      <c r="AI1002" s="121"/>
      <c r="AJ1002" s="123">
        <v>144</v>
      </c>
      <c r="AK1002" s="123">
        <v>129.94999999999999</v>
      </c>
      <c r="AL1002" s="123">
        <f t="shared" si="112"/>
        <v>18712.8</v>
      </c>
      <c r="AM1002" s="123">
        <f t="shared" si="113"/>
        <v>7.2000000000007276</v>
      </c>
      <c r="AN1002" s="130"/>
      <c r="AO1002" s="21"/>
      <c r="AP1002" s="24"/>
      <c r="AQ1002" s="21"/>
    </row>
    <row r="1003" spans="1:43" s="22" customFormat="1" ht="114.75" outlineLevel="1" x14ac:dyDescent="0.25">
      <c r="A1003" s="70"/>
      <c r="B1003" s="72" t="s">
        <v>4971</v>
      </c>
      <c r="C1003" s="21" t="s">
        <v>79</v>
      </c>
      <c r="D1003" s="74" t="s">
        <v>1022</v>
      </c>
      <c r="E1003" s="21" t="s">
        <v>1000</v>
      </c>
      <c r="F1003" s="21" t="s">
        <v>1023</v>
      </c>
      <c r="G1003" s="74" t="s">
        <v>1302</v>
      </c>
      <c r="H1003" s="23" t="s">
        <v>81</v>
      </c>
      <c r="I1003" s="24">
        <v>0</v>
      </c>
      <c r="J1003" s="25">
        <v>710000000</v>
      </c>
      <c r="K1003" s="25" t="s">
        <v>82</v>
      </c>
      <c r="L1003" s="23" t="s">
        <v>696</v>
      </c>
      <c r="M1003" s="21" t="s">
        <v>4114</v>
      </c>
      <c r="N1003" s="26" t="s">
        <v>84</v>
      </c>
      <c r="O1003" s="26" t="s">
        <v>4214</v>
      </c>
      <c r="P1003" s="21" t="s">
        <v>91</v>
      </c>
      <c r="Q1003" s="27">
        <v>868</v>
      </c>
      <c r="R1003" s="26" t="s">
        <v>89</v>
      </c>
      <c r="S1003" s="12">
        <v>132</v>
      </c>
      <c r="T1003" s="12">
        <v>800</v>
      </c>
      <c r="U1003" s="12">
        <f t="shared" si="108"/>
        <v>105600</v>
      </c>
      <c r="V1003" s="12">
        <f t="shared" si="110"/>
        <v>118272.00000000001</v>
      </c>
      <c r="W1003" s="23"/>
      <c r="X1003" s="23">
        <v>2017</v>
      </c>
      <c r="Y1003" s="25"/>
      <c r="Z1003" s="121" t="s">
        <v>1723</v>
      </c>
      <c r="AA1003" s="121" t="s">
        <v>750</v>
      </c>
      <c r="AB1003" s="121" t="s">
        <v>4703</v>
      </c>
      <c r="AC1003" s="121">
        <v>11</v>
      </c>
      <c r="AD1003" s="122" t="s">
        <v>8408</v>
      </c>
      <c r="AE1003" s="122" t="s">
        <v>6871</v>
      </c>
      <c r="AF1003" s="121" t="s">
        <v>8381</v>
      </c>
      <c r="AG1003" s="121"/>
      <c r="AH1003" s="121" t="s">
        <v>8379</v>
      </c>
      <c r="AI1003" s="121"/>
      <c r="AJ1003" s="123">
        <v>132</v>
      </c>
      <c r="AK1003" s="123">
        <v>800</v>
      </c>
      <c r="AL1003" s="123">
        <f t="shared" si="112"/>
        <v>105600</v>
      </c>
      <c r="AM1003" s="123">
        <f t="shared" si="113"/>
        <v>0</v>
      </c>
      <c r="AN1003" s="130"/>
      <c r="AO1003" s="74"/>
      <c r="AP1003" s="79"/>
      <c r="AQ1003" s="74"/>
    </row>
    <row r="1004" spans="1:43" s="22" customFormat="1" ht="127.5" outlineLevel="1" x14ac:dyDescent="0.25">
      <c r="A1004" s="70"/>
      <c r="B1004" s="72" t="s">
        <v>4972</v>
      </c>
      <c r="C1004" s="21" t="s">
        <v>79</v>
      </c>
      <c r="D1004" s="21" t="s">
        <v>1024</v>
      </c>
      <c r="E1004" s="21" t="s">
        <v>1025</v>
      </c>
      <c r="F1004" s="21" t="s">
        <v>1026</v>
      </c>
      <c r="G1004" s="21" t="s">
        <v>1290</v>
      </c>
      <c r="H1004" s="23" t="s">
        <v>81</v>
      </c>
      <c r="I1004" s="24">
        <v>0</v>
      </c>
      <c r="J1004" s="25">
        <v>710000000</v>
      </c>
      <c r="K1004" s="25" t="s">
        <v>82</v>
      </c>
      <c r="L1004" s="23" t="s">
        <v>696</v>
      </c>
      <c r="M1004" s="21" t="s">
        <v>4114</v>
      </c>
      <c r="N1004" s="26" t="s">
        <v>84</v>
      </c>
      <c r="O1004" s="26" t="s">
        <v>4214</v>
      </c>
      <c r="P1004" s="21" t="s">
        <v>91</v>
      </c>
      <c r="Q1004" s="27">
        <v>796</v>
      </c>
      <c r="R1004" s="26" t="s">
        <v>678</v>
      </c>
      <c r="S1004" s="12">
        <v>6</v>
      </c>
      <c r="T1004" s="73">
        <v>4401</v>
      </c>
      <c r="U1004" s="12">
        <f t="shared" si="108"/>
        <v>26406</v>
      </c>
      <c r="V1004" s="12">
        <f t="shared" si="110"/>
        <v>29574.720000000001</v>
      </c>
      <c r="W1004" s="23"/>
      <c r="X1004" s="23">
        <v>2017</v>
      </c>
      <c r="Y1004" s="25"/>
      <c r="Z1004" s="121" t="s">
        <v>1723</v>
      </c>
      <c r="AA1004" s="121" t="s">
        <v>750</v>
      </c>
      <c r="AB1004" s="121" t="s">
        <v>4703</v>
      </c>
      <c r="AC1004" s="121">
        <v>12</v>
      </c>
      <c r="AD1004" s="122" t="s">
        <v>8408</v>
      </c>
      <c r="AE1004" s="122" t="s">
        <v>6871</v>
      </c>
      <c r="AF1004" s="121" t="s">
        <v>8381</v>
      </c>
      <c r="AG1004" s="121"/>
      <c r="AH1004" s="121" t="s">
        <v>8383</v>
      </c>
      <c r="AI1004" s="121"/>
      <c r="AJ1004" s="123">
        <v>6</v>
      </c>
      <c r="AK1004" s="123">
        <v>4400.95</v>
      </c>
      <c r="AL1004" s="123">
        <f t="shared" si="112"/>
        <v>26405.699999999997</v>
      </c>
      <c r="AM1004" s="123">
        <f t="shared" si="113"/>
        <v>0.30000000000291038</v>
      </c>
      <c r="AN1004" s="130"/>
      <c r="AO1004" s="21"/>
      <c r="AP1004" s="24"/>
      <c r="AQ1004" s="21"/>
    </row>
    <row r="1005" spans="1:43" s="22" customFormat="1" ht="76.5" outlineLevel="1" x14ac:dyDescent="0.25">
      <c r="A1005" s="70"/>
      <c r="B1005" s="72" t="s">
        <v>4973</v>
      </c>
      <c r="C1005" s="21" t="s">
        <v>79</v>
      </c>
      <c r="D1005" s="21" t="s">
        <v>1027</v>
      </c>
      <c r="E1005" s="21" t="s">
        <v>1028</v>
      </c>
      <c r="F1005" s="21" t="s">
        <v>1029</v>
      </c>
      <c r="G1005" s="21" t="s">
        <v>1030</v>
      </c>
      <c r="H1005" s="23" t="s">
        <v>81</v>
      </c>
      <c r="I1005" s="24">
        <v>0</v>
      </c>
      <c r="J1005" s="25">
        <v>710000000</v>
      </c>
      <c r="K1005" s="25" t="s">
        <v>82</v>
      </c>
      <c r="L1005" s="23" t="s">
        <v>696</v>
      </c>
      <c r="M1005" s="21" t="s">
        <v>4114</v>
      </c>
      <c r="N1005" s="26" t="s">
        <v>84</v>
      </c>
      <c r="O1005" s="26" t="s">
        <v>4214</v>
      </c>
      <c r="P1005" s="21" t="s">
        <v>91</v>
      </c>
      <c r="Q1005" s="27">
        <v>868</v>
      </c>
      <c r="R1005" s="26" t="s">
        <v>89</v>
      </c>
      <c r="S1005" s="12">
        <v>84</v>
      </c>
      <c r="T1005" s="12">
        <v>1800</v>
      </c>
      <c r="U1005" s="12">
        <f t="shared" si="108"/>
        <v>151200</v>
      </c>
      <c r="V1005" s="12">
        <f t="shared" si="110"/>
        <v>169344.00000000003</v>
      </c>
      <c r="W1005" s="23"/>
      <c r="X1005" s="23">
        <v>2017</v>
      </c>
      <c r="Y1005" s="25"/>
      <c r="Z1005" s="121" t="s">
        <v>1723</v>
      </c>
      <c r="AA1005" s="121" t="s">
        <v>750</v>
      </c>
      <c r="AB1005" s="121" t="s">
        <v>4703</v>
      </c>
      <c r="AC1005" s="121">
        <v>13</v>
      </c>
      <c r="AD1005" s="122" t="s">
        <v>8408</v>
      </c>
      <c r="AE1005" s="122" t="s">
        <v>6871</v>
      </c>
      <c r="AF1005" s="121" t="s">
        <v>8381</v>
      </c>
      <c r="AG1005" s="121"/>
      <c r="AH1005" s="121" t="s">
        <v>8379</v>
      </c>
      <c r="AI1005" s="121"/>
      <c r="AJ1005" s="123">
        <v>84</v>
      </c>
      <c r="AK1005" s="123">
        <v>1800</v>
      </c>
      <c r="AL1005" s="123">
        <f t="shared" si="112"/>
        <v>151200</v>
      </c>
      <c r="AM1005" s="123">
        <f t="shared" si="113"/>
        <v>0</v>
      </c>
      <c r="AN1005" s="130"/>
      <c r="AO1005" s="74"/>
      <c r="AP1005" s="79"/>
      <c r="AQ1005" s="74"/>
    </row>
    <row r="1006" spans="1:43" s="22" customFormat="1" ht="76.5" outlineLevel="1" x14ac:dyDescent="0.25">
      <c r="A1006" s="70"/>
      <c r="B1006" s="72" t="s">
        <v>4974</v>
      </c>
      <c r="C1006" s="21" t="s">
        <v>79</v>
      </c>
      <c r="D1006" s="21" t="s">
        <v>1031</v>
      </c>
      <c r="E1006" s="21" t="s">
        <v>315</v>
      </c>
      <c r="F1006" s="21" t="s">
        <v>1032</v>
      </c>
      <c r="G1006" s="21" t="s">
        <v>4894</v>
      </c>
      <c r="H1006" s="23" t="s">
        <v>81</v>
      </c>
      <c r="I1006" s="24">
        <v>0</v>
      </c>
      <c r="J1006" s="25">
        <v>710000000</v>
      </c>
      <c r="K1006" s="25" t="s">
        <v>82</v>
      </c>
      <c r="L1006" s="23" t="s">
        <v>696</v>
      </c>
      <c r="M1006" s="21" t="s">
        <v>4114</v>
      </c>
      <c r="N1006" s="26" t="s">
        <v>84</v>
      </c>
      <c r="O1006" s="26" t="s">
        <v>4214</v>
      </c>
      <c r="P1006" s="21" t="s">
        <v>91</v>
      </c>
      <c r="Q1006" s="27">
        <v>715</v>
      </c>
      <c r="R1006" s="26" t="s">
        <v>681</v>
      </c>
      <c r="S1006" s="12">
        <v>264</v>
      </c>
      <c r="T1006" s="12">
        <v>120</v>
      </c>
      <c r="U1006" s="12">
        <f t="shared" si="108"/>
        <v>31680</v>
      </c>
      <c r="V1006" s="12">
        <f t="shared" si="110"/>
        <v>35481.600000000006</v>
      </c>
      <c r="W1006" s="23"/>
      <c r="X1006" s="23">
        <v>2017</v>
      </c>
      <c r="Y1006" s="25"/>
      <c r="Z1006" s="121" t="s">
        <v>1723</v>
      </c>
      <c r="AA1006" s="121" t="s">
        <v>750</v>
      </c>
      <c r="AB1006" s="121" t="s">
        <v>4703</v>
      </c>
      <c r="AC1006" s="121">
        <v>14</v>
      </c>
      <c r="AD1006" s="122" t="s">
        <v>8408</v>
      </c>
      <c r="AE1006" s="122" t="s">
        <v>6871</v>
      </c>
      <c r="AF1006" s="121" t="s">
        <v>8381</v>
      </c>
      <c r="AG1006" s="121"/>
      <c r="AH1006" s="121" t="s">
        <v>8383</v>
      </c>
      <c r="AI1006" s="121"/>
      <c r="AJ1006" s="123">
        <v>264</v>
      </c>
      <c r="AK1006" s="123">
        <v>119.95</v>
      </c>
      <c r="AL1006" s="123">
        <f t="shared" si="112"/>
        <v>31666.799999999999</v>
      </c>
      <c r="AM1006" s="123">
        <f t="shared" si="113"/>
        <v>13.200000000000728</v>
      </c>
      <c r="AN1006" s="130"/>
      <c r="AO1006" s="21"/>
      <c r="AP1006" s="24"/>
      <c r="AQ1006" s="21"/>
    </row>
    <row r="1007" spans="1:43" s="22" customFormat="1" ht="76.5" outlineLevel="1" x14ac:dyDescent="0.25">
      <c r="A1007" s="70"/>
      <c r="B1007" s="72" t="s">
        <v>4975</v>
      </c>
      <c r="C1007" s="21" t="s">
        <v>79</v>
      </c>
      <c r="D1007" s="21" t="s">
        <v>1033</v>
      </c>
      <c r="E1007" s="74" t="s">
        <v>1034</v>
      </c>
      <c r="F1007" s="21" t="s">
        <v>1035</v>
      </c>
      <c r="G1007" s="21" t="s">
        <v>1036</v>
      </c>
      <c r="H1007" s="23" t="s">
        <v>81</v>
      </c>
      <c r="I1007" s="24">
        <v>0</v>
      </c>
      <c r="J1007" s="25">
        <v>710000000</v>
      </c>
      <c r="K1007" s="25" t="s">
        <v>82</v>
      </c>
      <c r="L1007" s="23" t="s">
        <v>696</v>
      </c>
      <c r="M1007" s="21" t="s">
        <v>4114</v>
      </c>
      <c r="N1007" s="26" t="s">
        <v>84</v>
      </c>
      <c r="O1007" s="26" t="s">
        <v>4214</v>
      </c>
      <c r="P1007" s="21" t="s">
        <v>91</v>
      </c>
      <c r="Q1007" s="27" t="s">
        <v>1126</v>
      </c>
      <c r="R1007" s="26" t="s">
        <v>1127</v>
      </c>
      <c r="S1007" s="12">
        <v>100</v>
      </c>
      <c r="T1007" s="73">
        <v>131</v>
      </c>
      <c r="U1007" s="12">
        <f t="shared" si="108"/>
        <v>13100</v>
      </c>
      <c r="V1007" s="12">
        <f t="shared" si="110"/>
        <v>14672.000000000002</v>
      </c>
      <c r="W1007" s="23"/>
      <c r="X1007" s="23">
        <v>2017</v>
      </c>
      <c r="Y1007" s="25"/>
      <c r="Z1007" s="121" t="s">
        <v>1723</v>
      </c>
      <c r="AA1007" s="121" t="s">
        <v>750</v>
      </c>
      <c r="AB1007" s="121" t="s">
        <v>4703</v>
      </c>
      <c r="AC1007" s="121">
        <v>15</v>
      </c>
      <c r="AD1007" s="122" t="s">
        <v>8408</v>
      </c>
      <c r="AE1007" s="122" t="s">
        <v>6871</v>
      </c>
      <c r="AF1007" s="121" t="s">
        <v>8381</v>
      </c>
      <c r="AG1007" s="121"/>
      <c r="AH1007" s="121" t="s">
        <v>8383</v>
      </c>
      <c r="AI1007" s="121"/>
      <c r="AJ1007" s="123">
        <v>100</v>
      </c>
      <c r="AK1007" s="123">
        <v>130.94999999999999</v>
      </c>
      <c r="AL1007" s="123">
        <f t="shared" si="112"/>
        <v>13094.999999999998</v>
      </c>
      <c r="AM1007" s="123">
        <f t="shared" si="113"/>
        <v>5.000000000001819</v>
      </c>
      <c r="AN1007" s="130"/>
      <c r="AO1007" s="21"/>
      <c r="AP1007" s="24"/>
      <c r="AQ1007" s="21"/>
    </row>
    <row r="1008" spans="1:43" s="22" customFormat="1" ht="76.5" outlineLevel="1" x14ac:dyDescent="0.25">
      <c r="A1008" s="70"/>
      <c r="B1008" s="72" t="s">
        <v>4976</v>
      </c>
      <c r="C1008" s="21" t="s">
        <v>79</v>
      </c>
      <c r="D1008" s="21" t="s">
        <v>1037</v>
      </c>
      <c r="E1008" s="21" t="s">
        <v>1038</v>
      </c>
      <c r="F1008" s="21" t="s">
        <v>1039</v>
      </c>
      <c r="G1008" s="21" t="s">
        <v>4427</v>
      </c>
      <c r="H1008" s="23" t="s">
        <v>81</v>
      </c>
      <c r="I1008" s="24">
        <v>0</v>
      </c>
      <c r="J1008" s="25">
        <v>710000000</v>
      </c>
      <c r="K1008" s="25" t="s">
        <v>82</v>
      </c>
      <c r="L1008" s="23" t="s">
        <v>696</v>
      </c>
      <c r="M1008" s="21" t="s">
        <v>4114</v>
      </c>
      <c r="N1008" s="26" t="s">
        <v>84</v>
      </c>
      <c r="O1008" s="26" t="s">
        <v>4214</v>
      </c>
      <c r="P1008" s="21" t="s">
        <v>91</v>
      </c>
      <c r="Q1008" s="27" t="s">
        <v>930</v>
      </c>
      <c r="R1008" s="26" t="s">
        <v>903</v>
      </c>
      <c r="S1008" s="12">
        <v>100</v>
      </c>
      <c r="T1008" s="12">
        <v>150</v>
      </c>
      <c r="U1008" s="12">
        <f t="shared" si="108"/>
        <v>15000</v>
      </c>
      <c r="V1008" s="12">
        <f t="shared" si="110"/>
        <v>16800</v>
      </c>
      <c r="W1008" s="23"/>
      <c r="X1008" s="23">
        <v>2017</v>
      </c>
      <c r="Y1008" s="25"/>
      <c r="Z1008" s="121" t="s">
        <v>1723</v>
      </c>
      <c r="AA1008" s="121" t="s">
        <v>750</v>
      </c>
      <c r="AB1008" s="121" t="s">
        <v>4703</v>
      </c>
      <c r="AC1008" s="121">
        <v>16</v>
      </c>
      <c r="AD1008" s="122" t="s">
        <v>8408</v>
      </c>
      <c r="AE1008" s="122" t="s">
        <v>6871</v>
      </c>
      <c r="AF1008" s="121" t="s">
        <v>8381</v>
      </c>
      <c r="AG1008" s="121"/>
      <c r="AH1008" s="121" t="s">
        <v>8383</v>
      </c>
      <c r="AI1008" s="121"/>
      <c r="AJ1008" s="123">
        <v>100</v>
      </c>
      <c r="AK1008" s="123">
        <v>149.94999999999999</v>
      </c>
      <c r="AL1008" s="123">
        <f t="shared" si="112"/>
        <v>14994.999999999998</v>
      </c>
      <c r="AM1008" s="123">
        <f t="shared" si="113"/>
        <v>5.000000000001819</v>
      </c>
      <c r="AN1008" s="130"/>
      <c r="AO1008" s="21"/>
      <c r="AP1008" s="24"/>
      <c r="AQ1008" s="21"/>
    </row>
    <row r="1009" spans="1:43" s="22" customFormat="1" ht="76.5" outlineLevel="1" x14ac:dyDescent="0.25">
      <c r="A1009" s="70"/>
      <c r="B1009" s="72" t="s">
        <v>4977</v>
      </c>
      <c r="C1009" s="21" t="s">
        <v>79</v>
      </c>
      <c r="D1009" s="21" t="s">
        <v>1040</v>
      </c>
      <c r="E1009" s="21" t="s">
        <v>1041</v>
      </c>
      <c r="F1009" s="21" t="s">
        <v>1042</v>
      </c>
      <c r="G1009" s="21" t="s">
        <v>1303</v>
      </c>
      <c r="H1009" s="23" t="s">
        <v>81</v>
      </c>
      <c r="I1009" s="24">
        <v>0</v>
      </c>
      <c r="J1009" s="25">
        <v>710000000</v>
      </c>
      <c r="K1009" s="25" t="s">
        <v>82</v>
      </c>
      <c r="L1009" s="23" t="s">
        <v>696</v>
      </c>
      <c r="M1009" s="21" t="s">
        <v>4114</v>
      </c>
      <c r="N1009" s="26" t="s">
        <v>84</v>
      </c>
      <c r="O1009" s="26" t="s">
        <v>4214</v>
      </c>
      <c r="P1009" s="21" t="s">
        <v>91</v>
      </c>
      <c r="Q1009" s="27">
        <v>796</v>
      </c>
      <c r="R1009" s="26" t="s">
        <v>678</v>
      </c>
      <c r="S1009" s="12">
        <v>132</v>
      </c>
      <c r="T1009" s="73">
        <v>76</v>
      </c>
      <c r="U1009" s="12">
        <f t="shared" si="108"/>
        <v>10032</v>
      </c>
      <c r="V1009" s="12">
        <f t="shared" si="110"/>
        <v>11235.840000000002</v>
      </c>
      <c r="W1009" s="23"/>
      <c r="X1009" s="23">
        <v>2017</v>
      </c>
      <c r="Y1009" s="25"/>
      <c r="Z1009" s="121" t="s">
        <v>1723</v>
      </c>
      <c r="AA1009" s="121" t="s">
        <v>750</v>
      </c>
      <c r="AB1009" s="121" t="s">
        <v>4703</v>
      </c>
      <c r="AC1009" s="121">
        <v>17</v>
      </c>
      <c r="AD1009" s="122" t="s">
        <v>8408</v>
      </c>
      <c r="AE1009" s="122" t="s">
        <v>6871</v>
      </c>
      <c r="AF1009" s="121" t="s">
        <v>8381</v>
      </c>
      <c r="AG1009" s="121"/>
      <c r="AH1009" s="121" t="s">
        <v>8383</v>
      </c>
      <c r="AI1009" s="121"/>
      <c r="AJ1009" s="123">
        <v>132</v>
      </c>
      <c r="AK1009" s="123">
        <v>75.95</v>
      </c>
      <c r="AL1009" s="123">
        <f t="shared" si="112"/>
        <v>10025.4</v>
      </c>
      <c r="AM1009" s="123">
        <f t="shared" si="113"/>
        <v>6.6000000000003638</v>
      </c>
      <c r="AN1009" s="130"/>
      <c r="AO1009" s="21"/>
      <c r="AP1009" s="24"/>
      <c r="AQ1009" s="21"/>
    </row>
    <row r="1010" spans="1:43" s="22" customFormat="1" ht="114.75" outlineLevel="1" x14ac:dyDescent="0.25">
      <c r="A1010" s="70"/>
      <c r="B1010" s="72" t="s">
        <v>4978</v>
      </c>
      <c r="C1010" s="21" t="s">
        <v>79</v>
      </c>
      <c r="D1010" s="21" t="s">
        <v>1050</v>
      </c>
      <c r="E1010" s="21" t="s">
        <v>1051</v>
      </c>
      <c r="F1010" s="21" t="s">
        <v>1052</v>
      </c>
      <c r="G1010" s="21" t="s">
        <v>1053</v>
      </c>
      <c r="H1010" s="23" t="s">
        <v>81</v>
      </c>
      <c r="I1010" s="24">
        <v>0</v>
      </c>
      <c r="J1010" s="25">
        <v>710000000</v>
      </c>
      <c r="K1010" s="25" t="s">
        <v>82</v>
      </c>
      <c r="L1010" s="23" t="s">
        <v>696</v>
      </c>
      <c r="M1010" s="21" t="s">
        <v>4114</v>
      </c>
      <c r="N1010" s="26" t="s">
        <v>84</v>
      </c>
      <c r="O1010" s="26" t="s">
        <v>4214</v>
      </c>
      <c r="P1010" s="21" t="s">
        <v>91</v>
      </c>
      <c r="Q1010" s="27" t="s">
        <v>898</v>
      </c>
      <c r="R1010" s="77" t="s">
        <v>899</v>
      </c>
      <c r="S1010" s="12">
        <v>15</v>
      </c>
      <c r="T1010" s="12">
        <v>2550</v>
      </c>
      <c r="U1010" s="12">
        <f t="shared" si="108"/>
        <v>38250</v>
      </c>
      <c r="V1010" s="12">
        <f t="shared" si="110"/>
        <v>42840.000000000007</v>
      </c>
      <c r="W1010" s="23"/>
      <c r="X1010" s="23">
        <v>2017</v>
      </c>
      <c r="Y1010" s="25"/>
      <c r="Z1010" s="121" t="s">
        <v>1723</v>
      </c>
      <c r="AA1010" s="121" t="s">
        <v>750</v>
      </c>
      <c r="AB1010" s="121" t="s">
        <v>4703</v>
      </c>
      <c r="AC1010" s="121">
        <v>18</v>
      </c>
      <c r="AD1010" s="122" t="s">
        <v>8408</v>
      </c>
      <c r="AE1010" s="122" t="s">
        <v>6871</v>
      </c>
      <c r="AF1010" s="121" t="s">
        <v>8381</v>
      </c>
      <c r="AG1010" s="121"/>
      <c r="AH1010" s="121" t="s">
        <v>8383</v>
      </c>
      <c r="AI1010" s="121"/>
      <c r="AJ1010" s="123">
        <v>15</v>
      </c>
      <c r="AK1010" s="123">
        <v>2549.9499999999998</v>
      </c>
      <c r="AL1010" s="123">
        <f t="shared" si="112"/>
        <v>38249.25</v>
      </c>
      <c r="AM1010" s="123">
        <f t="shared" si="113"/>
        <v>0.75</v>
      </c>
      <c r="AN1010" s="130"/>
      <c r="AO1010" s="21"/>
      <c r="AP1010" s="24"/>
      <c r="AQ1010" s="21"/>
    </row>
    <row r="1011" spans="1:43" s="22" customFormat="1" ht="76.5" outlineLevel="1" x14ac:dyDescent="0.25">
      <c r="A1011" s="70"/>
      <c r="B1011" s="72" t="s">
        <v>4979</v>
      </c>
      <c r="C1011" s="21" t="s">
        <v>79</v>
      </c>
      <c r="D1011" s="21" t="s">
        <v>1054</v>
      </c>
      <c r="E1011" s="21" t="s">
        <v>1055</v>
      </c>
      <c r="F1011" s="21" t="s">
        <v>1056</v>
      </c>
      <c r="G1011" s="21" t="s">
        <v>1057</v>
      </c>
      <c r="H1011" s="23" t="s">
        <v>81</v>
      </c>
      <c r="I1011" s="24">
        <v>0</v>
      </c>
      <c r="J1011" s="25">
        <v>710000000</v>
      </c>
      <c r="K1011" s="25" t="s">
        <v>82</v>
      </c>
      <c r="L1011" s="23" t="s">
        <v>696</v>
      </c>
      <c r="M1011" s="21" t="s">
        <v>4114</v>
      </c>
      <c r="N1011" s="26" t="s">
        <v>84</v>
      </c>
      <c r="O1011" s="26" t="s">
        <v>4214</v>
      </c>
      <c r="P1011" s="21" t="s">
        <v>91</v>
      </c>
      <c r="Q1011" s="27">
        <v>796</v>
      </c>
      <c r="R1011" s="26" t="s">
        <v>678</v>
      </c>
      <c r="S1011" s="12">
        <v>50</v>
      </c>
      <c r="T1011" s="12">
        <v>1100</v>
      </c>
      <c r="U1011" s="12">
        <f t="shared" si="108"/>
        <v>55000</v>
      </c>
      <c r="V1011" s="12">
        <f t="shared" si="110"/>
        <v>61600.000000000007</v>
      </c>
      <c r="W1011" s="23"/>
      <c r="X1011" s="23">
        <v>2017</v>
      </c>
      <c r="Y1011" s="25"/>
      <c r="Z1011" s="121" t="s">
        <v>1723</v>
      </c>
      <c r="AA1011" s="121" t="s">
        <v>750</v>
      </c>
      <c r="AB1011" s="121" t="s">
        <v>4703</v>
      </c>
      <c r="AC1011" s="121">
        <v>19</v>
      </c>
      <c r="AD1011" s="122" t="s">
        <v>8408</v>
      </c>
      <c r="AE1011" s="122" t="s">
        <v>6871</v>
      </c>
      <c r="AF1011" s="121" t="s">
        <v>8381</v>
      </c>
      <c r="AG1011" s="121"/>
      <c r="AH1011" s="121" t="s">
        <v>8383</v>
      </c>
      <c r="AI1011" s="121"/>
      <c r="AJ1011" s="123">
        <v>50</v>
      </c>
      <c r="AK1011" s="123">
        <v>1099.95</v>
      </c>
      <c r="AL1011" s="123">
        <f t="shared" si="112"/>
        <v>54997.5</v>
      </c>
      <c r="AM1011" s="123">
        <f t="shared" si="113"/>
        <v>2.5</v>
      </c>
      <c r="AN1011" s="130"/>
      <c r="AO1011" s="21"/>
      <c r="AP1011" s="24"/>
      <c r="AQ1011" s="21"/>
    </row>
    <row r="1012" spans="1:43" s="22" customFormat="1" ht="114.75" outlineLevel="1" x14ac:dyDescent="0.25">
      <c r="A1012" s="70"/>
      <c r="B1012" s="72" t="s">
        <v>4980</v>
      </c>
      <c r="C1012" s="21" t="s">
        <v>79</v>
      </c>
      <c r="D1012" s="21" t="s">
        <v>1315</v>
      </c>
      <c r="E1012" s="21" t="s">
        <v>1041</v>
      </c>
      <c r="F1012" s="21" t="s">
        <v>1058</v>
      </c>
      <c r="G1012" s="21" t="s">
        <v>1305</v>
      </c>
      <c r="H1012" s="23" t="s">
        <v>81</v>
      </c>
      <c r="I1012" s="24">
        <v>0</v>
      </c>
      <c r="J1012" s="25">
        <v>710000000</v>
      </c>
      <c r="K1012" s="25" t="s">
        <v>82</v>
      </c>
      <c r="L1012" s="23" t="s">
        <v>696</v>
      </c>
      <c r="M1012" s="21" t="s">
        <v>4114</v>
      </c>
      <c r="N1012" s="26" t="s">
        <v>84</v>
      </c>
      <c r="O1012" s="26" t="s">
        <v>4214</v>
      </c>
      <c r="P1012" s="21" t="s">
        <v>91</v>
      </c>
      <c r="Q1012" s="27" t="s">
        <v>898</v>
      </c>
      <c r="R1012" s="26" t="s">
        <v>899</v>
      </c>
      <c r="S1012" s="12">
        <v>48</v>
      </c>
      <c r="T1012" s="73">
        <v>1100</v>
      </c>
      <c r="U1012" s="12">
        <f t="shared" si="108"/>
        <v>52800</v>
      </c>
      <c r="V1012" s="12">
        <f t="shared" si="110"/>
        <v>59136.000000000007</v>
      </c>
      <c r="W1012" s="23"/>
      <c r="X1012" s="23">
        <v>2017</v>
      </c>
      <c r="Y1012" s="25"/>
      <c r="Z1012" s="121" t="s">
        <v>1723</v>
      </c>
      <c r="AA1012" s="121" t="s">
        <v>750</v>
      </c>
      <c r="AB1012" s="121" t="s">
        <v>4703</v>
      </c>
      <c r="AC1012" s="121">
        <v>20</v>
      </c>
      <c r="AD1012" s="122" t="s">
        <v>8408</v>
      </c>
      <c r="AE1012" s="122" t="s">
        <v>6871</v>
      </c>
      <c r="AF1012" s="121" t="s">
        <v>8381</v>
      </c>
      <c r="AG1012" s="121"/>
      <c r="AH1012" s="121" t="s">
        <v>8383</v>
      </c>
      <c r="AI1012" s="121"/>
      <c r="AJ1012" s="123">
        <v>48</v>
      </c>
      <c r="AK1012" s="123">
        <v>1099.95</v>
      </c>
      <c r="AL1012" s="123">
        <f t="shared" si="112"/>
        <v>52797.600000000006</v>
      </c>
      <c r="AM1012" s="123">
        <f t="shared" si="113"/>
        <v>2.3999999999941792</v>
      </c>
      <c r="AN1012" s="130"/>
      <c r="AO1012" s="21"/>
      <c r="AP1012" s="24"/>
      <c r="AQ1012" s="21"/>
    </row>
    <row r="1013" spans="1:43" s="22" customFormat="1" ht="76.5" outlineLevel="1" x14ac:dyDescent="0.25">
      <c r="A1013" s="70"/>
      <c r="B1013" s="72" t="s">
        <v>4981</v>
      </c>
      <c r="C1013" s="21" t="s">
        <v>79</v>
      </c>
      <c r="D1013" s="21" t="s">
        <v>1315</v>
      </c>
      <c r="E1013" s="21" t="s">
        <v>1041</v>
      </c>
      <c r="F1013" s="21" t="s">
        <v>1058</v>
      </c>
      <c r="G1013" s="21" t="s">
        <v>1306</v>
      </c>
      <c r="H1013" s="23" t="s">
        <v>81</v>
      </c>
      <c r="I1013" s="24">
        <v>0</v>
      </c>
      <c r="J1013" s="25">
        <v>710000000</v>
      </c>
      <c r="K1013" s="25" t="s">
        <v>82</v>
      </c>
      <c r="L1013" s="23" t="s">
        <v>696</v>
      </c>
      <c r="M1013" s="21" t="s">
        <v>4114</v>
      </c>
      <c r="N1013" s="26" t="s">
        <v>84</v>
      </c>
      <c r="O1013" s="26" t="s">
        <v>4214</v>
      </c>
      <c r="P1013" s="21" t="s">
        <v>91</v>
      </c>
      <c r="Q1013" s="27" t="s">
        <v>898</v>
      </c>
      <c r="R1013" s="26" t="s">
        <v>899</v>
      </c>
      <c r="S1013" s="12">
        <v>72</v>
      </c>
      <c r="T1013" s="12">
        <v>400</v>
      </c>
      <c r="U1013" s="12">
        <f t="shared" si="108"/>
        <v>28800</v>
      </c>
      <c r="V1013" s="12">
        <f t="shared" si="110"/>
        <v>32256.000000000004</v>
      </c>
      <c r="W1013" s="23"/>
      <c r="X1013" s="23">
        <v>2017</v>
      </c>
      <c r="Y1013" s="25"/>
      <c r="Z1013" s="121" t="s">
        <v>1723</v>
      </c>
      <c r="AA1013" s="121" t="s">
        <v>750</v>
      </c>
      <c r="AB1013" s="121" t="s">
        <v>4703</v>
      </c>
      <c r="AC1013" s="121">
        <v>21</v>
      </c>
      <c r="AD1013" s="122" t="s">
        <v>8408</v>
      </c>
      <c r="AE1013" s="122" t="s">
        <v>6871</v>
      </c>
      <c r="AF1013" s="121" t="s">
        <v>8381</v>
      </c>
      <c r="AG1013" s="121"/>
      <c r="AH1013" s="121" t="s">
        <v>8383</v>
      </c>
      <c r="AI1013" s="121"/>
      <c r="AJ1013" s="123">
        <v>72</v>
      </c>
      <c r="AK1013" s="123">
        <v>399.95</v>
      </c>
      <c r="AL1013" s="123">
        <f t="shared" si="112"/>
        <v>28796.399999999998</v>
      </c>
      <c r="AM1013" s="123">
        <f t="shared" si="113"/>
        <v>3.6000000000021828</v>
      </c>
      <c r="AN1013" s="130"/>
      <c r="AO1013" s="21"/>
      <c r="AP1013" s="24"/>
      <c r="AQ1013" s="21"/>
    </row>
    <row r="1014" spans="1:43" s="22" customFormat="1" ht="76.5" outlineLevel="1" x14ac:dyDescent="0.25">
      <c r="A1014" s="70"/>
      <c r="B1014" s="72" t="s">
        <v>4982</v>
      </c>
      <c r="C1014" s="21" t="s">
        <v>79</v>
      </c>
      <c r="D1014" s="21" t="s">
        <v>1059</v>
      </c>
      <c r="E1014" s="21" t="s">
        <v>772</v>
      </c>
      <c r="F1014" s="21" t="s">
        <v>1060</v>
      </c>
      <c r="G1014" s="21" t="s">
        <v>8514</v>
      </c>
      <c r="H1014" s="23" t="s">
        <v>81</v>
      </c>
      <c r="I1014" s="24">
        <v>0.5</v>
      </c>
      <c r="J1014" s="25">
        <v>710000000</v>
      </c>
      <c r="K1014" s="25" t="s">
        <v>82</v>
      </c>
      <c r="L1014" s="23" t="s">
        <v>696</v>
      </c>
      <c r="M1014" s="21" t="s">
        <v>4114</v>
      </c>
      <c r="N1014" s="26" t="s">
        <v>84</v>
      </c>
      <c r="O1014" s="26" t="s">
        <v>4214</v>
      </c>
      <c r="P1014" s="21" t="s">
        <v>91</v>
      </c>
      <c r="Q1014" s="27">
        <v>736</v>
      </c>
      <c r="R1014" s="26" t="s">
        <v>1128</v>
      </c>
      <c r="S1014" s="12">
        <v>5808</v>
      </c>
      <c r="T1014" s="73">
        <v>60</v>
      </c>
      <c r="U1014" s="12">
        <f t="shared" si="108"/>
        <v>348480</v>
      </c>
      <c r="V1014" s="12">
        <f t="shared" si="110"/>
        <v>390297.60000000003</v>
      </c>
      <c r="W1014" s="72" t="s">
        <v>203</v>
      </c>
      <c r="X1014" s="23">
        <v>2017</v>
      </c>
      <c r="Y1014" s="25"/>
      <c r="Z1014" s="121" t="s">
        <v>1723</v>
      </c>
      <c r="AA1014" s="121" t="s">
        <v>750</v>
      </c>
      <c r="AB1014" s="121" t="s">
        <v>4703</v>
      </c>
      <c r="AC1014" s="121">
        <v>5</v>
      </c>
      <c r="AD1014" s="122" t="s">
        <v>6870</v>
      </c>
      <c r="AE1014" s="122" t="s">
        <v>6871</v>
      </c>
      <c r="AF1014" s="121" t="s">
        <v>8342</v>
      </c>
      <c r="AG1014" s="121"/>
      <c r="AH1014" s="121" t="s">
        <v>8343</v>
      </c>
      <c r="AI1014" s="121"/>
      <c r="AJ1014" s="123">
        <v>5808</v>
      </c>
      <c r="AK1014" s="123">
        <v>60</v>
      </c>
      <c r="AL1014" s="123">
        <f t="shared" ref="AL1014:AL1024" si="116">AJ1014*AK1014</f>
        <v>348480</v>
      </c>
      <c r="AM1014" s="123">
        <f>U1014-AL1014</f>
        <v>0</v>
      </c>
      <c r="AN1014" s="130"/>
      <c r="AO1014" s="99" t="s">
        <v>8505</v>
      </c>
      <c r="AP1014" s="24">
        <v>0.61</v>
      </c>
      <c r="AQ1014" s="12">
        <f t="shared" ref="AQ1014:AQ1015" si="117">AL1014*AP1014</f>
        <v>212572.79999999999</v>
      </c>
    </row>
    <row r="1015" spans="1:43" s="22" customFormat="1" ht="76.5" outlineLevel="1" x14ac:dyDescent="0.25">
      <c r="A1015" s="70"/>
      <c r="B1015" s="72" t="s">
        <v>4983</v>
      </c>
      <c r="C1015" s="21" t="s">
        <v>79</v>
      </c>
      <c r="D1015" s="21" t="s">
        <v>1061</v>
      </c>
      <c r="E1015" s="21" t="s">
        <v>1062</v>
      </c>
      <c r="F1015" s="21" t="s">
        <v>1063</v>
      </c>
      <c r="G1015" s="21" t="s">
        <v>1064</v>
      </c>
      <c r="H1015" s="23" t="s">
        <v>81</v>
      </c>
      <c r="I1015" s="24">
        <v>0.5</v>
      </c>
      <c r="J1015" s="25">
        <v>710000000</v>
      </c>
      <c r="K1015" s="25" t="s">
        <v>82</v>
      </c>
      <c r="L1015" s="23" t="s">
        <v>696</v>
      </c>
      <c r="M1015" s="21" t="s">
        <v>4114</v>
      </c>
      <c r="N1015" s="26" t="s">
        <v>84</v>
      </c>
      <c r="O1015" s="26" t="s">
        <v>4214</v>
      </c>
      <c r="P1015" s="21" t="s">
        <v>91</v>
      </c>
      <c r="Q1015" s="27">
        <v>778</v>
      </c>
      <c r="R1015" s="26" t="s">
        <v>899</v>
      </c>
      <c r="S1015" s="12">
        <v>72</v>
      </c>
      <c r="T1015" s="73">
        <v>200</v>
      </c>
      <c r="U1015" s="12">
        <f t="shared" si="108"/>
        <v>14400</v>
      </c>
      <c r="V1015" s="12">
        <f t="shared" si="110"/>
        <v>16128.000000000002</v>
      </c>
      <c r="W1015" s="72" t="s">
        <v>203</v>
      </c>
      <c r="X1015" s="23">
        <v>2017</v>
      </c>
      <c r="Y1015" s="25"/>
      <c r="Z1015" s="121" t="s">
        <v>1723</v>
      </c>
      <c r="AA1015" s="121" t="s">
        <v>750</v>
      </c>
      <c r="AB1015" s="121" t="s">
        <v>4703</v>
      </c>
      <c r="AC1015" s="121">
        <v>6</v>
      </c>
      <c r="AD1015" s="122" t="s">
        <v>6870</v>
      </c>
      <c r="AE1015" s="122" t="s">
        <v>6871</v>
      </c>
      <c r="AF1015" s="121" t="s">
        <v>8390</v>
      </c>
      <c r="AG1015" s="121"/>
      <c r="AH1015" s="121" t="s">
        <v>8343</v>
      </c>
      <c r="AI1015" s="121"/>
      <c r="AJ1015" s="123">
        <v>72</v>
      </c>
      <c r="AK1015" s="123">
        <v>200</v>
      </c>
      <c r="AL1015" s="123">
        <f t="shared" si="116"/>
        <v>14400</v>
      </c>
      <c r="AM1015" s="123">
        <f t="shared" ref="AM1015:AM1025" si="118">U1015-AL1015</f>
        <v>0</v>
      </c>
      <c r="AN1015" s="130"/>
      <c r="AO1015" s="99" t="s">
        <v>8505</v>
      </c>
      <c r="AP1015" s="24">
        <v>0.63</v>
      </c>
      <c r="AQ1015" s="12">
        <f t="shared" si="117"/>
        <v>9072</v>
      </c>
    </row>
    <row r="1016" spans="1:43" s="22" customFormat="1" ht="76.5" outlineLevel="1" x14ac:dyDescent="0.25">
      <c r="A1016" s="70"/>
      <c r="B1016" s="72" t="s">
        <v>4984</v>
      </c>
      <c r="C1016" s="21" t="s">
        <v>79</v>
      </c>
      <c r="D1016" s="21" t="s">
        <v>1065</v>
      </c>
      <c r="E1016" s="21" t="s">
        <v>1066</v>
      </c>
      <c r="F1016" s="21" t="s">
        <v>1067</v>
      </c>
      <c r="G1016" s="21" t="s">
        <v>4895</v>
      </c>
      <c r="H1016" s="23" t="s">
        <v>81</v>
      </c>
      <c r="I1016" s="24">
        <v>0</v>
      </c>
      <c r="J1016" s="25">
        <v>710000000</v>
      </c>
      <c r="K1016" s="25" t="s">
        <v>82</v>
      </c>
      <c r="L1016" s="23" t="s">
        <v>696</v>
      </c>
      <c r="M1016" s="21" t="s">
        <v>4114</v>
      </c>
      <c r="N1016" s="26" t="s">
        <v>84</v>
      </c>
      <c r="O1016" s="26" t="s">
        <v>4214</v>
      </c>
      <c r="P1016" s="21" t="s">
        <v>91</v>
      </c>
      <c r="Q1016" s="27">
        <v>796</v>
      </c>
      <c r="R1016" s="26" t="s">
        <v>678</v>
      </c>
      <c r="S1016" s="12">
        <v>96</v>
      </c>
      <c r="T1016" s="73">
        <v>203</v>
      </c>
      <c r="U1016" s="12">
        <f t="shared" ref="U1016:U1079" si="119">S1016*T1016</f>
        <v>19488</v>
      </c>
      <c r="V1016" s="12">
        <f t="shared" si="110"/>
        <v>21826.560000000001</v>
      </c>
      <c r="W1016" s="23"/>
      <c r="X1016" s="23">
        <v>2017</v>
      </c>
      <c r="Y1016" s="25"/>
      <c r="Z1016" s="121" t="s">
        <v>1723</v>
      </c>
      <c r="AA1016" s="121" t="s">
        <v>750</v>
      </c>
      <c r="AB1016" s="121" t="s">
        <v>4703</v>
      </c>
      <c r="AC1016" s="121">
        <v>22</v>
      </c>
      <c r="AD1016" s="122" t="s">
        <v>8408</v>
      </c>
      <c r="AE1016" s="122" t="s">
        <v>6871</v>
      </c>
      <c r="AF1016" s="121" t="s">
        <v>8381</v>
      </c>
      <c r="AG1016" s="121"/>
      <c r="AH1016" s="121" t="s">
        <v>8383</v>
      </c>
      <c r="AI1016" s="121"/>
      <c r="AJ1016" s="123">
        <v>96</v>
      </c>
      <c r="AK1016" s="123">
        <v>202.95</v>
      </c>
      <c r="AL1016" s="123">
        <f t="shared" si="116"/>
        <v>19483.199999999997</v>
      </c>
      <c r="AM1016" s="123">
        <f t="shared" si="118"/>
        <v>4.8000000000029104</v>
      </c>
      <c r="AN1016" s="130"/>
      <c r="AO1016" s="21"/>
      <c r="AP1016" s="24"/>
      <c r="AQ1016" s="21"/>
    </row>
    <row r="1017" spans="1:43" s="22" customFormat="1" ht="76.5" outlineLevel="1" x14ac:dyDescent="0.25">
      <c r="A1017" s="70"/>
      <c r="B1017" s="72" t="s">
        <v>4985</v>
      </c>
      <c r="C1017" s="21" t="s">
        <v>79</v>
      </c>
      <c r="D1017" s="21" t="s">
        <v>1069</v>
      </c>
      <c r="E1017" s="21" t="s">
        <v>1070</v>
      </c>
      <c r="F1017" s="21" t="s">
        <v>1071</v>
      </c>
      <c r="G1017" s="21" t="s">
        <v>4896</v>
      </c>
      <c r="H1017" s="23" t="s">
        <v>81</v>
      </c>
      <c r="I1017" s="24">
        <v>0</v>
      </c>
      <c r="J1017" s="25">
        <v>710000000</v>
      </c>
      <c r="K1017" s="25" t="s">
        <v>82</v>
      </c>
      <c r="L1017" s="23" t="s">
        <v>696</v>
      </c>
      <c r="M1017" s="21" t="s">
        <v>4114</v>
      </c>
      <c r="N1017" s="26" t="s">
        <v>84</v>
      </c>
      <c r="O1017" s="26" t="s">
        <v>4214</v>
      </c>
      <c r="P1017" s="21" t="s">
        <v>91</v>
      </c>
      <c r="Q1017" s="27">
        <v>736</v>
      </c>
      <c r="R1017" s="26" t="s">
        <v>1128</v>
      </c>
      <c r="S1017" s="12">
        <v>1440</v>
      </c>
      <c r="T1017" s="12">
        <v>250</v>
      </c>
      <c r="U1017" s="12">
        <f t="shared" si="119"/>
        <v>360000</v>
      </c>
      <c r="V1017" s="12">
        <f t="shared" si="110"/>
        <v>403200.00000000006</v>
      </c>
      <c r="W1017" s="23"/>
      <c r="X1017" s="23">
        <v>2017</v>
      </c>
      <c r="Y1017" s="25"/>
      <c r="Z1017" s="121" t="s">
        <v>1723</v>
      </c>
      <c r="AA1017" s="121" t="s">
        <v>750</v>
      </c>
      <c r="AB1017" s="121" t="s">
        <v>4703</v>
      </c>
      <c r="AC1017" s="121">
        <v>23</v>
      </c>
      <c r="AD1017" s="122" t="s">
        <v>8408</v>
      </c>
      <c r="AE1017" s="122" t="s">
        <v>6871</v>
      </c>
      <c r="AF1017" s="121" t="s">
        <v>8381</v>
      </c>
      <c r="AG1017" s="121"/>
      <c r="AH1017" s="121" t="s">
        <v>8379</v>
      </c>
      <c r="AI1017" s="121"/>
      <c r="AJ1017" s="123">
        <v>1440</v>
      </c>
      <c r="AK1017" s="123">
        <v>250</v>
      </c>
      <c r="AL1017" s="123">
        <f t="shared" si="116"/>
        <v>360000</v>
      </c>
      <c r="AM1017" s="123">
        <f t="shared" si="118"/>
        <v>0</v>
      </c>
      <c r="AN1017" s="130"/>
      <c r="AO1017" s="74"/>
      <c r="AP1017" s="79"/>
      <c r="AQ1017" s="74"/>
    </row>
    <row r="1018" spans="1:43" s="22" customFormat="1" ht="76.5" outlineLevel="1" x14ac:dyDescent="0.25">
      <c r="A1018" s="70"/>
      <c r="B1018" s="72" t="s">
        <v>4986</v>
      </c>
      <c r="C1018" s="21" t="s">
        <v>79</v>
      </c>
      <c r="D1018" s="21" t="s">
        <v>1072</v>
      </c>
      <c r="E1018" s="21" t="s">
        <v>1073</v>
      </c>
      <c r="F1018" s="21" t="s">
        <v>1074</v>
      </c>
      <c r="G1018" s="21" t="s">
        <v>4897</v>
      </c>
      <c r="H1018" s="23" t="s">
        <v>81</v>
      </c>
      <c r="I1018" s="24">
        <v>0</v>
      </c>
      <c r="J1018" s="25">
        <v>710000000</v>
      </c>
      <c r="K1018" s="25" t="s">
        <v>82</v>
      </c>
      <c r="L1018" s="23" t="s">
        <v>696</v>
      </c>
      <c r="M1018" s="21" t="s">
        <v>4114</v>
      </c>
      <c r="N1018" s="26" t="s">
        <v>84</v>
      </c>
      <c r="O1018" s="26" t="s">
        <v>4214</v>
      </c>
      <c r="P1018" s="21" t="s">
        <v>91</v>
      </c>
      <c r="Q1018" s="27">
        <v>736</v>
      </c>
      <c r="R1018" s="26" t="s">
        <v>1128</v>
      </c>
      <c r="S1018" s="12">
        <v>144</v>
      </c>
      <c r="T1018" s="73">
        <v>600</v>
      </c>
      <c r="U1018" s="12">
        <f t="shared" si="119"/>
        <v>86400</v>
      </c>
      <c r="V1018" s="12">
        <f t="shared" si="110"/>
        <v>96768.000000000015</v>
      </c>
      <c r="W1018" s="23"/>
      <c r="X1018" s="23">
        <v>2017</v>
      </c>
      <c r="Y1018" s="25"/>
      <c r="Z1018" s="121" t="s">
        <v>1723</v>
      </c>
      <c r="AA1018" s="121" t="s">
        <v>750</v>
      </c>
      <c r="AB1018" s="121" t="s">
        <v>4703</v>
      </c>
      <c r="AC1018" s="121">
        <v>24</v>
      </c>
      <c r="AD1018" s="122" t="s">
        <v>8408</v>
      </c>
      <c r="AE1018" s="122" t="s">
        <v>6871</v>
      </c>
      <c r="AF1018" s="121" t="s">
        <v>8381</v>
      </c>
      <c r="AG1018" s="121"/>
      <c r="AH1018" s="121" t="s">
        <v>8383</v>
      </c>
      <c r="AI1018" s="121"/>
      <c r="AJ1018" s="123">
        <v>144</v>
      </c>
      <c r="AK1018" s="123">
        <v>599.95000000000005</v>
      </c>
      <c r="AL1018" s="123">
        <f t="shared" si="116"/>
        <v>86392.8</v>
      </c>
      <c r="AM1018" s="123">
        <f t="shared" si="118"/>
        <v>7.1999999999970896</v>
      </c>
      <c r="AN1018" s="130"/>
      <c r="AO1018" s="21"/>
      <c r="AP1018" s="24"/>
      <c r="AQ1018" s="21"/>
    </row>
    <row r="1019" spans="1:43" s="22" customFormat="1" ht="114.75" outlineLevel="1" x14ac:dyDescent="0.25">
      <c r="A1019" s="70"/>
      <c r="B1019" s="72" t="s">
        <v>4987</v>
      </c>
      <c r="C1019" s="21" t="s">
        <v>79</v>
      </c>
      <c r="D1019" s="21" t="s">
        <v>1022</v>
      </c>
      <c r="E1019" s="21" t="s">
        <v>1000</v>
      </c>
      <c r="F1019" s="21" t="s">
        <v>1023</v>
      </c>
      <c r="G1019" s="74" t="s">
        <v>1302</v>
      </c>
      <c r="H1019" s="23" t="s">
        <v>81</v>
      </c>
      <c r="I1019" s="24">
        <v>0</v>
      </c>
      <c r="J1019" s="25">
        <v>710000000</v>
      </c>
      <c r="K1019" s="25" t="s">
        <v>82</v>
      </c>
      <c r="L1019" s="23" t="s">
        <v>696</v>
      </c>
      <c r="M1019" s="21" t="s">
        <v>96</v>
      </c>
      <c r="N1019" s="26" t="s">
        <v>84</v>
      </c>
      <c r="O1019" s="26" t="s">
        <v>4214</v>
      </c>
      <c r="P1019" s="21" t="s">
        <v>91</v>
      </c>
      <c r="Q1019" s="27">
        <v>868</v>
      </c>
      <c r="R1019" s="26" t="s">
        <v>89</v>
      </c>
      <c r="S1019" s="12">
        <v>750</v>
      </c>
      <c r="T1019" s="12">
        <v>800</v>
      </c>
      <c r="U1019" s="12">
        <f t="shared" si="119"/>
        <v>600000</v>
      </c>
      <c r="V1019" s="12">
        <f t="shared" si="110"/>
        <v>672000.00000000012</v>
      </c>
      <c r="W1019" s="23"/>
      <c r="X1019" s="23">
        <v>2017</v>
      </c>
      <c r="Y1019" s="25"/>
      <c r="Z1019" s="121" t="s">
        <v>1723</v>
      </c>
      <c r="AA1019" s="121" t="s">
        <v>751</v>
      </c>
      <c r="AB1019" s="121" t="s">
        <v>4703</v>
      </c>
      <c r="AC1019" s="121">
        <v>25</v>
      </c>
      <c r="AD1019" s="122" t="s">
        <v>8408</v>
      </c>
      <c r="AE1019" s="122" t="s">
        <v>6871</v>
      </c>
      <c r="AF1019" s="121" t="s">
        <v>8381</v>
      </c>
      <c r="AG1019" s="121"/>
      <c r="AH1019" s="121" t="s">
        <v>8379</v>
      </c>
      <c r="AI1019" s="121"/>
      <c r="AJ1019" s="123">
        <v>750</v>
      </c>
      <c r="AK1019" s="123">
        <v>800</v>
      </c>
      <c r="AL1019" s="123">
        <f t="shared" si="116"/>
        <v>600000</v>
      </c>
      <c r="AM1019" s="123">
        <f t="shared" si="118"/>
        <v>0</v>
      </c>
      <c r="AN1019" s="130"/>
      <c r="AO1019" s="74"/>
      <c r="AP1019" s="79"/>
      <c r="AQ1019" s="74"/>
    </row>
    <row r="1020" spans="1:43" s="22" customFormat="1" ht="76.5" outlineLevel="1" x14ac:dyDescent="0.25">
      <c r="A1020" s="70"/>
      <c r="B1020" s="72" t="s">
        <v>4988</v>
      </c>
      <c r="C1020" s="21" t="s">
        <v>79</v>
      </c>
      <c r="D1020" s="21" t="s">
        <v>1299</v>
      </c>
      <c r="E1020" s="21" t="s">
        <v>1000</v>
      </c>
      <c r="F1020" s="21" t="s">
        <v>1147</v>
      </c>
      <c r="G1020" s="21" t="s">
        <v>1148</v>
      </c>
      <c r="H1020" s="23" t="s">
        <v>81</v>
      </c>
      <c r="I1020" s="24">
        <v>0</v>
      </c>
      <c r="J1020" s="25">
        <v>710000000</v>
      </c>
      <c r="K1020" s="25" t="s">
        <v>82</v>
      </c>
      <c r="L1020" s="23" t="s">
        <v>696</v>
      </c>
      <c r="M1020" s="21" t="s">
        <v>96</v>
      </c>
      <c r="N1020" s="26" t="s">
        <v>84</v>
      </c>
      <c r="O1020" s="26" t="s">
        <v>4214</v>
      </c>
      <c r="P1020" s="21" t="s">
        <v>91</v>
      </c>
      <c r="Q1020" s="27">
        <v>868</v>
      </c>
      <c r="R1020" s="26" t="s">
        <v>89</v>
      </c>
      <c r="S1020" s="12">
        <v>211</v>
      </c>
      <c r="T1020" s="12">
        <v>1119</v>
      </c>
      <c r="U1020" s="12">
        <f t="shared" si="119"/>
        <v>236109</v>
      </c>
      <c r="V1020" s="12">
        <f t="shared" si="110"/>
        <v>264442.08</v>
      </c>
      <c r="W1020" s="23"/>
      <c r="X1020" s="23">
        <v>2017</v>
      </c>
      <c r="Y1020" s="25"/>
      <c r="Z1020" s="121" t="s">
        <v>1723</v>
      </c>
      <c r="AA1020" s="121" t="s">
        <v>751</v>
      </c>
      <c r="AB1020" s="121" t="s">
        <v>4703</v>
      </c>
      <c r="AC1020" s="121">
        <v>26</v>
      </c>
      <c r="AD1020" s="122" t="s">
        <v>8408</v>
      </c>
      <c r="AE1020" s="122" t="s">
        <v>6871</v>
      </c>
      <c r="AF1020" s="121" t="s">
        <v>8381</v>
      </c>
      <c r="AG1020" s="121"/>
      <c r="AH1020" s="121" t="s">
        <v>9044</v>
      </c>
      <c r="AI1020" s="121"/>
      <c r="AJ1020" s="123">
        <v>211</v>
      </c>
      <c r="AK1020" s="123">
        <v>1119</v>
      </c>
      <c r="AL1020" s="123">
        <f t="shared" si="116"/>
        <v>236109</v>
      </c>
      <c r="AM1020" s="123">
        <f t="shared" si="118"/>
        <v>0</v>
      </c>
      <c r="AN1020" s="130"/>
      <c r="AO1020" s="99" t="s">
        <v>8505</v>
      </c>
      <c r="AP1020" s="24">
        <v>0</v>
      </c>
      <c r="AQ1020" s="12">
        <f>AL1020*AP1020</f>
        <v>0</v>
      </c>
    </row>
    <row r="1021" spans="1:43" s="22" customFormat="1" ht="114.75" outlineLevel="1" x14ac:dyDescent="0.25">
      <c r="A1021" s="70"/>
      <c r="B1021" s="72" t="s">
        <v>4989</v>
      </c>
      <c r="C1021" s="21" t="s">
        <v>79</v>
      </c>
      <c r="D1021" s="21" t="s">
        <v>1149</v>
      </c>
      <c r="E1021" s="21" t="s">
        <v>1000</v>
      </c>
      <c r="F1021" s="21" t="s">
        <v>1001</v>
      </c>
      <c r="G1021" s="21" t="s">
        <v>1150</v>
      </c>
      <c r="H1021" s="23" t="s">
        <v>81</v>
      </c>
      <c r="I1021" s="24">
        <v>0</v>
      </c>
      <c r="J1021" s="25">
        <v>710000000</v>
      </c>
      <c r="K1021" s="25" t="s">
        <v>82</v>
      </c>
      <c r="L1021" s="23" t="s">
        <v>696</v>
      </c>
      <c r="M1021" s="21" t="s">
        <v>96</v>
      </c>
      <c r="N1021" s="26" t="s">
        <v>84</v>
      </c>
      <c r="O1021" s="26" t="s">
        <v>4214</v>
      </c>
      <c r="P1021" s="21" t="s">
        <v>91</v>
      </c>
      <c r="Q1021" s="27">
        <v>868</v>
      </c>
      <c r="R1021" s="26" t="s">
        <v>89</v>
      </c>
      <c r="S1021" s="12">
        <v>1524</v>
      </c>
      <c r="T1021" s="73">
        <v>550</v>
      </c>
      <c r="U1021" s="12">
        <f t="shared" si="119"/>
        <v>838200</v>
      </c>
      <c r="V1021" s="12">
        <f t="shared" si="110"/>
        <v>938784.00000000012</v>
      </c>
      <c r="W1021" s="23"/>
      <c r="X1021" s="23">
        <v>2017</v>
      </c>
      <c r="Y1021" s="25"/>
      <c r="Z1021" s="121" t="s">
        <v>1723</v>
      </c>
      <c r="AA1021" s="121" t="s">
        <v>751</v>
      </c>
      <c r="AB1021" s="121" t="s">
        <v>4703</v>
      </c>
      <c r="AC1021" s="121">
        <v>27</v>
      </c>
      <c r="AD1021" s="122" t="s">
        <v>8408</v>
      </c>
      <c r="AE1021" s="122" t="s">
        <v>6871</v>
      </c>
      <c r="AF1021" s="121" t="s">
        <v>8381</v>
      </c>
      <c r="AG1021" s="121"/>
      <c r="AH1021" s="121" t="s">
        <v>8379</v>
      </c>
      <c r="AI1021" s="121"/>
      <c r="AJ1021" s="123">
        <v>1524</v>
      </c>
      <c r="AK1021" s="123">
        <v>550</v>
      </c>
      <c r="AL1021" s="123">
        <f t="shared" si="116"/>
        <v>838200</v>
      </c>
      <c r="AM1021" s="123">
        <f t="shared" si="118"/>
        <v>0</v>
      </c>
      <c r="AN1021" s="130"/>
      <c r="AO1021" s="74"/>
      <c r="AP1021" s="79"/>
      <c r="AQ1021" s="74"/>
    </row>
    <row r="1022" spans="1:43" s="22" customFormat="1" ht="114.75" outlineLevel="1" x14ac:dyDescent="0.25">
      <c r="A1022" s="70"/>
      <c r="B1022" s="72" t="s">
        <v>4990</v>
      </c>
      <c r="C1022" s="21" t="s">
        <v>79</v>
      </c>
      <c r="D1022" s="21" t="s">
        <v>1008</v>
      </c>
      <c r="E1022" s="21" t="s">
        <v>1000</v>
      </c>
      <c r="F1022" s="21" t="s">
        <v>1151</v>
      </c>
      <c r="G1022" s="21" t="s">
        <v>1152</v>
      </c>
      <c r="H1022" s="23" t="s">
        <v>81</v>
      </c>
      <c r="I1022" s="24">
        <v>0</v>
      </c>
      <c r="J1022" s="25">
        <v>710000000</v>
      </c>
      <c r="K1022" s="25" t="s">
        <v>82</v>
      </c>
      <c r="L1022" s="23" t="s">
        <v>696</v>
      </c>
      <c r="M1022" s="21" t="s">
        <v>96</v>
      </c>
      <c r="N1022" s="26" t="s">
        <v>84</v>
      </c>
      <c r="O1022" s="26" t="s">
        <v>4214</v>
      </c>
      <c r="P1022" s="21" t="s">
        <v>91</v>
      </c>
      <c r="Q1022" s="27">
        <v>796</v>
      </c>
      <c r="R1022" s="26" t="s">
        <v>678</v>
      </c>
      <c r="S1022" s="12">
        <v>1524</v>
      </c>
      <c r="T1022" s="12">
        <v>515</v>
      </c>
      <c r="U1022" s="12">
        <f t="shared" si="119"/>
        <v>784860</v>
      </c>
      <c r="V1022" s="12">
        <f t="shared" si="110"/>
        <v>879043.20000000007</v>
      </c>
      <c r="W1022" s="23"/>
      <c r="X1022" s="23">
        <v>2017</v>
      </c>
      <c r="Y1022" s="25"/>
      <c r="Z1022" s="121" t="s">
        <v>1723</v>
      </c>
      <c r="AA1022" s="121" t="s">
        <v>751</v>
      </c>
      <c r="AB1022" s="121" t="s">
        <v>4703</v>
      </c>
      <c r="AC1022" s="121">
        <v>28</v>
      </c>
      <c r="AD1022" s="122" t="s">
        <v>8408</v>
      </c>
      <c r="AE1022" s="122" t="s">
        <v>6871</v>
      </c>
      <c r="AF1022" s="121" t="s">
        <v>8381</v>
      </c>
      <c r="AG1022" s="121"/>
      <c r="AH1022" s="121" t="s">
        <v>9044</v>
      </c>
      <c r="AI1022" s="121"/>
      <c r="AJ1022" s="123">
        <v>1524</v>
      </c>
      <c r="AK1022" s="123">
        <v>515</v>
      </c>
      <c r="AL1022" s="123">
        <f t="shared" si="116"/>
        <v>784860</v>
      </c>
      <c r="AM1022" s="123">
        <f t="shared" si="118"/>
        <v>0</v>
      </c>
      <c r="AN1022" s="130"/>
      <c r="AO1022" s="99" t="s">
        <v>8505</v>
      </c>
      <c r="AP1022" s="24">
        <v>0</v>
      </c>
      <c r="AQ1022" s="12">
        <f>AL1022*AP1022</f>
        <v>0</v>
      </c>
    </row>
    <row r="1023" spans="1:43" s="22" customFormat="1" ht="76.5" outlineLevel="1" x14ac:dyDescent="0.25">
      <c r="A1023" s="70"/>
      <c r="B1023" s="72" t="s">
        <v>4991</v>
      </c>
      <c r="C1023" s="21" t="s">
        <v>79</v>
      </c>
      <c r="D1023" s="21" t="s">
        <v>1153</v>
      </c>
      <c r="E1023" s="21" t="s">
        <v>1000</v>
      </c>
      <c r="F1023" s="21" t="s">
        <v>1154</v>
      </c>
      <c r="G1023" s="21" t="s">
        <v>1155</v>
      </c>
      <c r="H1023" s="23" t="s">
        <v>81</v>
      </c>
      <c r="I1023" s="24">
        <v>0</v>
      </c>
      <c r="J1023" s="25">
        <v>710000000</v>
      </c>
      <c r="K1023" s="25" t="s">
        <v>82</v>
      </c>
      <c r="L1023" s="23" t="s">
        <v>696</v>
      </c>
      <c r="M1023" s="21" t="s">
        <v>96</v>
      </c>
      <c r="N1023" s="26" t="s">
        <v>84</v>
      </c>
      <c r="O1023" s="26" t="s">
        <v>4214</v>
      </c>
      <c r="P1023" s="21" t="s">
        <v>91</v>
      </c>
      <c r="Q1023" s="27">
        <v>796</v>
      </c>
      <c r="R1023" s="26" t="s">
        <v>678</v>
      </c>
      <c r="S1023" s="12">
        <v>1100</v>
      </c>
      <c r="T1023" s="12">
        <v>1200</v>
      </c>
      <c r="U1023" s="12">
        <f t="shared" si="119"/>
        <v>1320000</v>
      </c>
      <c r="V1023" s="12">
        <f t="shared" si="110"/>
        <v>1478400.0000000002</v>
      </c>
      <c r="W1023" s="23"/>
      <c r="X1023" s="23">
        <v>2017</v>
      </c>
      <c r="Y1023" s="25"/>
      <c r="Z1023" s="121" t="s">
        <v>1723</v>
      </c>
      <c r="AA1023" s="121" t="s">
        <v>751</v>
      </c>
      <c r="AB1023" s="121" t="s">
        <v>4703</v>
      </c>
      <c r="AC1023" s="121">
        <v>29</v>
      </c>
      <c r="AD1023" s="122" t="s">
        <v>8408</v>
      </c>
      <c r="AE1023" s="122" t="s">
        <v>6871</v>
      </c>
      <c r="AF1023" s="121" t="s">
        <v>8381</v>
      </c>
      <c r="AG1023" s="121"/>
      <c r="AH1023" s="121" t="s">
        <v>8384</v>
      </c>
      <c r="AI1023" s="121"/>
      <c r="AJ1023" s="123">
        <v>1100</v>
      </c>
      <c r="AK1023" s="123">
        <v>1050</v>
      </c>
      <c r="AL1023" s="123">
        <f t="shared" si="116"/>
        <v>1155000</v>
      </c>
      <c r="AM1023" s="123">
        <f t="shared" si="118"/>
        <v>165000</v>
      </c>
      <c r="AN1023" s="130"/>
      <c r="AO1023" s="21"/>
      <c r="AP1023" s="24"/>
      <c r="AQ1023" s="21"/>
    </row>
    <row r="1024" spans="1:43" s="22" customFormat="1" ht="178.5" outlineLevel="1" x14ac:dyDescent="0.25">
      <c r="A1024" s="70"/>
      <c r="B1024" s="72" t="s">
        <v>4992</v>
      </c>
      <c r="C1024" s="21" t="s">
        <v>79</v>
      </c>
      <c r="D1024" s="21" t="s">
        <v>1011</v>
      </c>
      <c r="E1024" s="21" t="s">
        <v>1000</v>
      </c>
      <c r="F1024" s="21" t="s">
        <v>1012</v>
      </c>
      <c r="G1024" s="21" t="s">
        <v>1156</v>
      </c>
      <c r="H1024" s="23" t="s">
        <v>81</v>
      </c>
      <c r="I1024" s="24">
        <v>0</v>
      </c>
      <c r="J1024" s="25">
        <v>710000000</v>
      </c>
      <c r="K1024" s="25" t="s">
        <v>82</v>
      </c>
      <c r="L1024" s="23" t="s">
        <v>696</v>
      </c>
      <c r="M1024" s="21" t="s">
        <v>96</v>
      </c>
      <c r="N1024" s="26" t="s">
        <v>84</v>
      </c>
      <c r="O1024" s="26" t="s">
        <v>4214</v>
      </c>
      <c r="P1024" s="21" t="s">
        <v>91</v>
      </c>
      <c r="Q1024" s="27">
        <v>868</v>
      </c>
      <c r="R1024" s="26" t="s">
        <v>89</v>
      </c>
      <c r="S1024" s="12">
        <v>1110</v>
      </c>
      <c r="T1024" s="73">
        <v>460</v>
      </c>
      <c r="U1024" s="12">
        <f t="shared" si="119"/>
        <v>510600</v>
      </c>
      <c r="V1024" s="12">
        <f t="shared" si="110"/>
        <v>571872</v>
      </c>
      <c r="W1024" s="23"/>
      <c r="X1024" s="23">
        <v>2017</v>
      </c>
      <c r="Y1024" s="25"/>
      <c r="Z1024" s="121" t="s">
        <v>1723</v>
      </c>
      <c r="AA1024" s="121" t="s">
        <v>751</v>
      </c>
      <c r="AB1024" s="121" t="s">
        <v>4703</v>
      </c>
      <c r="AC1024" s="121">
        <v>30</v>
      </c>
      <c r="AD1024" s="122" t="s">
        <v>8408</v>
      </c>
      <c r="AE1024" s="122" t="s">
        <v>6871</v>
      </c>
      <c r="AF1024" s="121" t="s">
        <v>8381</v>
      </c>
      <c r="AG1024" s="121"/>
      <c r="AH1024" s="121" t="s">
        <v>8379</v>
      </c>
      <c r="AI1024" s="121"/>
      <c r="AJ1024" s="123">
        <v>1110</v>
      </c>
      <c r="AK1024" s="123">
        <v>460</v>
      </c>
      <c r="AL1024" s="123">
        <f t="shared" si="116"/>
        <v>510600</v>
      </c>
      <c r="AM1024" s="123">
        <f t="shared" si="118"/>
        <v>0</v>
      </c>
      <c r="AN1024" s="130"/>
      <c r="AO1024" s="74"/>
      <c r="AP1024" s="79"/>
      <c r="AQ1024" s="74"/>
    </row>
    <row r="1025" spans="1:43" s="22" customFormat="1" ht="76.5" outlineLevel="1" x14ac:dyDescent="0.25">
      <c r="A1025" s="70"/>
      <c r="B1025" s="72" t="s">
        <v>4993</v>
      </c>
      <c r="C1025" s="21" t="s">
        <v>79</v>
      </c>
      <c r="D1025" s="21" t="s">
        <v>1014</v>
      </c>
      <c r="E1025" s="21" t="s">
        <v>1015</v>
      </c>
      <c r="F1025" s="21" t="s">
        <v>1016</v>
      </c>
      <c r="G1025" s="21" t="s">
        <v>1157</v>
      </c>
      <c r="H1025" s="23" t="s">
        <v>81</v>
      </c>
      <c r="I1025" s="24">
        <v>0</v>
      </c>
      <c r="J1025" s="25">
        <v>710000000</v>
      </c>
      <c r="K1025" s="25" t="s">
        <v>82</v>
      </c>
      <c r="L1025" s="23" t="s">
        <v>696</v>
      </c>
      <c r="M1025" s="21" t="s">
        <v>96</v>
      </c>
      <c r="N1025" s="26" t="s">
        <v>84</v>
      </c>
      <c r="O1025" s="26" t="s">
        <v>4214</v>
      </c>
      <c r="P1025" s="21" t="s">
        <v>91</v>
      </c>
      <c r="Q1025" s="27">
        <v>796</v>
      </c>
      <c r="R1025" s="26" t="s">
        <v>678</v>
      </c>
      <c r="S1025" s="12">
        <v>240</v>
      </c>
      <c r="T1025" s="73">
        <v>854.46</v>
      </c>
      <c r="U1025" s="12">
        <f t="shared" si="119"/>
        <v>205070.40000000002</v>
      </c>
      <c r="V1025" s="12">
        <f t="shared" si="110"/>
        <v>229678.84800000006</v>
      </c>
      <c r="W1025" s="23"/>
      <c r="X1025" s="23">
        <v>2017</v>
      </c>
      <c r="Y1025" s="25"/>
      <c r="Z1025" s="121" t="s">
        <v>1723</v>
      </c>
      <c r="AA1025" s="121" t="s">
        <v>751</v>
      </c>
      <c r="AB1025" s="121" t="s">
        <v>4703</v>
      </c>
      <c r="AC1025" s="121">
        <v>31</v>
      </c>
      <c r="AD1025" s="122" t="s">
        <v>8408</v>
      </c>
      <c r="AE1025" s="122" t="s">
        <v>6871</v>
      </c>
      <c r="AF1025" s="121" t="s">
        <v>8381</v>
      </c>
      <c r="AG1025" s="121"/>
      <c r="AH1025" s="121" t="s">
        <v>8379</v>
      </c>
      <c r="AI1025" s="121"/>
      <c r="AJ1025" s="123">
        <v>240</v>
      </c>
      <c r="AK1025" s="123">
        <v>854.46</v>
      </c>
      <c r="AL1025" s="123">
        <f>AJ1025*AK1025</f>
        <v>205070.40000000002</v>
      </c>
      <c r="AM1025" s="123">
        <f t="shared" si="118"/>
        <v>0</v>
      </c>
      <c r="AN1025" s="130"/>
      <c r="AO1025" s="74"/>
      <c r="AP1025" s="79"/>
      <c r="AQ1025" s="74"/>
    </row>
    <row r="1026" spans="1:43" s="22" customFormat="1" ht="191.25" outlineLevel="1" x14ac:dyDescent="0.25">
      <c r="A1026" s="70"/>
      <c r="B1026" s="72" t="s">
        <v>4994</v>
      </c>
      <c r="C1026" s="21" t="s">
        <v>79</v>
      </c>
      <c r="D1026" s="21" t="s">
        <v>1158</v>
      </c>
      <c r="E1026" s="21" t="s">
        <v>1041</v>
      </c>
      <c r="F1026" s="21" t="s">
        <v>1159</v>
      </c>
      <c r="G1026" s="21" t="s">
        <v>1160</v>
      </c>
      <c r="H1026" s="23" t="s">
        <v>81</v>
      </c>
      <c r="I1026" s="24">
        <v>0</v>
      </c>
      <c r="J1026" s="25">
        <v>710000000</v>
      </c>
      <c r="K1026" s="25" t="s">
        <v>82</v>
      </c>
      <c r="L1026" s="23" t="s">
        <v>696</v>
      </c>
      <c r="M1026" s="21" t="s">
        <v>96</v>
      </c>
      <c r="N1026" s="26" t="s">
        <v>84</v>
      </c>
      <c r="O1026" s="26" t="s">
        <v>4214</v>
      </c>
      <c r="P1026" s="21" t="s">
        <v>91</v>
      </c>
      <c r="Q1026" s="27">
        <v>796</v>
      </c>
      <c r="R1026" s="26" t="s">
        <v>678</v>
      </c>
      <c r="S1026" s="12">
        <v>17704</v>
      </c>
      <c r="T1026" s="73">
        <v>102</v>
      </c>
      <c r="U1026" s="12">
        <f t="shared" si="119"/>
        <v>1805808</v>
      </c>
      <c r="V1026" s="12">
        <f t="shared" si="110"/>
        <v>2022504.9600000002</v>
      </c>
      <c r="W1026" s="23"/>
      <c r="X1026" s="23">
        <v>2017</v>
      </c>
      <c r="Y1026" s="25"/>
      <c r="Z1026" s="121" t="s">
        <v>1723</v>
      </c>
      <c r="AA1026" s="121" t="s">
        <v>751</v>
      </c>
      <c r="AB1026" s="121" t="s">
        <v>4703</v>
      </c>
      <c r="AC1026" s="121">
        <v>32</v>
      </c>
      <c r="AD1026" s="122" t="s">
        <v>8408</v>
      </c>
      <c r="AE1026" s="122" t="s">
        <v>6871</v>
      </c>
      <c r="AF1026" s="121" t="s">
        <v>8381</v>
      </c>
      <c r="AG1026" s="121"/>
      <c r="AH1026" s="121" t="s">
        <v>8379</v>
      </c>
      <c r="AI1026" s="121"/>
      <c r="AJ1026" s="123">
        <v>17704</v>
      </c>
      <c r="AK1026" s="123">
        <v>102</v>
      </c>
      <c r="AL1026" s="123">
        <f t="shared" ref="AL1026:AL1089" si="120">AJ1026*AK1026</f>
        <v>1805808</v>
      </c>
      <c r="AM1026" s="123">
        <f t="shared" ref="AM1026:AM1089" si="121">U1026-AL1026</f>
        <v>0</v>
      </c>
      <c r="AN1026" s="130"/>
      <c r="AO1026" s="74"/>
      <c r="AP1026" s="79"/>
      <c r="AQ1026" s="74"/>
    </row>
    <row r="1027" spans="1:43" s="22" customFormat="1" ht="76.5" outlineLevel="1" x14ac:dyDescent="0.25">
      <c r="A1027" s="70"/>
      <c r="B1027" s="72" t="s">
        <v>4995</v>
      </c>
      <c r="C1027" s="21" t="s">
        <v>79</v>
      </c>
      <c r="D1027" s="21" t="s">
        <v>1315</v>
      </c>
      <c r="E1027" s="21" t="s">
        <v>1041</v>
      </c>
      <c r="F1027" s="21" t="s">
        <v>1058</v>
      </c>
      <c r="G1027" s="21" t="s">
        <v>1304</v>
      </c>
      <c r="H1027" s="23" t="s">
        <v>81</v>
      </c>
      <c r="I1027" s="24">
        <v>0</v>
      </c>
      <c r="J1027" s="25">
        <v>710000000</v>
      </c>
      <c r="K1027" s="25" t="s">
        <v>82</v>
      </c>
      <c r="L1027" s="23" t="s">
        <v>696</v>
      </c>
      <c r="M1027" s="21" t="s">
        <v>96</v>
      </c>
      <c r="N1027" s="26" t="s">
        <v>84</v>
      </c>
      <c r="O1027" s="26" t="s">
        <v>4214</v>
      </c>
      <c r="P1027" s="21" t="s">
        <v>91</v>
      </c>
      <c r="Q1027" s="27" t="s">
        <v>898</v>
      </c>
      <c r="R1027" s="26" t="s">
        <v>899</v>
      </c>
      <c r="S1027" s="73">
        <v>3672</v>
      </c>
      <c r="T1027" s="12">
        <v>489</v>
      </c>
      <c r="U1027" s="12">
        <f t="shared" si="119"/>
        <v>1795608</v>
      </c>
      <c r="V1027" s="12">
        <f t="shared" ref="V1027:V1090" si="122">U1027*1.12</f>
        <v>2011080.9600000002</v>
      </c>
      <c r="W1027" s="23"/>
      <c r="X1027" s="23">
        <v>2017</v>
      </c>
      <c r="Y1027" s="25"/>
      <c r="Z1027" s="121" t="s">
        <v>1723</v>
      </c>
      <c r="AA1027" s="121" t="s">
        <v>751</v>
      </c>
      <c r="AB1027" s="121" t="s">
        <v>4703</v>
      </c>
      <c r="AC1027" s="121">
        <v>33</v>
      </c>
      <c r="AD1027" s="122" t="s">
        <v>8408</v>
      </c>
      <c r="AE1027" s="122" t="s">
        <v>6871</v>
      </c>
      <c r="AF1027" s="121" t="s">
        <v>8381</v>
      </c>
      <c r="AG1027" s="121"/>
      <c r="AH1027" s="121" t="s">
        <v>9044</v>
      </c>
      <c r="AI1027" s="121"/>
      <c r="AJ1027" s="123">
        <v>3672</v>
      </c>
      <c r="AK1027" s="123">
        <v>480</v>
      </c>
      <c r="AL1027" s="123">
        <f t="shared" si="120"/>
        <v>1762560</v>
      </c>
      <c r="AM1027" s="123">
        <f t="shared" si="121"/>
        <v>33048</v>
      </c>
      <c r="AN1027" s="130"/>
      <c r="AO1027" s="99" t="s">
        <v>8505</v>
      </c>
      <c r="AP1027" s="24">
        <v>0</v>
      </c>
      <c r="AQ1027" s="12">
        <f>AL1027*AP1027</f>
        <v>0</v>
      </c>
    </row>
    <row r="1028" spans="1:43" s="22" customFormat="1" ht="76.5" outlineLevel="1" x14ac:dyDescent="0.25">
      <c r="A1028" s="70"/>
      <c r="B1028" s="72" t="s">
        <v>4996</v>
      </c>
      <c r="C1028" s="21" t="s">
        <v>79</v>
      </c>
      <c r="D1028" s="21" t="s">
        <v>1040</v>
      </c>
      <c r="E1028" s="21" t="s">
        <v>1041</v>
      </c>
      <c r="F1028" s="21" t="s">
        <v>1042</v>
      </c>
      <c r="G1028" s="21" t="s">
        <v>1303</v>
      </c>
      <c r="H1028" s="23" t="s">
        <v>81</v>
      </c>
      <c r="I1028" s="24">
        <v>0</v>
      </c>
      <c r="J1028" s="25">
        <v>710000000</v>
      </c>
      <c r="K1028" s="25" t="s">
        <v>82</v>
      </c>
      <c r="L1028" s="23" t="s">
        <v>696</v>
      </c>
      <c r="M1028" s="21" t="s">
        <v>96</v>
      </c>
      <c r="N1028" s="26" t="s">
        <v>84</v>
      </c>
      <c r="O1028" s="26" t="s">
        <v>4214</v>
      </c>
      <c r="P1028" s="21" t="s">
        <v>91</v>
      </c>
      <c r="Q1028" s="27">
        <v>796</v>
      </c>
      <c r="R1028" s="26" t="s">
        <v>678</v>
      </c>
      <c r="S1028" s="12">
        <v>2353</v>
      </c>
      <c r="T1028" s="73">
        <v>76</v>
      </c>
      <c r="U1028" s="12">
        <f t="shared" si="119"/>
        <v>178828</v>
      </c>
      <c r="V1028" s="12">
        <f t="shared" si="122"/>
        <v>200287.36000000002</v>
      </c>
      <c r="W1028" s="23"/>
      <c r="X1028" s="23">
        <v>2017</v>
      </c>
      <c r="Y1028" s="25"/>
      <c r="Z1028" s="121" t="s">
        <v>1723</v>
      </c>
      <c r="AA1028" s="121" t="s">
        <v>751</v>
      </c>
      <c r="AB1028" s="121" t="s">
        <v>4703</v>
      </c>
      <c r="AC1028" s="121">
        <v>34</v>
      </c>
      <c r="AD1028" s="122" t="s">
        <v>8408</v>
      </c>
      <c r="AE1028" s="122" t="s">
        <v>6871</v>
      </c>
      <c r="AF1028" s="121" t="s">
        <v>8381</v>
      </c>
      <c r="AG1028" s="121"/>
      <c r="AH1028" s="121" t="s">
        <v>8384</v>
      </c>
      <c r="AI1028" s="121"/>
      <c r="AJ1028" s="123">
        <v>2353</v>
      </c>
      <c r="AK1028" s="123">
        <v>75</v>
      </c>
      <c r="AL1028" s="123">
        <f t="shared" si="120"/>
        <v>176475</v>
      </c>
      <c r="AM1028" s="123">
        <f t="shared" si="121"/>
        <v>2353</v>
      </c>
      <c r="AN1028" s="130"/>
      <c r="AO1028" s="21"/>
      <c r="AP1028" s="24"/>
      <c r="AQ1028" s="21"/>
    </row>
    <row r="1029" spans="1:43" s="22" customFormat="1" ht="76.5" outlineLevel="1" x14ac:dyDescent="0.25">
      <c r="A1029" s="70"/>
      <c r="B1029" s="72" t="s">
        <v>4997</v>
      </c>
      <c r="C1029" s="21" t="s">
        <v>79</v>
      </c>
      <c r="D1029" s="21" t="s">
        <v>1300</v>
      </c>
      <c r="E1029" s="21" t="s">
        <v>1161</v>
      </c>
      <c r="F1029" s="21" t="s">
        <v>1162</v>
      </c>
      <c r="G1029" s="21" t="s">
        <v>1163</v>
      </c>
      <c r="H1029" s="23" t="s">
        <v>81</v>
      </c>
      <c r="I1029" s="24">
        <v>0</v>
      </c>
      <c r="J1029" s="25">
        <v>710000000</v>
      </c>
      <c r="K1029" s="25" t="s">
        <v>82</v>
      </c>
      <c r="L1029" s="23" t="s">
        <v>696</v>
      </c>
      <c r="M1029" s="21" t="s">
        <v>96</v>
      </c>
      <c r="N1029" s="26" t="s">
        <v>84</v>
      </c>
      <c r="O1029" s="26" t="s">
        <v>4214</v>
      </c>
      <c r="P1029" s="21" t="s">
        <v>91</v>
      </c>
      <c r="Q1029" s="27">
        <v>868</v>
      </c>
      <c r="R1029" s="26" t="s">
        <v>89</v>
      </c>
      <c r="S1029" s="12">
        <v>1020</v>
      </c>
      <c r="T1029" s="12">
        <v>130</v>
      </c>
      <c r="U1029" s="12">
        <f t="shared" si="119"/>
        <v>132600</v>
      </c>
      <c r="V1029" s="12">
        <f t="shared" si="122"/>
        <v>148512</v>
      </c>
      <c r="W1029" s="23"/>
      <c r="X1029" s="23">
        <v>2017</v>
      </c>
      <c r="Y1029" s="25"/>
      <c r="Z1029" s="121" t="s">
        <v>1723</v>
      </c>
      <c r="AA1029" s="121" t="s">
        <v>751</v>
      </c>
      <c r="AB1029" s="121" t="s">
        <v>4703</v>
      </c>
      <c r="AC1029" s="121">
        <v>35</v>
      </c>
      <c r="AD1029" s="122" t="s">
        <v>8408</v>
      </c>
      <c r="AE1029" s="122" t="s">
        <v>6871</v>
      </c>
      <c r="AF1029" s="121" t="s">
        <v>8381</v>
      </c>
      <c r="AG1029" s="121"/>
      <c r="AH1029" s="121" t="s">
        <v>8384</v>
      </c>
      <c r="AI1029" s="121"/>
      <c r="AJ1029" s="123">
        <v>1020</v>
      </c>
      <c r="AK1029" s="123">
        <v>122.4</v>
      </c>
      <c r="AL1029" s="123">
        <f t="shared" si="120"/>
        <v>124848</v>
      </c>
      <c r="AM1029" s="123">
        <f t="shared" si="121"/>
        <v>7752</v>
      </c>
      <c r="AN1029" s="130"/>
      <c r="AO1029" s="21"/>
      <c r="AP1029" s="24"/>
      <c r="AQ1029" s="21"/>
    </row>
    <row r="1030" spans="1:43" s="22" customFormat="1" ht="165.75" outlineLevel="1" x14ac:dyDescent="0.25">
      <c r="A1030" s="70"/>
      <c r="B1030" s="72" t="s">
        <v>4998</v>
      </c>
      <c r="C1030" s="21" t="s">
        <v>79</v>
      </c>
      <c r="D1030" s="21" t="s">
        <v>1164</v>
      </c>
      <c r="E1030" s="21" t="s">
        <v>1161</v>
      </c>
      <c r="F1030" s="21" t="s">
        <v>1165</v>
      </c>
      <c r="G1030" s="21" t="s">
        <v>1166</v>
      </c>
      <c r="H1030" s="23" t="s">
        <v>81</v>
      </c>
      <c r="I1030" s="24">
        <v>0</v>
      </c>
      <c r="J1030" s="25">
        <v>710000000</v>
      </c>
      <c r="K1030" s="25" t="s">
        <v>82</v>
      </c>
      <c r="L1030" s="23" t="s">
        <v>696</v>
      </c>
      <c r="M1030" s="21" t="s">
        <v>96</v>
      </c>
      <c r="N1030" s="26" t="s">
        <v>84</v>
      </c>
      <c r="O1030" s="26" t="s">
        <v>4214</v>
      </c>
      <c r="P1030" s="21" t="s">
        <v>91</v>
      </c>
      <c r="Q1030" s="27">
        <v>778</v>
      </c>
      <c r="R1030" s="26" t="s">
        <v>899</v>
      </c>
      <c r="S1030" s="12">
        <v>1200</v>
      </c>
      <c r="T1030" s="12">
        <v>2200</v>
      </c>
      <c r="U1030" s="12">
        <f t="shared" si="119"/>
        <v>2640000</v>
      </c>
      <c r="V1030" s="12">
        <f t="shared" si="122"/>
        <v>2956800.0000000005</v>
      </c>
      <c r="W1030" s="23"/>
      <c r="X1030" s="23">
        <v>2017</v>
      </c>
      <c r="Y1030" s="25"/>
      <c r="Z1030" s="121" t="s">
        <v>1723</v>
      </c>
      <c r="AA1030" s="121" t="s">
        <v>751</v>
      </c>
      <c r="AB1030" s="121" t="s">
        <v>4703</v>
      </c>
      <c r="AC1030" s="121">
        <v>36</v>
      </c>
      <c r="AD1030" s="122" t="s">
        <v>8408</v>
      </c>
      <c r="AE1030" s="122" t="s">
        <v>6871</v>
      </c>
      <c r="AF1030" s="121" t="s">
        <v>8381</v>
      </c>
      <c r="AG1030" s="121"/>
      <c r="AH1030" s="121" t="s">
        <v>8385</v>
      </c>
      <c r="AI1030" s="121"/>
      <c r="AJ1030" s="123">
        <v>1200</v>
      </c>
      <c r="AK1030" s="123">
        <v>2200</v>
      </c>
      <c r="AL1030" s="123">
        <f t="shared" si="120"/>
        <v>2640000</v>
      </c>
      <c r="AM1030" s="123">
        <f t="shared" si="121"/>
        <v>0</v>
      </c>
      <c r="AN1030" s="130"/>
      <c r="AO1030" s="99" t="s">
        <v>8505</v>
      </c>
      <c r="AP1030" s="144">
        <v>0.84899999999999998</v>
      </c>
      <c r="AQ1030" s="12">
        <f>AL1030*AP1030</f>
        <v>2241360</v>
      </c>
    </row>
    <row r="1031" spans="1:43" s="22" customFormat="1" ht="76.5" outlineLevel="1" x14ac:dyDescent="0.25">
      <c r="A1031" s="70"/>
      <c r="B1031" s="72" t="s">
        <v>4999</v>
      </c>
      <c r="C1031" s="21" t="s">
        <v>79</v>
      </c>
      <c r="D1031" s="21" t="s">
        <v>1003</v>
      </c>
      <c r="E1031" s="21" t="s">
        <v>1000</v>
      </c>
      <c r="F1031" s="21" t="s">
        <v>1004</v>
      </c>
      <c r="G1031" s="21" t="s">
        <v>1167</v>
      </c>
      <c r="H1031" s="23" t="s">
        <v>81</v>
      </c>
      <c r="I1031" s="24">
        <v>0</v>
      </c>
      <c r="J1031" s="25">
        <v>710000000</v>
      </c>
      <c r="K1031" s="25" t="s">
        <v>82</v>
      </c>
      <c r="L1031" s="23" t="s">
        <v>696</v>
      </c>
      <c r="M1031" s="21" t="s">
        <v>96</v>
      </c>
      <c r="N1031" s="26" t="s">
        <v>84</v>
      </c>
      <c r="O1031" s="26" t="s">
        <v>4214</v>
      </c>
      <c r="P1031" s="21" t="s">
        <v>91</v>
      </c>
      <c r="Q1031" s="27" t="s">
        <v>896</v>
      </c>
      <c r="R1031" s="26" t="s">
        <v>897</v>
      </c>
      <c r="S1031" s="12">
        <v>980</v>
      </c>
      <c r="T1031" s="12">
        <v>350</v>
      </c>
      <c r="U1031" s="12">
        <f t="shared" si="119"/>
        <v>343000</v>
      </c>
      <c r="V1031" s="12">
        <f t="shared" si="122"/>
        <v>384160.00000000006</v>
      </c>
      <c r="W1031" s="23"/>
      <c r="X1031" s="23">
        <v>2017</v>
      </c>
      <c r="Y1031" s="25"/>
      <c r="Z1031" s="121" t="s">
        <v>1723</v>
      </c>
      <c r="AA1031" s="121" t="s">
        <v>751</v>
      </c>
      <c r="AB1031" s="121" t="s">
        <v>4703</v>
      </c>
      <c r="AC1031" s="121">
        <v>37</v>
      </c>
      <c r="AD1031" s="122" t="s">
        <v>8408</v>
      </c>
      <c r="AE1031" s="122" t="s">
        <v>6871</v>
      </c>
      <c r="AF1031" s="121" t="s">
        <v>8381</v>
      </c>
      <c r="AG1031" s="121"/>
      <c r="AH1031" s="121" t="s">
        <v>9044</v>
      </c>
      <c r="AI1031" s="121"/>
      <c r="AJ1031" s="123">
        <v>980</v>
      </c>
      <c r="AK1031" s="123">
        <v>350</v>
      </c>
      <c r="AL1031" s="123">
        <f t="shared" si="120"/>
        <v>343000</v>
      </c>
      <c r="AM1031" s="123">
        <f t="shared" si="121"/>
        <v>0</v>
      </c>
      <c r="AN1031" s="130"/>
      <c r="AO1031" s="99" t="s">
        <v>8505</v>
      </c>
      <c r="AP1031" s="24">
        <v>0</v>
      </c>
      <c r="AQ1031" s="12">
        <f>AL1031*AP1031</f>
        <v>0</v>
      </c>
    </row>
    <row r="1032" spans="1:43" s="22" customFormat="1" ht="89.25" outlineLevel="1" x14ac:dyDescent="0.25">
      <c r="A1032" s="70"/>
      <c r="B1032" s="72" t="s">
        <v>5000</v>
      </c>
      <c r="C1032" s="21" t="s">
        <v>79</v>
      </c>
      <c r="D1032" s="21" t="s">
        <v>1006</v>
      </c>
      <c r="E1032" s="21" t="s">
        <v>1000</v>
      </c>
      <c r="F1032" s="21" t="s">
        <v>1007</v>
      </c>
      <c r="G1032" s="74" t="s">
        <v>1168</v>
      </c>
      <c r="H1032" s="23" t="s">
        <v>81</v>
      </c>
      <c r="I1032" s="24">
        <v>0</v>
      </c>
      <c r="J1032" s="25">
        <v>710000000</v>
      </c>
      <c r="K1032" s="25" t="s">
        <v>82</v>
      </c>
      <c r="L1032" s="23" t="s">
        <v>696</v>
      </c>
      <c r="M1032" s="21" t="s">
        <v>96</v>
      </c>
      <c r="N1032" s="26" t="s">
        <v>84</v>
      </c>
      <c r="O1032" s="26" t="s">
        <v>4214</v>
      </c>
      <c r="P1032" s="21" t="s">
        <v>91</v>
      </c>
      <c r="Q1032" s="27">
        <v>796</v>
      </c>
      <c r="R1032" s="26" t="s">
        <v>678</v>
      </c>
      <c r="S1032" s="12">
        <v>546</v>
      </c>
      <c r="T1032" s="12">
        <v>915</v>
      </c>
      <c r="U1032" s="12">
        <f t="shared" si="119"/>
        <v>499590</v>
      </c>
      <c r="V1032" s="12">
        <f t="shared" si="122"/>
        <v>559540.80000000005</v>
      </c>
      <c r="W1032" s="23"/>
      <c r="X1032" s="23">
        <v>2017</v>
      </c>
      <c r="Y1032" s="25"/>
      <c r="Z1032" s="121" t="s">
        <v>1723</v>
      </c>
      <c r="AA1032" s="121" t="s">
        <v>751</v>
      </c>
      <c r="AB1032" s="121" t="s">
        <v>4703</v>
      </c>
      <c r="AC1032" s="121">
        <v>38</v>
      </c>
      <c r="AD1032" s="122" t="s">
        <v>8408</v>
      </c>
      <c r="AE1032" s="122" t="s">
        <v>6871</v>
      </c>
      <c r="AF1032" s="121" t="s">
        <v>8381</v>
      </c>
      <c r="AG1032" s="121"/>
      <c r="AH1032" s="121" t="s">
        <v>8379</v>
      </c>
      <c r="AI1032" s="121"/>
      <c r="AJ1032" s="123">
        <v>546</v>
      </c>
      <c r="AK1032" s="123">
        <v>915</v>
      </c>
      <c r="AL1032" s="123">
        <f t="shared" si="120"/>
        <v>499590</v>
      </c>
      <c r="AM1032" s="123">
        <f t="shared" si="121"/>
        <v>0</v>
      </c>
      <c r="AN1032" s="130"/>
      <c r="AO1032" s="74"/>
      <c r="AP1032" s="79"/>
      <c r="AQ1032" s="74"/>
    </row>
    <row r="1033" spans="1:43" s="22" customFormat="1" ht="89.25" outlineLevel="1" x14ac:dyDescent="0.25">
      <c r="A1033" s="70"/>
      <c r="B1033" s="72" t="s">
        <v>5001</v>
      </c>
      <c r="C1033" s="21" t="s">
        <v>79</v>
      </c>
      <c r="D1033" s="74" t="s">
        <v>3114</v>
      </c>
      <c r="E1033" s="74" t="s">
        <v>1000</v>
      </c>
      <c r="F1033" s="74" t="s">
        <v>1009</v>
      </c>
      <c r="G1033" s="74" t="s">
        <v>1301</v>
      </c>
      <c r="H1033" s="23" t="s">
        <v>81</v>
      </c>
      <c r="I1033" s="24">
        <v>0</v>
      </c>
      <c r="J1033" s="25">
        <v>710000000</v>
      </c>
      <c r="K1033" s="25" t="s">
        <v>82</v>
      </c>
      <c r="L1033" s="23" t="s">
        <v>696</v>
      </c>
      <c r="M1033" s="21" t="s">
        <v>96</v>
      </c>
      <c r="N1033" s="26" t="s">
        <v>84</v>
      </c>
      <c r="O1033" s="26" t="s">
        <v>4214</v>
      </c>
      <c r="P1033" s="21" t="s">
        <v>91</v>
      </c>
      <c r="Q1033" s="76" t="s">
        <v>88</v>
      </c>
      <c r="R1033" s="77" t="s">
        <v>89</v>
      </c>
      <c r="S1033" s="12">
        <v>762</v>
      </c>
      <c r="T1033" s="12">
        <v>900</v>
      </c>
      <c r="U1033" s="12">
        <f t="shared" si="119"/>
        <v>685800</v>
      </c>
      <c r="V1033" s="12">
        <f t="shared" si="122"/>
        <v>768096.00000000012</v>
      </c>
      <c r="W1033" s="23"/>
      <c r="X1033" s="23">
        <v>2017</v>
      </c>
      <c r="Y1033" s="25"/>
      <c r="Z1033" s="121" t="s">
        <v>1723</v>
      </c>
      <c r="AA1033" s="121" t="s">
        <v>751</v>
      </c>
      <c r="AB1033" s="121" t="s">
        <v>4703</v>
      </c>
      <c r="AC1033" s="121">
        <v>39</v>
      </c>
      <c r="AD1033" s="122" t="s">
        <v>8408</v>
      </c>
      <c r="AE1033" s="122" t="s">
        <v>6871</v>
      </c>
      <c r="AF1033" s="121" t="s">
        <v>8381</v>
      </c>
      <c r="AG1033" s="121"/>
      <c r="AH1033" s="121" t="s">
        <v>8379</v>
      </c>
      <c r="AI1033" s="121"/>
      <c r="AJ1033" s="123">
        <v>762</v>
      </c>
      <c r="AK1033" s="123">
        <v>900</v>
      </c>
      <c r="AL1033" s="123">
        <f t="shared" si="120"/>
        <v>685800</v>
      </c>
      <c r="AM1033" s="123">
        <f t="shared" si="121"/>
        <v>0</v>
      </c>
      <c r="AN1033" s="130"/>
      <c r="AO1033" s="74"/>
      <c r="AP1033" s="79"/>
      <c r="AQ1033" s="74"/>
    </row>
    <row r="1034" spans="1:43" s="22" customFormat="1" ht="140.25" outlineLevel="1" x14ac:dyDescent="0.25">
      <c r="A1034" s="70"/>
      <c r="B1034" s="72" t="s">
        <v>5002</v>
      </c>
      <c r="C1034" s="21" t="s">
        <v>79</v>
      </c>
      <c r="D1034" s="74" t="s">
        <v>1169</v>
      </c>
      <c r="E1034" s="74" t="s">
        <v>1170</v>
      </c>
      <c r="F1034" s="21" t="s">
        <v>1171</v>
      </c>
      <c r="G1034" s="21" t="s">
        <v>1172</v>
      </c>
      <c r="H1034" s="23" t="s">
        <v>81</v>
      </c>
      <c r="I1034" s="24">
        <v>0</v>
      </c>
      <c r="J1034" s="25">
        <v>710000000</v>
      </c>
      <c r="K1034" s="25" t="s">
        <v>82</v>
      </c>
      <c r="L1034" s="23" t="s">
        <v>696</v>
      </c>
      <c r="M1034" s="21" t="s">
        <v>96</v>
      </c>
      <c r="N1034" s="26" t="s">
        <v>84</v>
      </c>
      <c r="O1034" s="26" t="s">
        <v>4214</v>
      </c>
      <c r="P1034" s="21" t="s">
        <v>91</v>
      </c>
      <c r="Q1034" s="76" t="s">
        <v>88</v>
      </c>
      <c r="R1034" s="77" t="s">
        <v>89</v>
      </c>
      <c r="S1034" s="12">
        <v>127</v>
      </c>
      <c r="T1034" s="12">
        <v>500</v>
      </c>
      <c r="U1034" s="12">
        <v>0</v>
      </c>
      <c r="V1034" s="12">
        <f t="shared" si="122"/>
        <v>0</v>
      </c>
      <c r="W1034" s="23"/>
      <c r="X1034" s="23">
        <v>2017</v>
      </c>
      <c r="Y1034" s="25" t="s">
        <v>929</v>
      </c>
      <c r="Z1034" s="121" t="s">
        <v>1723</v>
      </c>
      <c r="AA1034" s="121" t="s">
        <v>751</v>
      </c>
      <c r="AB1034" s="121" t="s">
        <v>4703</v>
      </c>
      <c r="AC1034" s="121">
        <v>40</v>
      </c>
      <c r="AD1034" s="122" t="s">
        <v>8408</v>
      </c>
      <c r="AE1034" s="122" t="s">
        <v>6871</v>
      </c>
      <c r="AF1034" s="121" t="s">
        <v>929</v>
      </c>
      <c r="AG1034" s="121"/>
      <c r="AH1034" s="121" t="s">
        <v>929</v>
      </c>
      <c r="AI1034" s="121"/>
      <c r="AJ1034" s="123"/>
      <c r="AK1034" s="123"/>
      <c r="AL1034" s="123" t="s">
        <v>929</v>
      </c>
      <c r="AM1034" s="123"/>
      <c r="AN1034" s="130"/>
      <c r="AO1034" s="21"/>
      <c r="AP1034" s="24"/>
      <c r="AQ1034" s="21"/>
    </row>
    <row r="1035" spans="1:43" s="22" customFormat="1" ht="127.5" outlineLevel="1" x14ac:dyDescent="0.25">
      <c r="A1035" s="70"/>
      <c r="B1035" s="72" t="s">
        <v>5003</v>
      </c>
      <c r="C1035" s="21" t="s">
        <v>79</v>
      </c>
      <c r="D1035" s="74" t="s">
        <v>1173</v>
      </c>
      <c r="E1035" s="21" t="s">
        <v>1025</v>
      </c>
      <c r="F1035" s="21" t="s">
        <v>1174</v>
      </c>
      <c r="G1035" s="21" t="s">
        <v>3314</v>
      </c>
      <c r="H1035" s="23" t="s">
        <v>81</v>
      </c>
      <c r="I1035" s="24">
        <v>0</v>
      </c>
      <c r="J1035" s="25">
        <v>710000000</v>
      </c>
      <c r="K1035" s="25" t="s">
        <v>82</v>
      </c>
      <c r="L1035" s="23" t="s">
        <v>696</v>
      </c>
      <c r="M1035" s="21" t="s">
        <v>96</v>
      </c>
      <c r="N1035" s="26" t="s">
        <v>84</v>
      </c>
      <c r="O1035" s="26" t="s">
        <v>4214</v>
      </c>
      <c r="P1035" s="21" t="s">
        <v>91</v>
      </c>
      <c r="Q1035" s="76">
        <v>796</v>
      </c>
      <c r="R1035" s="77" t="s">
        <v>678</v>
      </c>
      <c r="S1035" s="12">
        <v>1105</v>
      </c>
      <c r="T1035" s="12">
        <v>155</v>
      </c>
      <c r="U1035" s="12">
        <f t="shared" si="119"/>
        <v>171275</v>
      </c>
      <c r="V1035" s="12">
        <f t="shared" si="122"/>
        <v>191828.00000000003</v>
      </c>
      <c r="W1035" s="23"/>
      <c r="X1035" s="23">
        <v>2017</v>
      </c>
      <c r="Y1035" s="25"/>
      <c r="Z1035" s="121" t="s">
        <v>1723</v>
      </c>
      <c r="AA1035" s="121" t="s">
        <v>751</v>
      </c>
      <c r="AB1035" s="121" t="s">
        <v>4703</v>
      </c>
      <c r="AC1035" s="121">
        <v>41</v>
      </c>
      <c r="AD1035" s="122" t="s">
        <v>8408</v>
      </c>
      <c r="AE1035" s="122" t="s">
        <v>6871</v>
      </c>
      <c r="AF1035" s="121" t="s">
        <v>8381</v>
      </c>
      <c r="AG1035" s="121"/>
      <c r="AH1035" s="121" t="s">
        <v>8379</v>
      </c>
      <c r="AI1035" s="121"/>
      <c r="AJ1035" s="123">
        <v>1105</v>
      </c>
      <c r="AK1035" s="123">
        <v>155</v>
      </c>
      <c r="AL1035" s="123">
        <f t="shared" si="120"/>
        <v>171275</v>
      </c>
      <c r="AM1035" s="123">
        <f t="shared" si="121"/>
        <v>0</v>
      </c>
      <c r="AN1035" s="130"/>
      <c r="AO1035" s="74"/>
      <c r="AP1035" s="79"/>
      <c r="AQ1035" s="74"/>
    </row>
    <row r="1036" spans="1:43" s="22" customFormat="1" ht="76.5" outlineLevel="1" x14ac:dyDescent="0.25">
      <c r="A1036" s="70"/>
      <c r="B1036" s="72" t="s">
        <v>5004</v>
      </c>
      <c r="C1036" s="21" t="s">
        <v>79</v>
      </c>
      <c r="D1036" s="21" t="s">
        <v>1072</v>
      </c>
      <c r="E1036" s="21" t="s">
        <v>1073</v>
      </c>
      <c r="F1036" s="21" t="s">
        <v>1074</v>
      </c>
      <c r="G1036" s="21" t="s">
        <v>4898</v>
      </c>
      <c r="H1036" s="23" t="s">
        <v>81</v>
      </c>
      <c r="I1036" s="24">
        <v>0</v>
      </c>
      <c r="J1036" s="25">
        <v>710000000</v>
      </c>
      <c r="K1036" s="25" t="s">
        <v>82</v>
      </c>
      <c r="L1036" s="23" t="s">
        <v>696</v>
      </c>
      <c r="M1036" s="21" t="s">
        <v>96</v>
      </c>
      <c r="N1036" s="26" t="s">
        <v>84</v>
      </c>
      <c r="O1036" s="26" t="s">
        <v>4214</v>
      </c>
      <c r="P1036" s="21" t="s">
        <v>91</v>
      </c>
      <c r="Q1036" s="27">
        <v>736</v>
      </c>
      <c r="R1036" s="26" t="s">
        <v>1128</v>
      </c>
      <c r="S1036" s="12">
        <v>1676</v>
      </c>
      <c r="T1036" s="73">
        <v>271</v>
      </c>
      <c r="U1036" s="12">
        <f t="shared" si="119"/>
        <v>454196</v>
      </c>
      <c r="V1036" s="12">
        <f t="shared" si="122"/>
        <v>508699.52000000008</v>
      </c>
      <c r="W1036" s="23"/>
      <c r="X1036" s="23">
        <v>2017</v>
      </c>
      <c r="Y1036" s="25"/>
      <c r="Z1036" s="121" t="s">
        <v>1723</v>
      </c>
      <c r="AA1036" s="121" t="s">
        <v>751</v>
      </c>
      <c r="AB1036" s="121" t="s">
        <v>4703</v>
      </c>
      <c r="AC1036" s="121">
        <v>42</v>
      </c>
      <c r="AD1036" s="122" t="s">
        <v>8408</v>
      </c>
      <c r="AE1036" s="122" t="s">
        <v>6871</v>
      </c>
      <c r="AF1036" s="121" t="s">
        <v>8381</v>
      </c>
      <c r="AG1036" s="121"/>
      <c r="AH1036" s="121" t="s">
        <v>8379</v>
      </c>
      <c r="AI1036" s="121"/>
      <c r="AJ1036" s="123">
        <v>1676</v>
      </c>
      <c r="AK1036" s="123">
        <v>271</v>
      </c>
      <c r="AL1036" s="123">
        <f t="shared" si="120"/>
        <v>454196</v>
      </c>
      <c r="AM1036" s="123">
        <f t="shared" si="121"/>
        <v>0</v>
      </c>
      <c r="AN1036" s="130"/>
      <c r="AO1036" s="74"/>
      <c r="AP1036" s="79"/>
      <c r="AQ1036" s="74"/>
    </row>
    <row r="1037" spans="1:43" s="22" customFormat="1" ht="76.5" outlineLevel="1" x14ac:dyDescent="0.25">
      <c r="A1037" s="70"/>
      <c r="B1037" s="72" t="s">
        <v>5005</v>
      </c>
      <c r="C1037" s="21" t="s">
        <v>79</v>
      </c>
      <c r="D1037" s="21" t="s">
        <v>1033</v>
      </c>
      <c r="E1037" s="74" t="s">
        <v>1034</v>
      </c>
      <c r="F1037" s="21" t="s">
        <v>1035</v>
      </c>
      <c r="G1037" s="21" t="s">
        <v>1036</v>
      </c>
      <c r="H1037" s="23" t="s">
        <v>81</v>
      </c>
      <c r="I1037" s="24">
        <v>0</v>
      </c>
      <c r="J1037" s="25">
        <v>710000000</v>
      </c>
      <c r="K1037" s="25" t="s">
        <v>82</v>
      </c>
      <c r="L1037" s="23" t="s">
        <v>696</v>
      </c>
      <c r="M1037" s="21" t="s">
        <v>96</v>
      </c>
      <c r="N1037" s="26" t="s">
        <v>84</v>
      </c>
      <c r="O1037" s="26" t="s">
        <v>4214</v>
      </c>
      <c r="P1037" s="21" t="s">
        <v>91</v>
      </c>
      <c r="Q1037" s="27" t="s">
        <v>1126</v>
      </c>
      <c r="R1037" s="26" t="s">
        <v>1127</v>
      </c>
      <c r="S1037" s="12">
        <v>4472</v>
      </c>
      <c r="T1037" s="73">
        <v>204</v>
      </c>
      <c r="U1037" s="12">
        <f t="shared" si="119"/>
        <v>912288</v>
      </c>
      <c r="V1037" s="12">
        <f t="shared" si="122"/>
        <v>1021762.5600000001</v>
      </c>
      <c r="W1037" s="23"/>
      <c r="X1037" s="23">
        <v>2017</v>
      </c>
      <c r="Y1037" s="25"/>
      <c r="Z1037" s="121" t="s">
        <v>1723</v>
      </c>
      <c r="AA1037" s="121" t="s">
        <v>751</v>
      </c>
      <c r="AB1037" s="121" t="s">
        <v>4703</v>
      </c>
      <c r="AC1037" s="121">
        <v>43</v>
      </c>
      <c r="AD1037" s="122" t="s">
        <v>8408</v>
      </c>
      <c r="AE1037" s="122" t="s">
        <v>6871</v>
      </c>
      <c r="AF1037" s="121" t="s">
        <v>8381</v>
      </c>
      <c r="AG1037" s="121"/>
      <c r="AH1037" s="121" t="s">
        <v>8379</v>
      </c>
      <c r="AI1037" s="121"/>
      <c r="AJ1037" s="123">
        <v>4472</v>
      </c>
      <c r="AK1037" s="123">
        <v>200</v>
      </c>
      <c r="AL1037" s="123">
        <f t="shared" si="120"/>
        <v>894400</v>
      </c>
      <c r="AM1037" s="123">
        <f t="shared" si="121"/>
        <v>17888</v>
      </c>
      <c r="AN1037" s="130"/>
      <c r="AO1037" s="74"/>
      <c r="AP1037" s="79"/>
      <c r="AQ1037" s="74"/>
    </row>
    <row r="1038" spans="1:43" s="22" customFormat="1" ht="76.5" outlineLevel="1" x14ac:dyDescent="0.25">
      <c r="A1038" s="70"/>
      <c r="B1038" s="72" t="s">
        <v>5006</v>
      </c>
      <c r="C1038" s="21" t="s">
        <v>79</v>
      </c>
      <c r="D1038" s="74" t="s">
        <v>4039</v>
      </c>
      <c r="E1038" s="74" t="s">
        <v>1038</v>
      </c>
      <c r="F1038" s="74" t="s">
        <v>4040</v>
      </c>
      <c r="G1038" s="21" t="s">
        <v>4041</v>
      </c>
      <c r="H1038" s="23" t="s">
        <v>81</v>
      </c>
      <c r="I1038" s="24">
        <v>0</v>
      </c>
      <c r="J1038" s="25">
        <v>710000000</v>
      </c>
      <c r="K1038" s="25" t="s">
        <v>82</v>
      </c>
      <c r="L1038" s="23" t="s">
        <v>696</v>
      </c>
      <c r="M1038" s="21" t="s">
        <v>96</v>
      </c>
      <c r="N1038" s="26" t="s">
        <v>84</v>
      </c>
      <c r="O1038" s="26" t="s">
        <v>4214</v>
      </c>
      <c r="P1038" s="21" t="s">
        <v>91</v>
      </c>
      <c r="Q1038" s="27" t="s">
        <v>930</v>
      </c>
      <c r="R1038" s="26" t="s">
        <v>903</v>
      </c>
      <c r="S1038" s="12">
        <v>3000</v>
      </c>
      <c r="T1038" s="12">
        <v>200</v>
      </c>
      <c r="U1038" s="12">
        <f t="shared" si="119"/>
        <v>600000</v>
      </c>
      <c r="V1038" s="12">
        <f t="shared" si="122"/>
        <v>672000.00000000012</v>
      </c>
      <c r="W1038" s="23"/>
      <c r="X1038" s="23">
        <v>2017</v>
      </c>
      <c r="Y1038" s="25"/>
      <c r="Z1038" s="121" t="s">
        <v>1723</v>
      </c>
      <c r="AA1038" s="121" t="s">
        <v>751</v>
      </c>
      <c r="AB1038" s="121" t="s">
        <v>4703</v>
      </c>
      <c r="AC1038" s="121">
        <v>44</v>
      </c>
      <c r="AD1038" s="122" t="s">
        <v>8408</v>
      </c>
      <c r="AE1038" s="122" t="s">
        <v>6871</v>
      </c>
      <c r="AF1038" s="121" t="s">
        <v>8381</v>
      </c>
      <c r="AG1038" s="121"/>
      <c r="AH1038" s="121" t="s">
        <v>8379</v>
      </c>
      <c r="AI1038" s="121"/>
      <c r="AJ1038" s="123">
        <v>3000</v>
      </c>
      <c r="AK1038" s="123">
        <v>200</v>
      </c>
      <c r="AL1038" s="123">
        <f t="shared" si="120"/>
        <v>600000</v>
      </c>
      <c r="AM1038" s="123">
        <f t="shared" si="121"/>
        <v>0</v>
      </c>
      <c r="AN1038" s="130"/>
      <c r="AO1038" s="74"/>
      <c r="AP1038" s="79"/>
      <c r="AQ1038" s="74"/>
    </row>
    <row r="1039" spans="1:43" s="22" customFormat="1" ht="76.5" outlineLevel="1" x14ac:dyDescent="0.25">
      <c r="A1039" s="70"/>
      <c r="B1039" s="72" t="s">
        <v>5007</v>
      </c>
      <c r="C1039" s="21" t="s">
        <v>79</v>
      </c>
      <c r="D1039" s="21" t="s">
        <v>1175</v>
      </c>
      <c r="E1039" s="21" t="s">
        <v>1176</v>
      </c>
      <c r="F1039" s="21" t="s">
        <v>1177</v>
      </c>
      <c r="G1039" s="21" t="s">
        <v>1178</v>
      </c>
      <c r="H1039" s="23" t="s">
        <v>81</v>
      </c>
      <c r="I1039" s="24">
        <v>0</v>
      </c>
      <c r="J1039" s="25">
        <v>710000000</v>
      </c>
      <c r="K1039" s="25" t="s">
        <v>82</v>
      </c>
      <c r="L1039" s="23" t="s">
        <v>696</v>
      </c>
      <c r="M1039" s="21" t="s">
        <v>96</v>
      </c>
      <c r="N1039" s="26" t="s">
        <v>84</v>
      </c>
      <c r="O1039" s="26" t="s">
        <v>4214</v>
      </c>
      <c r="P1039" s="21" t="s">
        <v>91</v>
      </c>
      <c r="Q1039" s="27">
        <v>796</v>
      </c>
      <c r="R1039" s="26" t="s">
        <v>678</v>
      </c>
      <c r="S1039" s="12">
        <v>1524</v>
      </c>
      <c r="T1039" s="12">
        <v>33.5</v>
      </c>
      <c r="U1039" s="12">
        <f t="shared" si="119"/>
        <v>51054</v>
      </c>
      <c r="V1039" s="12">
        <f t="shared" si="122"/>
        <v>57180.480000000003</v>
      </c>
      <c r="W1039" s="23"/>
      <c r="X1039" s="23">
        <v>2017</v>
      </c>
      <c r="Y1039" s="25"/>
      <c r="Z1039" s="121" t="s">
        <v>1723</v>
      </c>
      <c r="AA1039" s="121" t="s">
        <v>751</v>
      </c>
      <c r="AB1039" s="121" t="s">
        <v>4703</v>
      </c>
      <c r="AC1039" s="121">
        <v>45</v>
      </c>
      <c r="AD1039" s="122" t="s">
        <v>8408</v>
      </c>
      <c r="AE1039" s="122" t="s">
        <v>6871</v>
      </c>
      <c r="AF1039" s="121" t="s">
        <v>8381</v>
      </c>
      <c r="AG1039" s="121"/>
      <c r="AH1039" s="121" t="s">
        <v>8384</v>
      </c>
      <c r="AI1039" s="121"/>
      <c r="AJ1039" s="123">
        <v>1524</v>
      </c>
      <c r="AK1039" s="123">
        <v>31.3</v>
      </c>
      <c r="AL1039" s="123">
        <f t="shared" si="120"/>
        <v>47701.200000000004</v>
      </c>
      <c r="AM1039" s="123">
        <f t="shared" si="121"/>
        <v>3352.7999999999956</v>
      </c>
      <c r="AN1039" s="130"/>
      <c r="AO1039" s="21"/>
      <c r="AP1039" s="24"/>
      <c r="AQ1039" s="21"/>
    </row>
    <row r="1040" spans="1:43" s="22" customFormat="1" ht="76.5" outlineLevel="1" x14ac:dyDescent="0.25">
      <c r="A1040" s="70"/>
      <c r="B1040" s="72" t="s">
        <v>5008</v>
      </c>
      <c r="C1040" s="21" t="s">
        <v>79</v>
      </c>
      <c r="D1040" s="21" t="s">
        <v>1179</v>
      </c>
      <c r="E1040" s="21" t="s">
        <v>1180</v>
      </c>
      <c r="F1040" s="21" t="s">
        <v>1181</v>
      </c>
      <c r="G1040" s="21" t="s">
        <v>1182</v>
      </c>
      <c r="H1040" s="23" t="s">
        <v>81</v>
      </c>
      <c r="I1040" s="24">
        <v>0</v>
      </c>
      <c r="J1040" s="25">
        <v>710000000</v>
      </c>
      <c r="K1040" s="25" t="s">
        <v>82</v>
      </c>
      <c r="L1040" s="23" t="s">
        <v>696</v>
      </c>
      <c r="M1040" s="21" t="s">
        <v>96</v>
      </c>
      <c r="N1040" s="26" t="s">
        <v>84</v>
      </c>
      <c r="O1040" s="26" t="s">
        <v>4214</v>
      </c>
      <c r="P1040" s="21" t="s">
        <v>91</v>
      </c>
      <c r="Q1040" s="27">
        <v>796</v>
      </c>
      <c r="R1040" s="26" t="s">
        <v>678</v>
      </c>
      <c r="S1040" s="12">
        <v>762</v>
      </c>
      <c r="T1040" s="73">
        <v>378</v>
      </c>
      <c r="U1040" s="12">
        <f t="shared" si="119"/>
        <v>288036</v>
      </c>
      <c r="V1040" s="12">
        <f t="shared" si="122"/>
        <v>322600.32000000001</v>
      </c>
      <c r="W1040" s="23"/>
      <c r="X1040" s="23">
        <v>2017</v>
      </c>
      <c r="Y1040" s="25"/>
      <c r="Z1040" s="121" t="s">
        <v>1723</v>
      </c>
      <c r="AA1040" s="121" t="s">
        <v>751</v>
      </c>
      <c r="AB1040" s="121" t="s">
        <v>4703</v>
      </c>
      <c r="AC1040" s="121">
        <v>46</v>
      </c>
      <c r="AD1040" s="122" t="s">
        <v>8408</v>
      </c>
      <c r="AE1040" s="122" t="s">
        <v>6871</v>
      </c>
      <c r="AF1040" s="121" t="s">
        <v>8381</v>
      </c>
      <c r="AG1040" s="121"/>
      <c r="AH1040" s="121" t="s">
        <v>8379</v>
      </c>
      <c r="AI1040" s="121"/>
      <c r="AJ1040" s="123">
        <v>762</v>
      </c>
      <c r="AK1040" s="123">
        <v>378</v>
      </c>
      <c r="AL1040" s="123">
        <f t="shared" si="120"/>
        <v>288036</v>
      </c>
      <c r="AM1040" s="123">
        <f t="shared" si="121"/>
        <v>0</v>
      </c>
      <c r="AN1040" s="130"/>
      <c r="AO1040" s="74"/>
      <c r="AP1040" s="79"/>
      <c r="AQ1040" s="74"/>
    </row>
    <row r="1041" spans="1:43" s="22" customFormat="1" ht="76.5" outlineLevel="1" x14ac:dyDescent="0.25">
      <c r="A1041" s="70"/>
      <c r="B1041" s="72" t="s">
        <v>5009</v>
      </c>
      <c r="C1041" s="21" t="s">
        <v>79</v>
      </c>
      <c r="D1041" s="21" t="s">
        <v>1183</v>
      </c>
      <c r="E1041" s="21" t="s">
        <v>1184</v>
      </c>
      <c r="F1041" s="21" t="s">
        <v>1185</v>
      </c>
      <c r="G1041" s="21" t="s">
        <v>1186</v>
      </c>
      <c r="H1041" s="23" t="s">
        <v>81</v>
      </c>
      <c r="I1041" s="24">
        <v>0</v>
      </c>
      <c r="J1041" s="25">
        <v>710000000</v>
      </c>
      <c r="K1041" s="25" t="s">
        <v>82</v>
      </c>
      <c r="L1041" s="23" t="s">
        <v>696</v>
      </c>
      <c r="M1041" s="21" t="s">
        <v>96</v>
      </c>
      <c r="N1041" s="26" t="s">
        <v>84</v>
      </c>
      <c r="O1041" s="26" t="s">
        <v>4214</v>
      </c>
      <c r="P1041" s="21" t="s">
        <v>91</v>
      </c>
      <c r="Q1041" s="27">
        <v>839</v>
      </c>
      <c r="R1041" s="26" t="s">
        <v>679</v>
      </c>
      <c r="S1041" s="12">
        <v>190</v>
      </c>
      <c r="T1041" s="12">
        <v>2500</v>
      </c>
      <c r="U1041" s="12">
        <f t="shared" si="119"/>
        <v>475000</v>
      </c>
      <c r="V1041" s="12">
        <f t="shared" si="122"/>
        <v>532000</v>
      </c>
      <c r="W1041" s="23"/>
      <c r="X1041" s="23">
        <v>2017</v>
      </c>
      <c r="Y1041" s="25"/>
      <c r="Z1041" s="121" t="s">
        <v>1723</v>
      </c>
      <c r="AA1041" s="121" t="s">
        <v>751</v>
      </c>
      <c r="AB1041" s="121" t="s">
        <v>4703</v>
      </c>
      <c r="AC1041" s="121">
        <v>47</v>
      </c>
      <c r="AD1041" s="122" t="s">
        <v>8408</v>
      </c>
      <c r="AE1041" s="122" t="s">
        <v>6871</v>
      </c>
      <c r="AF1041" s="121" t="s">
        <v>8381</v>
      </c>
      <c r="AG1041" s="121"/>
      <c r="AH1041" s="121" t="s">
        <v>8379</v>
      </c>
      <c r="AI1041" s="121"/>
      <c r="AJ1041" s="123">
        <v>190</v>
      </c>
      <c r="AK1041" s="123">
        <v>2500</v>
      </c>
      <c r="AL1041" s="123">
        <f t="shared" si="120"/>
        <v>475000</v>
      </c>
      <c r="AM1041" s="123">
        <f t="shared" si="121"/>
        <v>0</v>
      </c>
      <c r="AN1041" s="130"/>
      <c r="AO1041" s="74"/>
      <c r="AP1041" s="79"/>
      <c r="AQ1041" s="74"/>
    </row>
    <row r="1042" spans="1:43" s="22" customFormat="1" ht="76.5" outlineLevel="1" x14ac:dyDescent="0.25">
      <c r="A1042" s="70"/>
      <c r="B1042" s="72" t="s">
        <v>5010</v>
      </c>
      <c r="C1042" s="21" t="s">
        <v>79</v>
      </c>
      <c r="D1042" s="21" t="s">
        <v>1187</v>
      </c>
      <c r="E1042" s="21" t="s">
        <v>1188</v>
      </c>
      <c r="F1042" s="21" t="s">
        <v>1189</v>
      </c>
      <c r="G1042" s="21" t="s">
        <v>1190</v>
      </c>
      <c r="H1042" s="23" t="s">
        <v>81</v>
      </c>
      <c r="I1042" s="24">
        <v>0</v>
      </c>
      <c r="J1042" s="25">
        <v>710000000</v>
      </c>
      <c r="K1042" s="25" t="s">
        <v>82</v>
      </c>
      <c r="L1042" s="23" t="s">
        <v>696</v>
      </c>
      <c r="M1042" s="21" t="s">
        <v>96</v>
      </c>
      <c r="N1042" s="26" t="s">
        <v>84</v>
      </c>
      <c r="O1042" s="26" t="s">
        <v>4214</v>
      </c>
      <c r="P1042" s="21" t="s">
        <v>91</v>
      </c>
      <c r="Q1042" s="27">
        <v>796</v>
      </c>
      <c r="R1042" s="26" t="s">
        <v>678</v>
      </c>
      <c r="S1042" s="12">
        <v>430</v>
      </c>
      <c r="T1042" s="12">
        <v>458</v>
      </c>
      <c r="U1042" s="12">
        <f t="shared" si="119"/>
        <v>196940</v>
      </c>
      <c r="V1042" s="12">
        <f t="shared" si="122"/>
        <v>220572.80000000002</v>
      </c>
      <c r="W1042" s="23"/>
      <c r="X1042" s="23">
        <v>2017</v>
      </c>
      <c r="Y1042" s="25"/>
      <c r="Z1042" s="121" t="s">
        <v>1723</v>
      </c>
      <c r="AA1042" s="121" t="s">
        <v>751</v>
      </c>
      <c r="AB1042" s="121" t="s">
        <v>4703</v>
      </c>
      <c r="AC1042" s="121">
        <v>48</v>
      </c>
      <c r="AD1042" s="122" t="s">
        <v>8408</v>
      </c>
      <c r="AE1042" s="122" t="s">
        <v>6871</v>
      </c>
      <c r="AF1042" s="121" t="s">
        <v>8381</v>
      </c>
      <c r="AG1042" s="121"/>
      <c r="AH1042" s="121" t="s">
        <v>8379</v>
      </c>
      <c r="AI1042" s="121"/>
      <c r="AJ1042" s="123">
        <v>430</v>
      </c>
      <c r="AK1042" s="123">
        <v>458</v>
      </c>
      <c r="AL1042" s="123">
        <f t="shared" si="120"/>
        <v>196940</v>
      </c>
      <c r="AM1042" s="123">
        <f t="shared" si="121"/>
        <v>0</v>
      </c>
      <c r="AN1042" s="130"/>
      <c r="AO1042" s="74"/>
      <c r="AP1042" s="79"/>
      <c r="AQ1042" s="74"/>
    </row>
    <row r="1043" spans="1:43" s="22" customFormat="1" ht="76.5" outlineLevel="1" x14ac:dyDescent="0.25">
      <c r="A1043" s="70"/>
      <c r="B1043" s="72" t="s">
        <v>5011</v>
      </c>
      <c r="C1043" s="21" t="s">
        <v>79</v>
      </c>
      <c r="D1043" s="21" t="s">
        <v>1059</v>
      </c>
      <c r="E1043" s="21" t="s">
        <v>772</v>
      </c>
      <c r="F1043" s="21" t="s">
        <v>1060</v>
      </c>
      <c r="G1043" s="21" t="s">
        <v>8515</v>
      </c>
      <c r="H1043" s="23" t="s">
        <v>81</v>
      </c>
      <c r="I1043" s="24">
        <v>0.5</v>
      </c>
      <c r="J1043" s="25">
        <v>710000000</v>
      </c>
      <c r="K1043" s="25" t="s">
        <v>82</v>
      </c>
      <c r="L1043" s="23" t="s">
        <v>696</v>
      </c>
      <c r="M1043" s="21" t="s">
        <v>96</v>
      </c>
      <c r="N1043" s="26" t="s">
        <v>84</v>
      </c>
      <c r="O1043" s="26" t="s">
        <v>4214</v>
      </c>
      <c r="P1043" s="21" t="s">
        <v>91</v>
      </c>
      <c r="Q1043" s="27">
        <v>736</v>
      </c>
      <c r="R1043" s="26" t="s">
        <v>1128</v>
      </c>
      <c r="S1043" s="12">
        <v>44088</v>
      </c>
      <c r="T1043" s="73">
        <v>67</v>
      </c>
      <c r="U1043" s="12">
        <f t="shared" si="119"/>
        <v>2953896</v>
      </c>
      <c r="V1043" s="12">
        <f t="shared" si="122"/>
        <v>3308363.5200000005</v>
      </c>
      <c r="W1043" s="72" t="s">
        <v>203</v>
      </c>
      <c r="X1043" s="23">
        <v>2017</v>
      </c>
      <c r="Y1043" s="25"/>
      <c r="Z1043" s="121" t="s">
        <v>1723</v>
      </c>
      <c r="AA1043" s="121" t="s">
        <v>751</v>
      </c>
      <c r="AB1043" s="121" t="s">
        <v>4703</v>
      </c>
      <c r="AC1043" s="121">
        <v>7</v>
      </c>
      <c r="AD1043" s="122" t="s">
        <v>6870</v>
      </c>
      <c r="AE1043" s="122" t="s">
        <v>6871</v>
      </c>
      <c r="AF1043" s="121" t="s">
        <v>8390</v>
      </c>
      <c r="AG1043" s="121"/>
      <c r="AH1043" s="121" t="s">
        <v>8343</v>
      </c>
      <c r="AI1043" s="121"/>
      <c r="AJ1043" s="123">
        <v>44088</v>
      </c>
      <c r="AK1043" s="123">
        <v>67</v>
      </c>
      <c r="AL1043" s="123">
        <f t="shared" si="120"/>
        <v>2953896</v>
      </c>
      <c r="AM1043" s="123">
        <f t="shared" si="121"/>
        <v>0</v>
      </c>
      <c r="AN1043" s="130"/>
      <c r="AO1043" s="99" t="s">
        <v>8505</v>
      </c>
      <c r="AP1043" s="24">
        <v>0.61</v>
      </c>
      <c r="AQ1043" s="12">
        <f>AL1043*AP1043</f>
        <v>1801876.56</v>
      </c>
    </row>
    <row r="1044" spans="1:43" s="22" customFormat="1" ht="76.5" outlineLevel="1" x14ac:dyDescent="0.25">
      <c r="A1044" s="70"/>
      <c r="B1044" s="72" t="s">
        <v>5012</v>
      </c>
      <c r="C1044" s="21" t="s">
        <v>79</v>
      </c>
      <c r="D1044" s="21" t="s">
        <v>1191</v>
      </c>
      <c r="E1044" s="21" t="s">
        <v>772</v>
      </c>
      <c r="F1044" s="21" t="s">
        <v>1192</v>
      </c>
      <c r="G1044" s="21" t="s">
        <v>1193</v>
      </c>
      <c r="H1044" s="23" t="s">
        <v>81</v>
      </c>
      <c r="I1044" s="24">
        <v>0.5</v>
      </c>
      <c r="J1044" s="25">
        <v>710000000</v>
      </c>
      <c r="K1044" s="25" t="s">
        <v>82</v>
      </c>
      <c r="L1044" s="23" t="s">
        <v>696</v>
      </c>
      <c r="M1044" s="21" t="s">
        <v>96</v>
      </c>
      <c r="N1044" s="26" t="s">
        <v>84</v>
      </c>
      <c r="O1044" s="26" t="s">
        <v>4214</v>
      </c>
      <c r="P1044" s="21" t="s">
        <v>91</v>
      </c>
      <c r="Q1044" s="27">
        <v>778</v>
      </c>
      <c r="R1044" s="26" t="s">
        <v>899</v>
      </c>
      <c r="S1044" s="12">
        <v>867</v>
      </c>
      <c r="T1044" s="12">
        <v>789</v>
      </c>
      <c r="U1044" s="12">
        <v>0</v>
      </c>
      <c r="V1044" s="12">
        <f t="shared" si="122"/>
        <v>0</v>
      </c>
      <c r="W1044" s="72" t="s">
        <v>203</v>
      </c>
      <c r="X1044" s="23">
        <v>2017</v>
      </c>
      <c r="Y1044" s="25" t="s">
        <v>929</v>
      </c>
      <c r="Z1044" s="121" t="s">
        <v>1723</v>
      </c>
      <c r="AA1044" s="121" t="s">
        <v>751</v>
      </c>
      <c r="AB1044" s="121" t="s">
        <v>4703</v>
      </c>
      <c r="AC1044" s="121">
        <v>8</v>
      </c>
      <c r="AD1044" s="122" t="s">
        <v>6870</v>
      </c>
      <c r="AE1044" s="122" t="s">
        <v>6871</v>
      </c>
      <c r="AF1044" s="121" t="s">
        <v>929</v>
      </c>
      <c r="AG1044" s="121"/>
      <c r="AH1044" s="121" t="s">
        <v>929</v>
      </c>
      <c r="AI1044" s="121"/>
      <c r="AJ1044" s="123"/>
      <c r="AK1044" s="123"/>
      <c r="AL1044" s="123" t="s">
        <v>9312</v>
      </c>
      <c r="AM1044" s="123"/>
      <c r="AN1044" s="130"/>
      <c r="AO1044" s="21"/>
      <c r="AP1044" s="24"/>
      <c r="AQ1044" s="21"/>
    </row>
    <row r="1045" spans="1:43" s="22" customFormat="1" ht="76.5" outlineLevel="1" x14ac:dyDescent="0.25">
      <c r="A1045" s="70"/>
      <c r="B1045" s="72" t="s">
        <v>5013</v>
      </c>
      <c r="C1045" s="21" t="s">
        <v>79</v>
      </c>
      <c r="D1045" s="21" t="s">
        <v>1065</v>
      </c>
      <c r="E1045" s="21" t="s">
        <v>1066</v>
      </c>
      <c r="F1045" s="21" t="s">
        <v>1067</v>
      </c>
      <c r="G1045" s="21" t="s">
        <v>4895</v>
      </c>
      <c r="H1045" s="23" t="s">
        <v>81</v>
      </c>
      <c r="I1045" s="24">
        <v>0</v>
      </c>
      <c r="J1045" s="25">
        <v>710000000</v>
      </c>
      <c r="K1045" s="25" t="s">
        <v>82</v>
      </c>
      <c r="L1045" s="23" t="s">
        <v>696</v>
      </c>
      <c r="M1045" s="21" t="s">
        <v>96</v>
      </c>
      <c r="N1045" s="26" t="s">
        <v>84</v>
      </c>
      <c r="O1045" s="26" t="s">
        <v>4214</v>
      </c>
      <c r="P1045" s="21" t="s">
        <v>91</v>
      </c>
      <c r="Q1045" s="27">
        <v>796</v>
      </c>
      <c r="R1045" s="26" t="s">
        <v>678</v>
      </c>
      <c r="S1045" s="12">
        <v>2125</v>
      </c>
      <c r="T1045" s="73">
        <v>203</v>
      </c>
      <c r="U1045" s="12">
        <f t="shared" si="119"/>
        <v>431375</v>
      </c>
      <c r="V1045" s="12">
        <f t="shared" si="122"/>
        <v>483140.00000000006</v>
      </c>
      <c r="W1045" s="23"/>
      <c r="X1045" s="23">
        <v>2017</v>
      </c>
      <c r="Y1045" s="25"/>
      <c r="Z1045" s="121" t="s">
        <v>1723</v>
      </c>
      <c r="AA1045" s="121" t="s">
        <v>751</v>
      </c>
      <c r="AB1045" s="121" t="s">
        <v>4703</v>
      </c>
      <c r="AC1045" s="121">
        <v>49</v>
      </c>
      <c r="AD1045" s="122" t="s">
        <v>8408</v>
      </c>
      <c r="AE1045" s="122" t="s">
        <v>6871</v>
      </c>
      <c r="AF1045" s="121" t="s">
        <v>8381</v>
      </c>
      <c r="AG1045" s="121"/>
      <c r="AH1045" s="121" t="s">
        <v>8384</v>
      </c>
      <c r="AI1045" s="121"/>
      <c r="AJ1045" s="123">
        <v>2125</v>
      </c>
      <c r="AK1045" s="123">
        <v>200.89</v>
      </c>
      <c r="AL1045" s="123">
        <f t="shared" si="120"/>
        <v>426891.25</v>
      </c>
      <c r="AM1045" s="123">
        <f t="shared" si="121"/>
        <v>4483.75</v>
      </c>
      <c r="AN1045" s="130"/>
      <c r="AO1045" s="21"/>
      <c r="AP1045" s="24"/>
      <c r="AQ1045" s="21"/>
    </row>
    <row r="1046" spans="1:43" s="22" customFormat="1" ht="76.5" outlineLevel="1" x14ac:dyDescent="0.25">
      <c r="A1046" s="70"/>
      <c r="B1046" s="72" t="s">
        <v>5014</v>
      </c>
      <c r="C1046" s="21" t="s">
        <v>79</v>
      </c>
      <c r="D1046" s="21" t="s">
        <v>1194</v>
      </c>
      <c r="E1046" s="21" t="s">
        <v>1184</v>
      </c>
      <c r="F1046" s="21" t="s">
        <v>1195</v>
      </c>
      <c r="G1046" s="21" t="s">
        <v>1196</v>
      </c>
      <c r="H1046" s="23" t="s">
        <v>81</v>
      </c>
      <c r="I1046" s="24">
        <v>0</v>
      </c>
      <c r="J1046" s="25">
        <v>710000000</v>
      </c>
      <c r="K1046" s="25" t="s">
        <v>82</v>
      </c>
      <c r="L1046" s="23" t="s">
        <v>696</v>
      </c>
      <c r="M1046" s="21" t="s">
        <v>96</v>
      </c>
      <c r="N1046" s="26" t="s">
        <v>84</v>
      </c>
      <c r="O1046" s="26" t="s">
        <v>4214</v>
      </c>
      <c r="P1046" s="21" t="s">
        <v>91</v>
      </c>
      <c r="Q1046" s="27">
        <v>796</v>
      </c>
      <c r="R1046" s="26" t="s">
        <v>678</v>
      </c>
      <c r="S1046" s="12">
        <v>120</v>
      </c>
      <c r="T1046" s="73">
        <v>700</v>
      </c>
      <c r="U1046" s="12">
        <f t="shared" si="119"/>
        <v>84000</v>
      </c>
      <c r="V1046" s="12">
        <f t="shared" si="122"/>
        <v>94080.000000000015</v>
      </c>
      <c r="W1046" s="23"/>
      <c r="X1046" s="23">
        <v>2017</v>
      </c>
      <c r="Y1046" s="25"/>
      <c r="Z1046" s="121" t="s">
        <v>1723</v>
      </c>
      <c r="AA1046" s="121" t="s">
        <v>751</v>
      </c>
      <c r="AB1046" s="121" t="s">
        <v>4703</v>
      </c>
      <c r="AC1046" s="121">
        <v>50</v>
      </c>
      <c r="AD1046" s="122" t="s">
        <v>8408</v>
      </c>
      <c r="AE1046" s="122" t="s">
        <v>6871</v>
      </c>
      <c r="AF1046" s="121" t="s">
        <v>8381</v>
      </c>
      <c r="AG1046" s="121"/>
      <c r="AH1046" s="121" t="s">
        <v>9044</v>
      </c>
      <c r="AI1046" s="121"/>
      <c r="AJ1046" s="123">
        <v>120</v>
      </c>
      <c r="AK1046" s="123">
        <v>700</v>
      </c>
      <c r="AL1046" s="123">
        <f t="shared" si="120"/>
        <v>84000</v>
      </c>
      <c r="AM1046" s="123">
        <f t="shared" si="121"/>
        <v>0</v>
      </c>
      <c r="AN1046" s="130"/>
      <c r="AO1046" s="99" t="s">
        <v>8505</v>
      </c>
      <c r="AP1046" s="24">
        <v>0</v>
      </c>
      <c r="AQ1046" s="12">
        <f>AL1046*AP1046</f>
        <v>0</v>
      </c>
    </row>
    <row r="1047" spans="1:43" s="22" customFormat="1" ht="76.5" outlineLevel="1" x14ac:dyDescent="0.25">
      <c r="A1047" s="70"/>
      <c r="B1047" s="72" t="s">
        <v>5015</v>
      </c>
      <c r="C1047" s="21" t="s">
        <v>79</v>
      </c>
      <c r="D1047" s="21" t="s">
        <v>1197</v>
      </c>
      <c r="E1047" s="21" t="s">
        <v>1198</v>
      </c>
      <c r="F1047" s="21" t="s">
        <v>1199</v>
      </c>
      <c r="G1047" s="21" t="s">
        <v>4461</v>
      </c>
      <c r="H1047" s="23" t="s">
        <v>81</v>
      </c>
      <c r="I1047" s="24">
        <v>0</v>
      </c>
      <c r="J1047" s="25">
        <v>710000000</v>
      </c>
      <c r="K1047" s="25" t="s">
        <v>82</v>
      </c>
      <c r="L1047" s="23" t="s">
        <v>696</v>
      </c>
      <c r="M1047" s="21" t="s">
        <v>96</v>
      </c>
      <c r="N1047" s="26" t="s">
        <v>84</v>
      </c>
      <c r="O1047" s="26" t="s">
        <v>4214</v>
      </c>
      <c r="P1047" s="21" t="s">
        <v>91</v>
      </c>
      <c r="Q1047" s="27" t="s">
        <v>902</v>
      </c>
      <c r="R1047" s="26" t="s">
        <v>678</v>
      </c>
      <c r="S1047" s="12">
        <v>254</v>
      </c>
      <c r="T1047" s="12">
        <v>400</v>
      </c>
      <c r="U1047" s="12">
        <f t="shared" si="119"/>
        <v>101600</v>
      </c>
      <c r="V1047" s="12">
        <f t="shared" si="122"/>
        <v>113792.00000000001</v>
      </c>
      <c r="W1047" s="23"/>
      <c r="X1047" s="23">
        <v>2017</v>
      </c>
      <c r="Y1047" s="25"/>
      <c r="Z1047" s="121" t="s">
        <v>1723</v>
      </c>
      <c r="AA1047" s="121" t="s">
        <v>751</v>
      </c>
      <c r="AB1047" s="121" t="s">
        <v>4703</v>
      </c>
      <c r="AC1047" s="121">
        <v>51</v>
      </c>
      <c r="AD1047" s="122" t="s">
        <v>8408</v>
      </c>
      <c r="AE1047" s="122" t="s">
        <v>6871</v>
      </c>
      <c r="AF1047" s="121" t="s">
        <v>8381</v>
      </c>
      <c r="AG1047" s="121"/>
      <c r="AH1047" s="121" t="s">
        <v>8384</v>
      </c>
      <c r="AI1047" s="121"/>
      <c r="AJ1047" s="123">
        <v>254</v>
      </c>
      <c r="AK1047" s="123">
        <v>400</v>
      </c>
      <c r="AL1047" s="123">
        <f t="shared" si="120"/>
        <v>101600</v>
      </c>
      <c r="AM1047" s="123">
        <f t="shared" si="121"/>
        <v>0</v>
      </c>
      <c r="AN1047" s="130"/>
      <c r="AO1047" s="21"/>
      <c r="AP1047" s="24"/>
      <c r="AQ1047" s="21"/>
    </row>
    <row r="1048" spans="1:43" s="22" customFormat="1" ht="76.5" outlineLevel="1" x14ac:dyDescent="0.25">
      <c r="A1048" s="70"/>
      <c r="B1048" s="72" t="s">
        <v>5016</v>
      </c>
      <c r="C1048" s="21" t="s">
        <v>79</v>
      </c>
      <c r="D1048" s="21" t="s">
        <v>1298</v>
      </c>
      <c r="E1048" s="21" t="s">
        <v>1200</v>
      </c>
      <c r="F1048" s="21" t="s">
        <v>1201</v>
      </c>
      <c r="G1048" s="21" t="s">
        <v>1202</v>
      </c>
      <c r="H1048" s="23" t="s">
        <v>81</v>
      </c>
      <c r="I1048" s="24">
        <v>0</v>
      </c>
      <c r="J1048" s="25">
        <v>710000000</v>
      </c>
      <c r="K1048" s="25" t="s">
        <v>82</v>
      </c>
      <c r="L1048" s="23" t="s">
        <v>696</v>
      </c>
      <c r="M1048" s="21" t="s">
        <v>96</v>
      </c>
      <c r="N1048" s="26" t="s">
        <v>84</v>
      </c>
      <c r="O1048" s="26" t="s">
        <v>4214</v>
      </c>
      <c r="P1048" s="21" t="s">
        <v>91</v>
      </c>
      <c r="Q1048" s="27">
        <v>839</v>
      </c>
      <c r="R1048" s="26" t="s">
        <v>679</v>
      </c>
      <c r="S1048" s="12">
        <v>254</v>
      </c>
      <c r="T1048" s="12">
        <v>405</v>
      </c>
      <c r="U1048" s="12">
        <f t="shared" si="119"/>
        <v>102870</v>
      </c>
      <c r="V1048" s="12">
        <f t="shared" si="122"/>
        <v>115214.40000000001</v>
      </c>
      <c r="W1048" s="23"/>
      <c r="X1048" s="23">
        <v>2017</v>
      </c>
      <c r="Y1048" s="25"/>
      <c r="Z1048" s="121" t="s">
        <v>1723</v>
      </c>
      <c r="AA1048" s="121" t="s">
        <v>751</v>
      </c>
      <c r="AB1048" s="121" t="s">
        <v>4703</v>
      </c>
      <c r="AC1048" s="121">
        <v>52</v>
      </c>
      <c r="AD1048" s="122" t="s">
        <v>8408</v>
      </c>
      <c r="AE1048" s="122" t="s">
        <v>6871</v>
      </c>
      <c r="AF1048" s="121" t="s">
        <v>8381</v>
      </c>
      <c r="AG1048" s="121"/>
      <c r="AH1048" s="121" t="s">
        <v>8379</v>
      </c>
      <c r="AI1048" s="121"/>
      <c r="AJ1048" s="123">
        <v>254</v>
      </c>
      <c r="AK1048" s="123">
        <v>405</v>
      </c>
      <c r="AL1048" s="123">
        <f t="shared" si="120"/>
        <v>102870</v>
      </c>
      <c r="AM1048" s="123">
        <f t="shared" si="121"/>
        <v>0</v>
      </c>
      <c r="AN1048" s="130"/>
      <c r="AO1048" s="74"/>
      <c r="AP1048" s="79"/>
      <c r="AQ1048" s="74"/>
    </row>
    <row r="1049" spans="1:43" s="22" customFormat="1" ht="76.5" outlineLevel="1" x14ac:dyDescent="0.25">
      <c r="A1049" s="70"/>
      <c r="B1049" s="72" t="s">
        <v>5017</v>
      </c>
      <c r="C1049" s="21" t="s">
        <v>79</v>
      </c>
      <c r="D1049" s="21" t="s">
        <v>1047</v>
      </c>
      <c r="E1049" s="21" t="s">
        <v>1044</v>
      </c>
      <c r="F1049" s="21" t="s">
        <v>1048</v>
      </c>
      <c r="G1049" s="21" t="s">
        <v>1049</v>
      </c>
      <c r="H1049" s="23" t="s">
        <v>81</v>
      </c>
      <c r="I1049" s="24">
        <v>0</v>
      </c>
      <c r="J1049" s="25">
        <v>710000000</v>
      </c>
      <c r="K1049" s="25" t="s">
        <v>82</v>
      </c>
      <c r="L1049" s="23" t="s">
        <v>696</v>
      </c>
      <c r="M1049" s="21" t="s">
        <v>96</v>
      </c>
      <c r="N1049" s="26" t="s">
        <v>84</v>
      </c>
      <c r="O1049" s="26" t="s">
        <v>4214</v>
      </c>
      <c r="P1049" s="21" t="s">
        <v>91</v>
      </c>
      <c r="Q1049" s="27">
        <v>796</v>
      </c>
      <c r="R1049" s="26" t="s">
        <v>678</v>
      </c>
      <c r="S1049" s="12">
        <v>254</v>
      </c>
      <c r="T1049" s="73">
        <v>750</v>
      </c>
      <c r="U1049" s="12">
        <f t="shared" si="119"/>
        <v>190500</v>
      </c>
      <c r="V1049" s="12">
        <f t="shared" si="122"/>
        <v>213360.00000000003</v>
      </c>
      <c r="W1049" s="23"/>
      <c r="X1049" s="23">
        <v>2017</v>
      </c>
      <c r="Y1049" s="25"/>
      <c r="Z1049" s="121" t="s">
        <v>1723</v>
      </c>
      <c r="AA1049" s="121" t="s">
        <v>751</v>
      </c>
      <c r="AB1049" s="121" t="s">
        <v>4703</v>
      </c>
      <c r="AC1049" s="121">
        <v>53</v>
      </c>
      <c r="AD1049" s="122" t="s">
        <v>8408</v>
      </c>
      <c r="AE1049" s="122" t="s">
        <v>6871</v>
      </c>
      <c r="AF1049" s="121" t="s">
        <v>8381</v>
      </c>
      <c r="AG1049" s="121"/>
      <c r="AH1049" s="121" t="s">
        <v>8379</v>
      </c>
      <c r="AI1049" s="121"/>
      <c r="AJ1049" s="123">
        <v>254</v>
      </c>
      <c r="AK1049" s="123">
        <v>750</v>
      </c>
      <c r="AL1049" s="123">
        <f t="shared" si="120"/>
        <v>190500</v>
      </c>
      <c r="AM1049" s="123">
        <f t="shared" si="121"/>
        <v>0</v>
      </c>
      <c r="AN1049" s="130"/>
      <c r="AO1049" s="74"/>
      <c r="AP1049" s="79"/>
      <c r="AQ1049" s="74"/>
    </row>
    <row r="1050" spans="1:43" s="22" customFormat="1" ht="89.25" outlineLevel="1" x14ac:dyDescent="0.25">
      <c r="A1050" s="70"/>
      <c r="B1050" s="72" t="s">
        <v>5018</v>
      </c>
      <c r="C1050" s="21" t="s">
        <v>79</v>
      </c>
      <c r="D1050" s="21" t="s">
        <v>1043</v>
      </c>
      <c r="E1050" s="21" t="s">
        <v>1044</v>
      </c>
      <c r="F1050" s="21" t="s">
        <v>1045</v>
      </c>
      <c r="G1050" s="21" t="s">
        <v>1046</v>
      </c>
      <c r="H1050" s="23" t="s">
        <v>81</v>
      </c>
      <c r="I1050" s="24">
        <v>0</v>
      </c>
      <c r="J1050" s="25">
        <v>710000000</v>
      </c>
      <c r="K1050" s="25" t="s">
        <v>82</v>
      </c>
      <c r="L1050" s="23" t="s">
        <v>696</v>
      </c>
      <c r="M1050" s="21" t="s">
        <v>96</v>
      </c>
      <c r="N1050" s="26" t="s">
        <v>84</v>
      </c>
      <c r="O1050" s="26" t="s">
        <v>4214</v>
      </c>
      <c r="P1050" s="21" t="s">
        <v>91</v>
      </c>
      <c r="Q1050" s="27">
        <v>796</v>
      </c>
      <c r="R1050" s="26" t="s">
        <v>678</v>
      </c>
      <c r="S1050" s="12">
        <v>254</v>
      </c>
      <c r="T1050" s="73">
        <v>1200</v>
      </c>
      <c r="U1050" s="12">
        <f t="shared" si="119"/>
        <v>304800</v>
      </c>
      <c r="V1050" s="12">
        <f t="shared" si="122"/>
        <v>341376.00000000006</v>
      </c>
      <c r="W1050" s="23"/>
      <c r="X1050" s="23">
        <v>2017</v>
      </c>
      <c r="Y1050" s="25"/>
      <c r="Z1050" s="121" t="s">
        <v>1723</v>
      </c>
      <c r="AA1050" s="121" t="s">
        <v>751</v>
      </c>
      <c r="AB1050" s="121" t="s">
        <v>4703</v>
      </c>
      <c r="AC1050" s="121">
        <v>54</v>
      </c>
      <c r="AD1050" s="122" t="s">
        <v>8408</v>
      </c>
      <c r="AE1050" s="122" t="s">
        <v>6871</v>
      </c>
      <c r="AF1050" s="121" t="s">
        <v>8381</v>
      </c>
      <c r="AG1050" s="121"/>
      <c r="AH1050" s="121" t="s">
        <v>8379</v>
      </c>
      <c r="AI1050" s="121"/>
      <c r="AJ1050" s="123">
        <v>254</v>
      </c>
      <c r="AK1050" s="123">
        <v>1200</v>
      </c>
      <c r="AL1050" s="123">
        <f t="shared" si="120"/>
        <v>304800</v>
      </c>
      <c r="AM1050" s="123">
        <f t="shared" si="121"/>
        <v>0</v>
      </c>
      <c r="AN1050" s="130"/>
      <c r="AO1050" s="74"/>
      <c r="AP1050" s="79"/>
      <c r="AQ1050" s="74"/>
    </row>
    <row r="1051" spans="1:43" s="22" customFormat="1" ht="76.5" outlineLevel="1" x14ac:dyDescent="0.25">
      <c r="A1051" s="70"/>
      <c r="B1051" s="72" t="s">
        <v>5019</v>
      </c>
      <c r="C1051" s="21" t="s">
        <v>79</v>
      </c>
      <c r="D1051" s="21" t="s">
        <v>1203</v>
      </c>
      <c r="E1051" s="21" t="s">
        <v>1204</v>
      </c>
      <c r="F1051" s="21" t="s">
        <v>1205</v>
      </c>
      <c r="G1051" s="21" t="s">
        <v>1206</v>
      </c>
      <c r="H1051" s="23" t="s">
        <v>81</v>
      </c>
      <c r="I1051" s="24">
        <v>0</v>
      </c>
      <c r="J1051" s="25">
        <v>710000000</v>
      </c>
      <c r="K1051" s="25" t="s">
        <v>82</v>
      </c>
      <c r="L1051" s="23" t="s">
        <v>696</v>
      </c>
      <c r="M1051" s="21" t="s">
        <v>96</v>
      </c>
      <c r="N1051" s="26" t="s">
        <v>84</v>
      </c>
      <c r="O1051" s="26" t="s">
        <v>4214</v>
      </c>
      <c r="P1051" s="21" t="s">
        <v>91</v>
      </c>
      <c r="Q1051" s="27">
        <v>796</v>
      </c>
      <c r="R1051" s="26" t="s">
        <v>678</v>
      </c>
      <c r="S1051" s="12">
        <v>508</v>
      </c>
      <c r="T1051" s="12">
        <v>315</v>
      </c>
      <c r="U1051" s="12">
        <f t="shared" si="119"/>
        <v>160020</v>
      </c>
      <c r="V1051" s="12">
        <f t="shared" si="122"/>
        <v>179222.40000000002</v>
      </c>
      <c r="W1051" s="23"/>
      <c r="X1051" s="23">
        <v>2017</v>
      </c>
      <c r="Y1051" s="25"/>
      <c r="Z1051" s="121" t="s">
        <v>1723</v>
      </c>
      <c r="AA1051" s="121" t="s">
        <v>751</v>
      </c>
      <c r="AB1051" s="121" t="s">
        <v>4703</v>
      </c>
      <c r="AC1051" s="121">
        <v>55</v>
      </c>
      <c r="AD1051" s="122" t="s">
        <v>8408</v>
      </c>
      <c r="AE1051" s="122" t="s">
        <v>6871</v>
      </c>
      <c r="AF1051" s="121" t="s">
        <v>8381</v>
      </c>
      <c r="AG1051" s="121"/>
      <c r="AH1051" s="121" t="s">
        <v>8379</v>
      </c>
      <c r="AI1051" s="121"/>
      <c r="AJ1051" s="123">
        <v>508</v>
      </c>
      <c r="AK1051" s="123">
        <v>315</v>
      </c>
      <c r="AL1051" s="123">
        <f t="shared" si="120"/>
        <v>160020</v>
      </c>
      <c r="AM1051" s="123">
        <f t="shared" si="121"/>
        <v>0</v>
      </c>
      <c r="AN1051" s="130"/>
      <c r="AO1051" s="74"/>
      <c r="AP1051" s="79"/>
      <c r="AQ1051" s="74"/>
    </row>
    <row r="1052" spans="1:43" s="22" customFormat="1" ht="76.5" outlineLevel="1" x14ac:dyDescent="0.25">
      <c r="A1052" s="70"/>
      <c r="B1052" s="72" t="s">
        <v>5020</v>
      </c>
      <c r="C1052" s="21" t="s">
        <v>79</v>
      </c>
      <c r="D1052" s="21" t="s">
        <v>1207</v>
      </c>
      <c r="E1052" s="21" t="s">
        <v>1184</v>
      </c>
      <c r="F1052" s="21" t="s">
        <v>1208</v>
      </c>
      <c r="G1052" s="21" t="s">
        <v>1209</v>
      </c>
      <c r="H1052" s="23" t="s">
        <v>81</v>
      </c>
      <c r="I1052" s="24">
        <v>0</v>
      </c>
      <c r="J1052" s="25">
        <v>710000000</v>
      </c>
      <c r="K1052" s="25" t="s">
        <v>82</v>
      </c>
      <c r="L1052" s="23" t="s">
        <v>696</v>
      </c>
      <c r="M1052" s="21" t="s">
        <v>96</v>
      </c>
      <c r="N1052" s="26" t="s">
        <v>84</v>
      </c>
      <c r="O1052" s="26" t="s">
        <v>4214</v>
      </c>
      <c r="P1052" s="21" t="s">
        <v>91</v>
      </c>
      <c r="Q1052" s="27">
        <v>796</v>
      </c>
      <c r="R1052" s="26" t="s">
        <v>678</v>
      </c>
      <c r="S1052" s="12">
        <v>254</v>
      </c>
      <c r="T1052" s="12">
        <v>1915</v>
      </c>
      <c r="U1052" s="12">
        <f t="shared" si="119"/>
        <v>486410</v>
      </c>
      <c r="V1052" s="12">
        <f t="shared" si="122"/>
        <v>544779.20000000007</v>
      </c>
      <c r="W1052" s="23"/>
      <c r="X1052" s="23">
        <v>2017</v>
      </c>
      <c r="Y1052" s="25"/>
      <c r="Z1052" s="121" t="s">
        <v>1723</v>
      </c>
      <c r="AA1052" s="121" t="s">
        <v>751</v>
      </c>
      <c r="AB1052" s="121" t="s">
        <v>4703</v>
      </c>
      <c r="AC1052" s="121">
        <v>56</v>
      </c>
      <c r="AD1052" s="122" t="s">
        <v>8408</v>
      </c>
      <c r="AE1052" s="122" t="s">
        <v>6871</v>
      </c>
      <c r="AF1052" s="121" t="s">
        <v>8381</v>
      </c>
      <c r="AG1052" s="121"/>
      <c r="AH1052" s="121" t="s">
        <v>8379</v>
      </c>
      <c r="AI1052" s="121"/>
      <c r="AJ1052" s="123">
        <v>254</v>
      </c>
      <c r="AK1052" s="123">
        <v>1915</v>
      </c>
      <c r="AL1052" s="123">
        <f t="shared" si="120"/>
        <v>486410</v>
      </c>
      <c r="AM1052" s="123">
        <f t="shared" si="121"/>
        <v>0</v>
      </c>
      <c r="AN1052" s="130"/>
      <c r="AO1052" s="74"/>
      <c r="AP1052" s="79"/>
      <c r="AQ1052" s="74"/>
    </row>
    <row r="1053" spans="1:43" s="22" customFormat="1" ht="76.5" outlineLevel="1" x14ac:dyDescent="0.25">
      <c r="A1053" s="70"/>
      <c r="B1053" s="72" t="s">
        <v>5021</v>
      </c>
      <c r="C1053" s="21" t="s">
        <v>79</v>
      </c>
      <c r="D1053" s="21" t="s">
        <v>1296</v>
      </c>
      <c r="E1053" s="21" t="s">
        <v>1184</v>
      </c>
      <c r="F1053" s="21" t="s">
        <v>1210</v>
      </c>
      <c r="G1053" s="21" t="s">
        <v>1211</v>
      </c>
      <c r="H1053" s="23" t="s">
        <v>81</v>
      </c>
      <c r="I1053" s="24">
        <v>0</v>
      </c>
      <c r="J1053" s="25">
        <v>710000000</v>
      </c>
      <c r="K1053" s="25" t="s">
        <v>82</v>
      </c>
      <c r="L1053" s="23" t="s">
        <v>696</v>
      </c>
      <c r="M1053" s="21" t="s">
        <v>96</v>
      </c>
      <c r="N1053" s="26" t="s">
        <v>84</v>
      </c>
      <c r="O1053" s="26" t="s">
        <v>4214</v>
      </c>
      <c r="P1053" s="21" t="s">
        <v>91</v>
      </c>
      <c r="Q1053" s="27">
        <v>796</v>
      </c>
      <c r="R1053" s="26" t="s">
        <v>678</v>
      </c>
      <c r="S1053" s="12">
        <v>254</v>
      </c>
      <c r="T1053" s="12">
        <v>2175</v>
      </c>
      <c r="U1053" s="12">
        <f t="shared" si="119"/>
        <v>552450</v>
      </c>
      <c r="V1053" s="12">
        <f t="shared" si="122"/>
        <v>618744.00000000012</v>
      </c>
      <c r="W1053" s="23"/>
      <c r="X1053" s="23">
        <v>2017</v>
      </c>
      <c r="Y1053" s="25"/>
      <c r="Z1053" s="121" t="s">
        <v>1723</v>
      </c>
      <c r="AA1053" s="121" t="s">
        <v>751</v>
      </c>
      <c r="AB1053" s="121" t="s">
        <v>4703</v>
      </c>
      <c r="AC1053" s="121">
        <v>57</v>
      </c>
      <c r="AD1053" s="122" t="s">
        <v>8408</v>
      </c>
      <c r="AE1053" s="122" t="s">
        <v>6871</v>
      </c>
      <c r="AF1053" s="121" t="s">
        <v>8381</v>
      </c>
      <c r="AG1053" s="121"/>
      <c r="AH1053" s="121" t="s">
        <v>8379</v>
      </c>
      <c r="AI1053" s="121"/>
      <c r="AJ1053" s="123">
        <v>254</v>
      </c>
      <c r="AK1053" s="123">
        <v>2175</v>
      </c>
      <c r="AL1053" s="123">
        <f t="shared" si="120"/>
        <v>552450</v>
      </c>
      <c r="AM1053" s="123">
        <f t="shared" si="121"/>
        <v>0</v>
      </c>
      <c r="AN1053" s="130"/>
      <c r="AO1053" s="74"/>
      <c r="AP1053" s="79"/>
      <c r="AQ1053" s="74"/>
    </row>
    <row r="1054" spans="1:43" s="22" customFormat="1" ht="114.75" outlineLevel="1" x14ac:dyDescent="0.25">
      <c r="A1054" s="70"/>
      <c r="B1054" s="72" t="s">
        <v>5022</v>
      </c>
      <c r="C1054" s="21" t="s">
        <v>79</v>
      </c>
      <c r="D1054" s="21" t="s">
        <v>1149</v>
      </c>
      <c r="E1054" s="21" t="s">
        <v>1000</v>
      </c>
      <c r="F1054" s="21" t="s">
        <v>1001</v>
      </c>
      <c r="G1054" s="21" t="s">
        <v>1150</v>
      </c>
      <c r="H1054" s="23" t="s">
        <v>81</v>
      </c>
      <c r="I1054" s="24">
        <v>0</v>
      </c>
      <c r="J1054" s="25">
        <v>710000000</v>
      </c>
      <c r="K1054" s="25" t="s">
        <v>82</v>
      </c>
      <c r="L1054" s="23" t="s">
        <v>696</v>
      </c>
      <c r="M1054" s="21" t="s">
        <v>1428</v>
      </c>
      <c r="N1054" s="26" t="s">
        <v>84</v>
      </c>
      <c r="O1054" s="26" t="s">
        <v>4214</v>
      </c>
      <c r="P1054" s="21" t="s">
        <v>91</v>
      </c>
      <c r="Q1054" s="27">
        <v>868</v>
      </c>
      <c r="R1054" s="26" t="s">
        <v>89</v>
      </c>
      <c r="S1054" s="12">
        <v>4</v>
      </c>
      <c r="T1054" s="12">
        <v>425</v>
      </c>
      <c r="U1054" s="12">
        <f t="shared" si="119"/>
        <v>1700</v>
      </c>
      <c r="V1054" s="12">
        <f t="shared" si="122"/>
        <v>1904.0000000000002</v>
      </c>
      <c r="W1054" s="23"/>
      <c r="X1054" s="23">
        <v>2017</v>
      </c>
      <c r="Y1054" s="25"/>
      <c r="Z1054" s="121" t="s">
        <v>1723</v>
      </c>
      <c r="AA1054" s="121" t="s">
        <v>1427</v>
      </c>
      <c r="AB1054" s="121" t="s">
        <v>4703</v>
      </c>
      <c r="AC1054" s="121">
        <v>58</v>
      </c>
      <c r="AD1054" s="122" t="s">
        <v>8408</v>
      </c>
      <c r="AE1054" s="122" t="s">
        <v>6871</v>
      </c>
      <c r="AF1054" s="121" t="s">
        <v>8381</v>
      </c>
      <c r="AG1054" s="121"/>
      <c r="AH1054" s="121" t="s">
        <v>8378</v>
      </c>
      <c r="AI1054" s="121"/>
      <c r="AJ1054" s="123">
        <v>4</v>
      </c>
      <c r="AK1054" s="123">
        <v>425</v>
      </c>
      <c r="AL1054" s="123">
        <f t="shared" si="120"/>
        <v>1700</v>
      </c>
      <c r="AM1054" s="123">
        <f t="shared" si="121"/>
        <v>0</v>
      </c>
      <c r="AN1054" s="130"/>
      <c r="AO1054" s="21"/>
      <c r="AP1054" s="24"/>
      <c r="AQ1054" s="21"/>
    </row>
    <row r="1055" spans="1:43" s="22" customFormat="1" ht="76.5" outlineLevel="1" x14ac:dyDescent="0.25">
      <c r="A1055" s="70"/>
      <c r="B1055" s="72" t="s">
        <v>5023</v>
      </c>
      <c r="C1055" s="21" t="s">
        <v>79</v>
      </c>
      <c r="D1055" s="21" t="s">
        <v>1158</v>
      </c>
      <c r="E1055" s="21" t="s">
        <v>1041</v>
      </c>
      <c r="F1055" s="21" t="s">
        <v>1159</v>
      </c>
      <c r="G1055" s="21" t="s">
        <v>4433</v>
      </c>
      <c r="H1055" s="23" t="s">
        <v>81</v>
      </c>
      <c r="I1055" s="24">
        <v>0</v>
      </c>
      <c r="J1055" s="25">
        <v>710000000</v>
      </c>
      <c r="K1055" s="25" t="s">
        <v>82</v>
      </c>
      <c r="L1055" s="23" t="s">
        <v>696</v>
      </c>
      <c r="M1055" s="21" t="s">
        <v>1428</v>
      </c>
      <c r="N1055" s="26" t="s">
        <v>84</v>
      </c>
      <c r="O1055" s="26" t="s">
        <v>4214</v>
      </c>
      <c r="P1055" s="21" t="s">
        <v>91</v>
      </c>
      <c r="Q1055" s="27">
        <v>796</v>
      </c>
      <c r="R1055" s="26" t="s">
        <v>678</v>
      </c>
      <c r="S1055" s="12">
        <v>12</v>
      </c>
      <c r="T1055" s="73">
        <v>401</v>
      </c>
      <c r="U1055" s="12">
        <f t="shared" si="119"/>
        <v>4812</v>
      </c>
      <c r="V1055" s="12">
        <f t="shared" si="122"/>
        <v>5389.4400000000005</v>
      </c>
      <c r="W1055" s="23"/>
      <c r="X1055" s="23">
        <v>2017</v>
      </c>
      <c r="Y1055" s="25"/>
      <c r="Z1055" s="121" t="s">
        <v>1723</v>
      </c>
      <c r="AA1055" s="121" t="s">
        <v>1427</v>
      </c>
      <c r="AB1055" s="121" t="s">
        <v>4703</v>
      </c>
      <c r="AC1055" s="121">
        <v>59</v>
      </c>
      <c r="AD1055" s="122" t="s">
        <v>8408</v>
      </c>
      <c r="AE1055" s="122" t="s">
        <v>6871</v>
      </c>
      <c r="AF1055" s="121" t="s">
        <v>8381</v>
      </c>
      <c r="AG1055" s="121"/>
      <c r="AH1055" s="121" t="s">
        <v>8378</v>
      </c>
      <c r="AI1055" s="121"/>
      <c r="AJ1055" s="123">
        <v>12</v>
      </c>
      <c r="AK1055" s="123">
        <v>400.83</v>
      </c>
      <c r="AL1055" s="123">
        <f t="shared" si="120"/>
        <v>4809.96</v>
      </c>
      <c r="AM1055" s="123">
        <f t="shared" si="121"/>
        <v>2.0399999999999636</v>
      </c>
      <c r="AN1055" s="130"/>
      <c r="AO1055" s="21"/>
      <c r="AP1055" s="24"/>
      <c r="AQ1055" s="21"/>
    </row>
    <row r="1056" spans="1:43" s="22" customFormat="1" ht="216.75" outlineLevel="1" x14ac:dyDescent="0.25">
      <c r="A1056" s="70"/>
      <c r="B1056" s="72" t="s">
        <v>5024</v>
      </c>
      <c r="C1056" s="21" t="s">
        <v>79</v>
      </c>
      <c r="D1056" s="21" t="s">
        <v>1022</v>
      </c>
      <c r="E1056" s="21" t="s">
        <v>1000</v>
      </c>
      <c r="F1056" s="21" t="s">
        <v>1023</v>
      </c>
      <c r="G1056" s="21" t="s">
        <v>1446</v>
      </c>
      <c r="H1056" s="23" t="s">
        <v>81</v>
      </c>
      <c r="I1056" s="24">
        <v>0</v>
      </c>
      <c r="J1056" s="25">
        <v>710000000</v>
      </c>
      <c r="K1056" s="25" t="s">
        <v>82</v>
      </c>
      <c r="L1056" s="23" t="s">
        <v>696</v>
      </c>
      <c r="M1056" s="21" t="s">
        <v>1428</v>
      </c>
      <c r="N1056" s="26" t="s">
        <v>84</v>
      </c>
      <c r="O1056" s="26" t="s">
        <v>4214</v>
      </c>
      <c r="P1056" s="21" t="s">
        <v>91</v>
      </c>
      <c r="Q1056" s="27">
        <v>868</v>
      </c>
      <c r="R1056" s="26" t="s">
        <v>89</v>
      </c>
      <c r="S1056" s="12">
        <v>4</v>
      </c>
      <c r="T1056" s="12">
        <v>408</v>
      </c>
      <c r="U1056" s="12">
        <f t="shared" si="119"/>
        <v>1632</v>
      </c>
      <c r="V1056" s="12">
        <f t="shared" si="122"/>
        <v>1827.8400000000001</v>
      </c>
      <c r="W1056" s="23"/>
      <c r="X1056" s="23">
        <v>2017</v>
      </c>
      <c r="Y1056" s="25"/>
      <c r="Z1056" s="121" t="s">
        <v>1723</v>
      </c>
      <c r="AA1056" s="121" t="s">
        <v>1427</v>
      </c>
      <c r="AB1056" s="121" t="s">
        <v>4703</v>
      </c>
      <c r="AC1056" s="121">
        <v>60</v>
      </c>
      <c r="AD1056" s="122" t="s">
        <v>8408</v>
      </c>
      <c r="AE1056" s="122" t="s">
        <v>6871</v>
      </c>
      <c r="AF1056" s="121" t="s">
        <v>8381</v>
      </c>
      <c r="AG1056" s="121"/>
      <c r="AH1056" s="121" t="s">
        <v>8378</v>
      </c>
      <c r="AI1056" s="121"/>
      <c r="AJ1056" s="123">
        <v>4</v>
      </c>
      <c r="AK1056" s="123">
        <v>407.5</v>
      </c>
      <c r="AL1056" s="123">
        <f t="shared" si="120"/>
        <v>1630</v>
      </c>
      <c r="AM1056" s="123">
        <f t="shared" si="121"/>
        <v>2</v>
      </c>
      <c r="AN1056" s="130"/>
      <c r="AO1056" s="21"/>
      <c r="AP1056" s="24"/>
      <c r="AQ1056" s="21"/>
    </row>
    <row r="1057" spans="1:43" s="22" customFormat="1" ht="76.5" outlineLevel="1" x14ac:dyDescent="0.25">
      <c r="A1057" s="70"/>
      <c r="B1057" s="72" t="s">
        <v>5025</v>
      </c>
      <c r="C1057" s="21" t="s">
        <v>79</v>
      </c>
      <c r="D1057" s="21" t="s">
        <v>1447</v>
      </c>
      <c r="E1057" s="21" t="s">
        <v>1055</v>
      </c>
      <c r="F1057" s="21" t="s">
        <v>1339</v>
      </c>
      <c r="G1057" s="21" t="s">
        <v>1448</v>
      </c>
      <c r="H1057" s="23" t="s">
        <v>81</v>
      </c>
      <c r="I1057" s="24">
        <v>0</v>
      </c>
      <c r="J1057" s="25">
        <v>710000000</v>
      </c>
      <c r="K1057" s="25" t="s">
        <v>82</v>
      </c>
      <c r="L1057" s="23" t="s">
        <v>696</v>
      </c>
      <c r="M1057" s="21" t="s">
        <v>1428</v>
      </c>
      <c r="N1057" s="26" t="s">
        <v>84</v>
      </c>
      <c r="O1057" s="26" t="s">
        <v>4214</v>
      </c>
      <c r="P1057" s="21" t="s">
        <v>91</v>
      </c>
      <c r="Q1057" s="27">
        <v>796</v>
      </c>
      <c r="R1057" s="26" t="s">
        <v>678</v>
      </c>
      <c r="S1057" s="12">
        <v>12</v>
      </c>
      <c r="T1057" s="73">
        <v>745.18</v>
      </c>
      <c r="U1057" s="12">
        <f t="shared" si="119"/>
        <v>8942.16</v>
      </c>
      <c r="V1057" s="12">
        <f t="shared" si="122"/>
        <v>10015.219200000001</v>
      </c>
      <c r="W1057" s="23"/>
      <c r="X1057" s="23">
        <v>2017</v>
      </c>
      <c r="Y1057" s="25"/>
      <c r="Z1057" s="121" t="s">
        <v>1723</v>
      </c>
      <c r="AA1057" s="121" t="s">
        <v>1427</v>
      </c>
      <c r="AB1057" s="121" t="s">
        <v>4703</v>
      </c>
      <c r="AC1057" s="121">
        <v>61</v>
      </c>
      <c r="AD1057" s="122" t="s">
        <v>8408</v>
      </c>
      <c r="AE1057" s="122" t="s">
        <v>6871</v>
      </c>
      <c r="AF1057" s="121" t="s">
        <v>8381</v>
      </c>
      <c r="AG1057" s="121"/>
      <c r="AH1057" s="121" t="s">
        <v>8378</v>
      </c>
      <c r="AI1057" s="121"/>
      <c r="AJ1057" s="123">
        <v>12</v>
      </c>
      <c r="AK1057" s="123">
        <v>745.17</v>
      </c>
      <c r="AL1057" s="123">
        <f t="shared" si="120"/>
        <v>8942.0399999999991</v>
      </c>
      <c r="AM1057" s="123">
        <f t="shared" si="121"/>
        <v>0.12000000000080036</v>
      </c>
      <c r="AN1057" s="130"/>
      <c r="AO1057" s="21"/>
      <c r="AP1057" s="24"/>
      <c r="AQ1057" s="21"/>
    </row>
    <row r="1058" spans="1:43" s="22" customFormat="1" ht="76.5" outlineLevel="1" x14ac:dyDescent="0.25">
      <c r="A1058" s="70"/>
      <c r="B1058" s="72" t="s">
        <v>5026</v>
      </c>
      <c r="C1058" s="21" t="s">
        <v>79</v>
      </c>
      <c r="D1058" s="21" t="s">
        <v>1187</v>
      </c>
      <c r="E1058" s="21" t="s">
        <v>1188</v>
      </c>
      <c r="F1058" s="21" t="s">
        <v>1189</v>
      </c>
      <c r="G1058" s="21" t="s">
        <v>1449</v>
      </c>
      <c r="H1058" s="23" t="s">
        <v>81</v>
      </c>
      <c r="I1058" s="24">
        <v>0</v>
      </c>
      <c r="J1058" s="25">
        <v>710000000</v>
      </c>
      <c r="K1058" s="25" t="s">
        <v>82</v>
      </c>
      <c r="L1058" s="23" t="s">
        <v>696</v>
      </c>
      <c r="M1058" s="21" t="s">
        <v>1428</v>
      </c>
      <c r="N1058" s="26" t="s">
        <v>84</v>
      </c>
      <c r="O1058" s="26" t="s">
        <v>4214</v>
      </c>
      <c r="P1058" s="21" t="s">
        <v>91</v>
      </c>
      <c r="Q1058" s="27">
        <v>796</v>
      </c>
      <c r="R1058" s="26" t="s">
        <v>678</v>
      </c>
      <c r="S1058" s="12">
        <v>1</v>
      </c>
      <c r="T1058" s="12">
        <v>1027.01</v>
      </c>
      <c r="U1058" s="12">
        <f t="shared" si="119"/>
        <v>1027.01</v>
      </c>
      <c r="V1058" s="12">
        <f t="shared" si="122"/>
        <v>1150.2512000000002</v>
      </c>
      <c r="W1058" s="23"/>
      <c r="X1058" s="23">
        <v>2017</v>
      </c>
      <c r="Y1058" s="25"/>
      <c r="Z1058" s="121" t="s">
        <v>1723</v>
      </c>
      <c r="AA1058" s="121" t="s">
        <v>1427</v>
      </c>
      <c r="AB1058" s="121" t="s">
        <v>4703</v>
      </c>
      <c r="AC1058" s="121">
        <v>62</v>
      </c>
      <c r="AD1058" s="122" t="s">
        <v>8408</v>
      </c>
      <c r="AE1058" s="122" t="s">
        <v>6871</v>
      </c>
      <c r="AF1058" s="121" t="s">
        <v>8381</v>
      </c>
      <c r="AG1058" s="121"/>
      <c r="AH1058" s="121" t="s">
        <v>8378</v>
      </c>
      <c r="AI1058" s="121"/>
      <c r="AJ1058" s="123">
        <v>1</v>
      </c>
      <c r="AK1058" s="123">
        <v>1027</v>
      </c>
      <c r="AL1058" s="123">
        <f t="shared" si="120"/>
        <v>1027</v>
      </c>
      <c r="AM1058" s="123">
        <f t="shared" si="121"/>
        <v>9.9999999999909051E-3</v>
      </c>
      <c r="AN1058" s="130"/>
      <c r="AO1058" s="21"/>
      <c r="AP1058" s="24"/>
      <c r="AQ1058" s="21"/>
    </row>
    <row r="1059" spans="1:43" s="22" customFormat="1" ht="76.5" outlineLevel="1" x14ac:dyDescent="0.25">
      <c r="A1059" s="70"/>
      <c r="B1059" s="72" t="s">
        <v>5027</v>
      </c>
      <c r="C1059" s="21" t="s">
        <v>79</v>
      </c>
      <c r="D1059" s="21" t="s">
        <v>1450</v>
      </c>
      <c r="E1059" s="21" t="s">
        <v>1038</v>
      </c>
      <c r="F1059" s="21" t="s">
        <v>1451</v>
      </c>
      <c r="G1059" s="21" t="s">
        <v>1452</v>
      </c>
      <c r="H1059" s="23" t="s">
        <v>81</v>
      </c>
      <c r="I1059" s="24">
        <v>0</v>
      </c>
      <c r="J1059" s="25">
        <v>710000000</v>
      </c>
      <c r="K1059" s="25" t="s">
        <v>82</v>
      </c>
      <c r="L1059" s="23" t="s">
        <v>696</v>
      </c>
      <c r="M1059" s="21" t="s">
        <v>1428</v>
      </c>
      <c r="N1059" s="26" t="s">
        <v>84</v>
      </c>
      <c r="O1059" s="26" t="s">
        <v>4214</v>
      </c>
      <c r="P1059" s="21" t="s">
        <v>91</v>
      </c>
      <c r="Q1059" s="27" t="s">
        <v>1126</v>
      </c>
      <c r="R1059" s="26" t="s">
        <v>1127</v>
      </c>
      <c r="S1059" s="12">
        <v>12</v>
      </c>
      <c r="T1059" s="12">
        <v>171.96</v>
      </c>
      <c r="U1059" s="12">
        <f t="shared" si="119"/>
        <v>2063.52</v>
      </c>
      <c r="V1059" s="12">
        <f t="shared" si="122"/>
        <v>2311.1424000000002</v>
      </c>
      <c r="W1059" s="23"/>
      <c r="X1059" s="23">
        <v>2017</v>
      </c>
      <c r="Y1059" s="25"/>
      <c r="Z1059" s="121" t="s">
        <v>1723</v>
      </c>
      <c r="AA1059" s="121" t="s">
        <v>1427</v>
      </c>
      <c r="AB1059" s="121" t="s">
        <v>4703</v>
      </c>
      <c r="AC1059" s="121">
        <v>63</v>
      </c>
      <c r="AD1059" s="122" t="s">
        <v>8408</v>
      </c>
      <c r="AE1059" s="122" t="s">
        <v>6871</v>
      </c>
      <c r="AF1059" s="121" t="s">
        <v>8381</v>
      </c>
      <c r="AG1059" s="121"/>
      <c r="AH1059" s="121" t="s">
        <v>8378</v>
      </c>
      <c r="AI1059" s="121"/>
      <c r="AJ1059" s="123">
        <v>12</v>
      </c>
      <c r="AK1059" s="123">
        <v>171.92</v>
      </c>
      <c r="AL1059" s="123">
        <f t="shared" si="120"/>
        <v>2063.04</v>
      </c>
      <c r="AM1059" s="123">
        <f t="shared" si="121"/>
        <v>0.48000000000001819</v>
      </c>
      <c r="AN1059" s="130"/>
      <c r="AO1059" s="21"/>
      <c r="AP1059" s="24"/>
      <c r="AQ1059" s="21"/>
    </row>
    <row r="1060" spans="1:43" s="22" customFormat="1" ht="76.5" outlineLevel="1" x14ac:dyDescent="0.25">
      <c r="A1060" s="70"/>
      <c r="B1060" s="72" t="s">
        <v>5028</v>
      </c>
      <c r="C1060" s="21" t="s">
        <v>79</v>
      </c>
      <c r="D1060" s="21" t="s">
        <v>314</v>
      </c>
      <c r="E1060" s="21" t="s">
        <v>315</v>
      </c>
      <c r="F1060" s="21" t="s">
        <v>316</v>
      </c>
      <c r="G1060" s="21" t="s">
        <v>4465</v>
      </c>
      <c r="H1060" s="23" t="s">
        <v>81</v>
      </c>
      <c r="I1060" s="24">
        <v>0</v>
      </c>
      <c r="J1060" s="25">
        <v>710000000</v>
      </c>
      <c r="K1060" s="25" t="s">
        <v>82</v>
      </c>
      <c r="L1060" s="23" t="s">
        <v>696</v>
      </c>
      <c r="M1060" s="21" t="s">
        <v>1428</v>
      </c>
      <c r="N1060" s="26" t="s">
        <v>84</v>
      </c>
      <c r="O1060" s="26" t="s">
        <v>4214</v>
      </c>
      <c r="P1060" s="21" t="s">
        <v>91</v>
      </c>
      <c r="Q1060" s="27" t="s">
        <v>680</v>
      </c>
      <c r="R1060" s="26" t="s">
        <v>681</v>
      </c>
      <c r="S1060" s="12">
        <v>12</v>
      </c>
      <c r="T1060" s="12">
        <v>716.52</v>
      </c>
      <c r="U1060" s="12">
        <f t="shared" si="119"/>
        <v>8598.24</v>
      </c>
      <c r="V1060" s="12">
        <f t="shared" si="122"/>
        <v>9630.0288</v>
      </c>
      <c r="W1060" s="23"/>
      <c r="X1060" s="23">
        <v>2017</v>
      </c>
      <c r="Y1060" s="25"/>
      <c r="Z1060" s="121" t="s">
        <v>1723</v>
      </c>
      <c r="AA1060" s="121" t="s">
        <v>1427</v>
      </c>
      <c r="AB1060" s="121" t="s">
        <v>4703</v>
      </c>
      <c r="AC1060" s="121">
        <v>64</v>
      </c>
      <c r="AD1060" s="122" t="s">
        <v>8408</v>
      </c>
      <c r="AE1060" s="122" t="s">
        <v>6871</v>
      </c>
      <c r="AF1060" s="121" t="s">
        <v>8381</v>
      </c>
      <c r="AG1060" s="121"/>
      <c r="AH1060" s="121" t="s">
        <v>8378</v>
      </c>
      <c r="AI1060" s="121"/>
      <c r="AJ1060" s="123">
        <v>12</v>
      </c>
      <c r="AK1060" s="123">
        <v>716.5</v>
      </c>
      <c r="AL1060" s="123">
        <f t="shared" si="120"/>
        <v>8598</v>
      </c>
      <c r="AM1060" s="123">
        <f t="shared" si="121"/>
        <v>0.23999999999978172</v>
      </c>
      <c r="AN1060" s="130"/>
      <c r="AO1060" s="21"/>
      <c r="AP1060" s="24"/>
      <c r="AQ1060" s="21"/>
    </row>
    <row r="1061" spans="1:43" s="22" customFormat="1" ht="76.5" outlineLevel="1" x14ac:dyDescent="0.25">
      <c r="A1061" s="70"/>
      <c r="B1061" s="72" t="s">
        <v>5029</v>
      </c>
      <c r="C1061" s="21" t="s">
        <v>79</v>
      </c>
      <c r="D1061" s="21" t="s">
        <v>1197</v>
      </c>
      <c r="E1061" s="21" t="s">
        <v>1198</v>
      </c>
      <c r="F1061" s="21" t="s">
        <v>1199</v>
      </c>
      <c r="G1061" s="21" t="s">
        <v>4461</v>
      </c>
      <c r="H1061" s="23" t="s">
        <v>81</v>
      </c>
      <c r="I1061" s="24">
        <v>0</v>
      </c>
      <c r="J1061" s="25">
        <v>710000000</v>
      </c>
      <c r="K1061" s="25" t="s">
        <v>82</v>
      </c>
      <c r="L1061" s="23" t="s">
        <v>696</v>
      </c>
      <c r="M1061" s="21" t="s">
        <v>1428</v>
      </c>
      <c r="N1061" s="26" t="s">
        <v>84</v>
      </c>
      <c r="O1061" s="26" t="s">
        <v>4214</v>
      </c>
      <c r="P1061" s="21" t="s">
        <v>91</v>
      </c>
      <c r="Q1061" s="27" t="s">
        <v>902</v>
      </c>
      <c r="R1061" s="26" t="s">
        <v>678</v>
      </c>
      <c r="S1061" s="12">
        <v>2</v>
      </c>
      <c r="T1061" s="12">
        <v>477.68</v>
      </c>
      <c r="U1061" s="12">
        <f t="shared" si="119"/>
        <v>955.36</v>
      </c>
      <c r="V1061" s="12">
        <f t="shared" si="122"/>
        <v>1070.0032000000001</v>
      </c>
      <c r="W1061" s="23"/>
      <c r="X1061" s="23">
        <v>2017</v>
      </c>
      <c r="Y1061" s="25"/>
      <c r="Z1061" s="121" t="s">
        <v>1723</v>
      </c>
      <c r="AA1061" s="121" t="s">
        <v>1427</v>
      </c>
      <c r="AB1061" s="121" t="s">
        <v>4703</v>
      </c>
      <c r="AC1061" s="121">
        <v>65</v>
      </c>
      <c r="AD1061" s="122" t="s">
        <v>8408</v>
      </c>
      <c r="AE1061" s="122" t="s">
        <v>6871</v>
      </c>
      <c r="AF1061" s="121" t="s">
        <v>8381</v>
      </c>
      <c r="AG1061" s="121"/>
      <c r="AH1061" s="121" t="s">
        <v>8378</v>
      </c>
      <c r="AI1061" s="121"/>
      <c r="AJ1061" s="123">
        <v>2</v>
      </c>
      <c r="AK1061" s="123">
        <v>477.5</v>
      </c>
      <c r="AL1061" s="123">
        <f t="shared" si="120"/>
        <v>955</v>
      </c>
      <c r="AM1061" s="123">
        <f t="shared" si="121"/>
        <v>0.36000000000001364</v>
      </c>
      <c r="AN1061" s="130"/>
      <c r="AO1061" s="21"/>
      <c r="AP1061" s="24"/>
      <c r="AQ1061" s="21"/>
    </row>
    <row r="1062" spans="1:43" s="22" customFormat="1" ht="76.5" outlineLevel="1" x14ac:dyDescent="0.25">
      <c r="A1062" s="70"/>
      <c r="B1062" s="72" t="s">
        <v>5030</v>
      </c>
      <c r="C1062" s="21" t="s">
        <v>79</v>
      </c>
      <c r="D1062" s="21" t="s">
        <v>1047</v>
      </c>
      <c r="E1062" s="21" t="s">
        <v>1044</v>
      </c>
      <c r="F1062" s="21" t="s">
        <v>1048</v>
      </c>
      <c r="G1062" s="21" t="s">
        <v>1323</v>
      </c>
      <c r="H1062" s="23" t="s">
        <v>81</v>
      </c>
      <c r="I1062" s="24">
        <v>0</v>
      </c>
      <c r="J1062" s="25">
        <v>710000000</v>
      </c>
      <c r="K1062" s="25" t="s">
        <v>82</v>
      </c>
      <c r="L1062" s="23" t="s">
        <v>696</v>
      </c>
      <c r="M1062" s="21" t="s">
        <v>1428</v>
      </c>
      <c r="N1062" s="26" t="s">
        <v>84</v>
      </c>
      <c r="O1062" s="26" t="s">
        <v>4214</v>
      </c>
      <c r="P1062" s="21" t="s">
        <v>91</v>
      </c>
      <c r="Q1062" s="27">
        <v>796</v>
      </c>
      <c r="R1062" s="26" t="s">
        <v>678</v>
      </c>
      <c r="S1062" s="12">
        <v>1</v>
      </c>
      <c r="T1062" s="12">
        <v>439.46</v>
      </c>
      <c r="U1062" s="12">
        <f t="shared" si="119"/>
        <v>439.46</v>
      </c>
      <c r="V1062" s="12">
        <f t="shared" si="122"/>
        <v>492.1952</v>
      </c>
      <c r="W1062" s="23"/>
      <c r="X1062" s="23">
        <v>2017</v>
      </c>
      <c r="Y1062" s="25"/>
      <c r="Z1062" s="121" t="s">
        <v>1723</v>
      </c>
      <c r="AA1062" s="121" t="s">
        <v>1427</v>
      </c>
      <c r="AB1062" s="121" t="s">
        <v>4703</v>
      </c>
      <c r="AC1062" s="121">
        <v>66</v>
      </c>
      <c r="AD1062" s="122" t="s">
        <v>8408</v>
      </c>
      <c r="AE1062" s="122" t="s">
        <v>6871</v>
      </c>
      <c r="AF1062" s="121" t="s">
        <v>8381</v>
      </c>
      <c r="AG1062" s="121"/>
      <c r="AH1062" s="121" t="s">
        <v>8378</v>
      </c>
      <c r="AI1062" s="121"/>
      <c r="AJ1062" s="123">
        <v>1</v>
      </c>
      <c r="AK1062" s="123">
        <v>439</v>
      </c>
      <c r="AL1062" s="123">
        <f t="shared" si="120"/>
        <v>439</v>
      </c>
      <c r="AM1062" s="123">
        <f t="shared" si="121"/>
        <v>0.45999999999997954</v>
      </c>
      <c r="AN1062" s="130"/>
      <c r="AO1062" s="21"/>
      <c r="AP1062" s="24"/>
      <c r="AQ1062" s="21"/>
    </row>
    <row r="1063" spans="1:43" s="22" customFormat="1" ht="76.5" outlineLevel="1" x14ac:dyDescent="0.25">
      <c r="A1063" s="70"/>
      <c r="B1063" s="72" t="s">
        <v>5031</v>
      </c>
      <c r="C1063" s="21" t="s">
        <v>79</v>
      </c>
      <c r="D1063" s="21" t="s">
        <v>1043</v>
      </c>
      <c r="E1063" s="21" t="s">
        <v>1044</v>
      </c>
      <c r="F1063" s="21" t="s">
        <v>1045</v>
      </c>
      <c r="G1063" s="21" t="s">
        <v>1324</v>
      </c>
      <c r="H1063" s="23" t="s">
        <v>81</v>
      </c>
      <c r="I1063" s="24">
        <v>0</v>
      </c>
      <c r="J1063" s="25">
        <v>710000000</v>
      </c>
      <c r="K1063" s="25" t="s">
        <v>82</v>
      </c>
      <c r="L1063" s="23" t="s">
        <v>696</v>
      </c>
      <c r="M1063" s="21" t="s">
        <v>1428</v>
      </c>
      <c r="N1063" s="26" t="s">
        <v>84</v>
      </c>
      <c r="O1063" s="26" t="s">
        <v>4214</v>
      </c>
      <c r="P1063" s="21" t="s">
        <v>91</v>
      </c>
      <c r="Q1063" s="27">
        <v>796</v>
      </c>
      <c r="R1063" s="26" t="s">
        <v>678</v>
      </c>
      <c r="S1063" s="12">
        <v>1</v>
      </c>
      <c r="T1063" s="12">
        <v>695.02</v>
      </c>
      <c r="U1063" s="12">
        <f t="shared" si="119"/>
        <v>695.02</v>
      </c>
      <c r="V1063" s="12">
        <f t="shared" si="122"/>
        <v>778.42240000000004</v>
      </c>
      <c r="W1063" s="23"/>
      <c r="X1063" s="23">
        <v>2017</v>
      </c>
      <c r="Y1063" s="25"/>
      <c r="Z1063" s="121" t="s">
        <v>1723</v>
      </c>
      <c r="AA1063" s="121" t="s">
        <v>1427</v>
      </c>
      <c r="AB1063" s="121" t="s">
        <v>4703</v>
      </c>
      <c r="AC1063" s="121">
        <v>67</v>
      </c>
      <c r="AD1063" s="122" t="s">
        <v>8408</v>
      </c>
      <c r="AE1063" s="122" t="s">
        <v>6871</v>
      </c>
      <c r="AF1063" s="121" t="s">
        <v>8381</v>
      </c>
      <c r="AG1063" s="121"/>
      <c r="AH1063" s="121" t="s">
        <v>8378</v>
      </c>
      <c r="AI1063" s="121"/>
      <c r="AJ1063" s="123">
        <v>1</v>
      </c>
      <c r="AK1063" s="123">
        <v>695</v>
      </c>
      <c r="AL1063" s="123">
        <f t="shared" si="120"/>
        <v>695</v>
      </c>
      <c r="AM1063" s="123">
        <f t="shared" si="121"/>
        <v>1.999999999998181E-2</v>
      </c>
      <c r="AN1063" s="130"/>
      <c r="AO1063" s="21"/>
      <c r="AP1063" s="24"/>
      <c r="AQ1063" s="21"/>
    </row>
    <row r="1064" spans="1:43" s="22" customFormat="1" ht="76.5" outlineLevel="1" x14ac:dyDescent="0.25">
      <c r="A1064" s="70"/>
      <c r="B1064" s="72" t="s">
        <v>5032</v>
      </c>
      <c r="C1064" s="21" t="s">
        <v>79</v>
      </c>
      <c r="D1064" s="21" t="s">
        <v>1059</v>
      </c>
      <c r="E1064" s="21" t="s">
        <v>772</v>
      </c>
      <c r="F1064" s="21" t="s">
        <v>1060</v>
      </c>
      <c r="G1064" s="21" t="s">
        <v>8557</v>
      </c>
      <c r="H1064" s="23" t="s">
        <v>81</v>
      </c>
      <c r="I1064" s="24">
        <v>0.5</v>
      </c>
      <c r="J1064" s="25">
        <v>710000000</v>
      </c>
      <c r="K1064" s="25" t="s">
        <v>82</v>
      </c>
      <c r="L1064" s="23" t="s">
        <v>696</v>
      </c>
      <c r="M1064" s="21" t="s">
        <v>1428</v>
      </c>
      <c r="N1064" s="26" t="s">
        <v>84</v>
      </c>
      <c r="O1064" s="26" t="s">
        <v>4214</v>
      </c>
      <c r="P1064" s="21" t="s">
        <v>91</v>
      </c>
      <c r="Q1064" s="27">
        <v>736</v>
      </c>
      <c r="R1064" s="26" t="s">
        <v>1128</v>
      </c>
      <c r="S1064" s="12">
        <v>24</v>
      </c>
      <c r="T1064" s="73">
        <v>62</v>
      </c>
      <c r="U1064" s="12">
        <f t="shared" si="119"/>
        <v>1488</v>
      </c>
      <c r="V1064" s="12">
        <f t="shared" si="122"/>
        <v>1666.5600000000002</v>
      </c>
      <c r="W1064" s="72" t="s">
        <v>203</v>
      </c>
      <c r="X1064" s="23">
        <v>2017</v>
      </c>
      <c r="Y1064" s="25"/>
      <c r="Z1064" s="121" t="s">
        <v>1723</v>
      </c>
      <c r="AA1064" s="121" t="s">
        <v>1427</v>
      </c>
      <c r="AB1064" s="121" t="s">
        <v>4703</v>
      </c>
      <c r="AC1064" s="121">
        <v>9</v>
      </c>
      <c r="AD1064" s="122" t="s">
        <v>6870</v>
      </c>
      <c r="AE1064" s="122" t="s">
        <v>6871</v>
      </c>
      <c r="AF1064" s="121" t="s">
        <v>6883</v>
      </c>
      <c r="AG1064" s="121"/>
      <c r="AH1064" s="126"/>
      <c r="AI1064" s="121"/>
      <c r="AJ1064" s="123"/>
      <c r="AK1064" s="123"/>
      <c r="AL1064" s="123"/>
      <c r="AM1064" s="123"/>
      <c r="AN1064" s="130"/>
      <c r="AO1064" s="21"/>
      <c r="AP1064" s="24"/>
      <c r="AQ1064" s="21"/>
    </row>
    <row r="1065" spans="1:43" s="22" customFormat="1" ht="76.5" outlineLevel="1" x14ac:dyDescent="0.25">
      <c r="A1065" s="70"/>
      <c r="B1065" s="72" t="s">
        <v>5033</v>
      </c>
      <c r="C1065" s="21" t="s">
        <v>79</v>
      </c>
      <c r="D1065" s="21" t="s">
        <v>1065</v>
      </c>
      <c r="E1065" s="21" t="s">
        <v>1066</v>
      </c>
      <c r="F1065" s="21" t="s">
        <v>1067</v>
      </c>
      <c r="G1065" s="21" t="s">
        <v>4895</v>
      </c>
      <c r="H1065" s="23" t="s">
        <v>81</v>
      </c>
      <c r="I1065" s="24">
        <v>0</v>
      </c>
      <c r="J1065" s="25">
        <v>710000000</v>
      </c>
      <c r="K1065" s="25" t="s">
        <v>82</v>
      </c>
      <c r="L1065" s="23" t="s">
        <v>696</v>
      </c>
      <c r="M1065" s="21" t="s">
        <v>1428</v>
      </c>
      <c r="N1065" s="26" t="s">
        <v>84</v>
      </c>
      <c r="O1065" s="26" t="s">
        <v>4214</v>
      </c>
      <c r="P1065" s="21" t="s">
        <v>91</v>
      </c>
      <c r="Q1065" s="27">
        <v>796</v>
      </c>
      <c r="R1065" s="26" t="s">
        <v>678</v>
      </c>
      <c r="S1065" s="12">
        <v>2</v>
      </c>
      <c r="T1065" s="12">
        <v>542</v>
      </c>
      <c r="U1065" s="12">
        <f t="shared" si="119"/>
        <v>1084</v>
      </c>
      <c r="V1065" s="12">
        <f t="shared" si="122"/>
        <v>1214.0800000000002</v>
      </c>
      <c r="W1065" s="23"/>
      <c r="X1065" s="23">
        <v>2017</v>
      </c>
      <c r="Y1065" s="25"/>
      <c r="Z1065" s="121" t="s">
        <v>1723</v>
      </c>
      <c r="AA1065" s="121" t="s">
        <v>1427</v>
      </c>
      <c r="AB1065" s="121" t="s">
        <v>4703</v>
      </c>
      <c r="AC1065" s="121">
        <v>68</v>
      </c>
      <c r="AD1065" s="122" t="s">
        <v>8408</v>
      </c>
      <c r="AE1065" s="122" t="s">
        <v>6871</v>
      </c>
      <c r="AF1065" s="121" t="s">
        <v>8381</v>
      </c>
      <c r="AG1065" s="121"/>
      <c r="AH1065" s="121" t="s">
        <v>8378</v>
      </c>
      <c r="AI1065" s="121"/>
      <c r="AJ1065" s="123">
        <v>2</v>
      </c>
      <c r="AK1065" s="123">
        <v>542</v>
      </c>
      <c r="AL1065" s="123">
        <f t="shared" si="120"/>
        <v>1084</v>
      </c>
      <c r="AM1065" s="123">
        <f t="shared" si="121"/>
        <v>0</v>
      </c>
      <c r="AN1065" s="130"/>
      <c r="AO1065" s="21"/>
      <c r="AP1065" s="24"/>
      <c r="AQ1065" s="21"/>
    </row>
    <row r="1066" spans="1:43" s="22" customFormat="1" ht="191.25" outlineLevel="1" x14ac:dyDescent="0.25">
      <c r="A1066" s="70"/>
      <c r="B1066" s="72" t="s">
        <v>5034</v>
      </c>
      <c r="C1066" s="21" t="s">
        <v>79</v>
      </c>
      <c r="D1066" s="21" t="s">
        <v>1006</v>
      </c>
      <c r="E1066" s="21" t="s">
        <v>1000</v>
      </c>
      <c r="F1066" s="21" t="s">
        <v>1007</v>
      </c>
      <c r="G1066" s="21" t="s">
        <v>1995</v>
      </c>
      <c r="H1066" s="23" t="s">
        <v>81</v>
      </c>
      <c r="I1066" s="24">
        <v>0</v>
      </c>
      <c r="J1066" s="25">
        <v>710000000</v>
      </c>
      <c r="K1066" s="25" t="s">
        <v>82</v>
      </c>
      <c r="L1066" s="23" t="s">
        <v>696</v>
      </c>
      <c r="M1066" s="21" t="s">
        <v>1428</v>
      </c>
      <c r="N1066" s="26" t="s">
        <v>84</v>
      </c>
      <c r="O1066" s="26" t="s">
        <v>4214</v>
      </c>
      <c r="P1066" s="21" t="s">
        <v>91</v>
      </c>
      <c r="Q1066" s="27">
        <v>796</v>
      </c>
      <c r="R1066" s="26" t="s">
        <v>678</v>
      </c>
      <c r="S1066" s="12">
        <v>4</v>
      </c>
      <c r="T1066" s="12">
        <v>639.13</v>
      </c>
      <c r="U1066" s="12">
        <f t="shared" si="119"/>
        <v>2556.52</v>
      </c>
      <c r="V1066" s="12">
        <f t="shared" si="122"/>
        <v>2863.3024</v>
      </c>
      <c r="W1066" s="23"/>
      <c r="X1066" s="23">
        <v>2017</v>
      </c>
      <c r="Y1066" s="25"/>
      <c r="Z1066" s="121" t="s">
        <v>1723</v>
      </c>
      <c r="AA1066" s="121" t="s">
        <v>1427</v>
      </c>
      <c r="AB1066" s="121" t="s">
        <v>4703</v>
      </c>
      <c r="AC1066" s="121">
        <v>69</v>
      </c>
      <c r="AD1066" s="122" t="s">
        <v>8408</v>
      </c>
      <c r="AE1066" s="122" t="s">
        <v>6871</v>
      </c>
      <c r="AF1066" s="121" t="s">
        <v>8381</v>
      </c>
      <c r="AG1066" s="121"/>
      <c r="AH1066" s="121" t="s">
        <v>8378</v>
      </c>
      <c r="AI1066" s="121"/>
      <c r="AJ1066" s="123">
        <v>4</v>
      </c>
      <c r="AK1066" s="123">
        <v>639</v>
      </c>
      <c r="AL1066" s="123">
        <f t="shared" si="120"/>
        <v>2556</v>
      </c>
      <c r="AM1066" s="123">
        <f t="shared" si="121"/>
        <v>0.51999999999998181</v>
      </c>
      <c r="AN1066" s="130"/>
      <c r="AO1066" s="21"/>
      <c r="AP1066" s="24"/>
      <c r="AQ1066" s="21"/>
    </row>
    <row r="1067" spans="1:43" s="22" customFormat="1" ht="76.5" outlineLevel="1" x14ac:dyDescent="0.25">
      <c r="A1067" s="70"/>
      <c r="B1067" s="72" t="s">
        <v>5035</v>
      </c>
      <c r="C1067" s="21" t="s">
        <v>79</v>
      </c>
      <c r="D1067" s="21" t="s">
        <v>1429</v>
      </c>
      <c r="E1067" s="21" t="s">
        <v>480</v>
      </c>
      <c r="F1067" s="21" t="s">
        <v>1430</v>
      </c>
      <c r="G1067" s="21" t="s">
        <v>1431</v>
      </c>
      <c r="H1067" s="23" t="s">
        <v>81</v>
      </c>
      <c r="I1067" s="24">
        <v>0</v>
      </c>
      <c r="J1067" s="25">
        <v>710000000</v>
      </c>
      <c r="K1067" s="25" t="s">
        <v>82</v>
      </c>
      <c r="L1067" s="23" t="s">
        <v>696</v>
      </c>
      <c r="M1067" s="21" t="s">
        <v>1428</v>
      </c>
      <c r="N1067" s="26" t="s">
        <v>84</v>
      </c>
      <c r="O1067" s="26" t="s">
        <v>4214</v>
      </c>
      <c r="P1067" s="21" t="s">
        <v>91</v>
      </c>
      <c r="Q1067" s="27" t="s">
        <v>902</v>
      </c>
      <c r="R1067" s="26" t="s">
        <v>678</v>
      </c>
      <c r="S1067" s="12">
        <v>1</v>
      </c>
      <c r="T1067" s="12">
        <v>31200</v>
      </c>
      <c r="U1067" s="12">
        <f t="shared" si="119"/>
        <v>31200</v>
      </c>
      <c r="V1067" s="12">
        <f t="shared" si="122"/>
        <v>34944</v>
      </c>
      <c r="W1067" s="23"/>
      <c r="X1067" s="23">
        <v>2017</v>
      </c>
      <c r="Y1067" s="25"/>
      <c r="Z1067" s="121" t="s">
        <v>1723</v>
      </c>
      <c r="AA1067" s="121" t="s">
        <v>1427</v>
      </c>
      <c r="AB1067" s="121" t="s">
        <v>4703</v>
      </c>
      <c r="AC1067" s="121">
        <v>70</v>
      </c>
      <c r="AD1067" s="122" t="s">
        <v>8408</v>
      </c>
      <c r="AE1067" s="122" t="s">
        <v>6871</v>
      </c>
      <c r="AF1067" s="121" t="s">
        <v>8381</v>
      </c>
      <c r="AG1067" s="121"/>
      <c r="AH1067" s="121" t="s">
        <v>8378</v>
      </c>
      <c r="AI1067" s="121"/>
      <c r="AJ1067" s="123">
        <v>1</v>
      </c>
      <c r="AK1067" s="123">
        <v>31200</v>
      </c>
      <c r="AL1067" s="123">
        <f t="shared" si="120"/>
        <v>31200</v>
      </c>
      <c r="AM1067" s="123">
        <f t="shared" si="121"/>
        <v>0</v>
      </c>
      <c r="AN1067" s="130"/>
      <c r="AO1067" s="21"/>
      <c r="AP1067" s="24"/>
      <c r="AQ1067" s="21"/>
    </row>
    <row r="1068" spans="1:43" s="22" customFormat="1" ht="76.5" outlineLevel="1" x14ac:dyDescent="0.25">
      <c r="A1068" s="70"/>
      <c r="B1068" s="72" t="s">
        <v>5036</v>
      </c>
      <c r="C1068" s="21" t="s">
        <v>79</v>
      </c>
      <c r="D1068" s="21" t="s">
        <v>1483</v>
      </c>
      <c r="E1068" s="21" t="s">
        <v>1345</v>
      </c>
      <c r="F1068" s="21" t="s">
        <v>1484</v>
      </c>
      <c r="G1068" s="21" t="s">
        <v>1485</v>
      </c>
      <c r="H1068" s="23" t="s">
        <v>81</v>
      </c>
      <c r="I1068" s="24">
        <v>0</v>
      </c>
      <c r="J1068" s="25">
        <v>710000000</v>
      </c>
      <c r="K1068" s="25" t="s">
        <v>82</v>
      </c>
      <c r="L1068" s="23" t="s">
        <v>696</v>
      </c>
      <c r="M1068" s="21" t="s">
        <v>1428</v>
      </c>
      <c r="N1068" s="26" t="s">
        <v>84</v>
      </c>
      <c r="O1068" s="26" t="s">
        <v>4214</v>
      </c>
      <c r="P1068" s="21" t="s">
        <v>91</v>
      </c>
      <c r="Q1068" s="27" t="s">
        <v>902</v>
      </c>
      <c r="R1068" s="26" t="s">
        <v>678</v>
      </c>
      <c r="S1068" s="12">
        <v>1</v>
      </c>
      <c r="T1068" s="12">
        <v>3248.21</v>
      </c>
      <c r="U1068" s="12">
        <f t="shared" si="119"/>
        <v>3248.21</v>
      </c>
      <c r="V1068" s="12">
        <f t="shared" si="122"/>
        <v>3637.9952000000003</v>
      </c>
      <c r="W1068" s="23"/>
      <c r="X1068" s="23">
        <v>2017</v>
      </c>
      <c r="Y1068" s="25"/>
      <c r="Z1068" s="121" t="s">
        <v>1723</v>
      </c>
      <c r="AA1068" s="121" t="s">
        <v>1427</v>
      </c>
      <c r="AB1068" s="121" t="s">
        <v>4703</v>
      </c>
      <c r="AC1068" s="121">
        <v>71</v>
      </c>
      <c r="AD1068" s="122" t="s">
        <v>8408</v>
      </c>
      <c r="AE1068" s="122" t="s">
        <v>6871</v>
      </c>
      <c r="AF1068" s="121" t="s">
        <v>8381</v>
      </c>
      <c r="AG1068" s="121"/>
      <c r="AH1068" s="121" t="s">
        <v>8378</v>
      </c>
      <c r="AI1068" s="121"/>
      <c r="AJ1068" s="123">
        <v>1</v>
      </c>
      <c r="AK1068" s="123">
        <v>3248</v>
      </c>
      <c r="AL1068" s="123">
        <f t="shared" si="120"/>
        <v>3248</v>
      </c>
      <c r="AM1068" s="123">
        <f t="shared" si="121"/>
        <v>0.21000000000003638</v>
      </c>
      <c r="AN1068" s="130"/>
      <c r="AO1068" s="21"/>
      <c r="AP1068" s="24"/>
      <c r="AQ1068" s="21"/>
    </row>
    <row r="1069" spans="1:43" s="22" customFormat="1" ht="76.5" outlineLevel="1" x14ac:dyDescent="0.25">
      <c r="A1069" s="70"/>
      <c r="B1069" s="72" t="s">
        <v>5037</v>
      </c>
      <c r="C1069" s="21" t="s">
        <v>79</v>
      </c>
      <c r="D1069" s="21" t="s">
        <v>1348</v>
      </c>
      <c r="E1069" s="21" t="s">
        <v>1345</v>
      </c>
      <c r="F1069" s="21" t="s">
        <v>1350</v>
      </c>
      <c r="G1069" s="21" t="s">
        <v>1492</v>
      </c>
      <c r="H1069" s="23" t="s">
        <v>81</v>
      </c>
      <c r="I1069" s="24">
        <v>0</v>
      </c>
      <c r="J1069" s="25">
        <v>710000000</v>
      </c>
      <c r="K1069" s="25" t="s">
        <v>82</v>
      </c>
      <c r="L1069" s="23" t="s">
        <v>696</v>
      </c>
      <c r="M1069" s="21" t="s">
        <v>1428</v>
      </c>
      <c r="N1069" s="26" t="s">
        <v>84</v>
      </c>
      <c r="O1069" s="26" t="s">
        <v>4214</v>
      </c>
      <c r="P1069" s="21" t="s">
        <v>91</v>
      </c>
      <c r="Q1069" s="27" t="s">
        <v>902</v>
      </c>
      <c r="R1069" s="26" t="s">
        <v>678</v>
      </c>
      <c r="S1069" s="12">
        <v>1</v>
      </c>
      <c r="T1069" s="12">
        <v>1065.22</v>
      </c>
      <c r="U1069" s="12">
        <f t="shared" si="119"/>
        <v>1065.22</v>
      </c>
      <c r="V1069" s="12">
        <f t="shared" si="122"/>
        <v>1193.0464000000002</v>
      </c>
      <c r="W1069" s="23"/>
      <c r="X1069" s="23">
        <v>2017</v>
      </c>
      <c r="Y1069" s="25"/>
      <c r="Z1069" s="121" t="s">
        <v>1723</v>
      </c>
      <c r="AA1069" s="121" t="s">
        <v>1427</v>
      </c>
      <c r="AB1069" s="121" t="s">
        <v>4703</v>
      </c>
      <c r="AC1069" s="121">
        <v>72</v>
      </c>
      <c r="AD1069" s="122" t="s">
        <v>8408</v>
      </c>
      <c r="AE1069" s="122" t="s">
        <v>6871</v>
      </c>
      <c r="AF1069" s="121" t="s">
        <v>8381</v>
      </c>
      <c r="AG1069" s="121"/>
      <c r="AH1069" s="121" t="s">
        <v>8378</v>
      </c>
      <c r="AI1069" s="121"/>
      <c r="AJ1069" s="123">
        <v>1</v>
      </c>
      <c r="AK1069" s="123">
        <v>1065</v>
      </c>
      <c r="AL1069" s="123">
        <f t="shared" si="120"/>
        <v>1065</v>
      </c>
      <c r="AM1069" s="123">
        <f t="shared" si="121"/>
        <v>0.22000000000002728</v>
      </c>
      <c r="AN1069" s="130"/>
      <c r="AO1069" s="21"/>
      <c r="AP1069" s="24"/>
      <c r="AQ1069" s="21"/>
    </row>
    <row r="1070" spans="1:43" s="22" customFormat="1" ht="76.5" outlineLevel="1" x14ac:dyDescent="0.25">
      <c r="A1070" s="70"/>
      <c r="B1070" s="72" t="s">
        <v>5038</v>
      </c>
      <c r="C1070" s="21" t="s">
        <v>79</v>
      </c>
      <c r="D1070" s="21" t="s">
        <v>1344</v>
      </c>
      <c r="E1070" s="21" t="s">
        <v>1345</v>
      </c>
      <c r="F1070" s="21" t="s">
        <v>1346</v>
      </c>
      <c r="G1070" s="21" t="s">
        <v>1493</v>
      </c>
      <c r="H1070" s="23" t="s">
        <v>81</v>
      </c>
      <c r="I1070" s="24">
        <v>0</v>
      </c>
      <c r="J1070" s="25">
        <v>710000000</v>
      </c>
      <c r="K1070" s="25" t="s">
        <v>82</v>
      </c>
      <c r="L1070" s="23" t="s">
        <v>696</v>
      </c>
      <c r="M1070" s="21" t="s">
        <v>1428</v>
      </c>
      <c r="N1070" s="26" t="s">
        <v>84</v>
      </c>
      <c r="O1070" s="26" t="s">
        <v>4214</v>
      </c>
      <c r="P1070" s="21" t="s">
        <v>91</v>
      </c>
      <c r="Q1070" s="27" t="s">
        <v>902</v>
      </c>
      <c r="R1070" s="26" t="s">
        <v>678</v>
      </c>
      <c r="S1070" s="12">
        <v>1</v>
      </c>
      <c r="T1070" s="12">
        <v>2089.84</v>
      </c>
      <c r="U1070" s="12">
        <f t="shared" si="119"/>
        <v>2089.84</v>
      </c>
      <c r="V1070" s="12">
        <f t="shared" si="122"/>
        <v>2340.6208000000006</v>
      </c>
      <c r="W1070" s="23"/>
      <c r="X1070" s="23">
        <v>2017</v>
      </c>
      <c r="Y1070" s="25"/>
      <c r="Z1070" s="121" t="s">
        <v>1723</v>
      </c>
      <c r="AA1070" s="121" t="s">
        <v>1427</v>
      </c>
      <c r="AB1070" s="121" t="s">
        <v>4703</v>
      </c>
      <c r="AC1070" s="121">
        <v>73</v>
      </c>
      <c r="AD1070" s="122" t="s">
        <v>8408</v>
      </c>
      <c r="AE1070" s="122" t="s">
        <v>6871</v>
      </c>
      <c r="AF1070" s="121" t="s">
        <v>8381</v>
      </c>
      <c r="AG1070" s="121"/>
      <c r="AH1070" s="121" t="s">
        <v>8378</v>
      </c>
      <c r="AI1070" s="121"/>
      <c r="AJ1070" s="123">
        <v>1</v>
      </c>
      <c r="AK1070" s="123">
        <v>2089</v>
      </c>
      <c r="AL1070" s="123">
        <f t="shared" si="120"/>
        <v>2089</v>
      </c>
      <c r="AM1070" s="123">
        <f t="shared" si="121"/>
        <v>0.84000000000014552</v>
      </c>
      <c r="AN1070" s="130"/>
      <c r="AO1070" s="21"/>
      <c r="AP1070" s="24"/>
      <c r="AQ1070" s="21"/>
    </row>
    <row r="1071" spans="1:43" s="22" customFormat="1" ht="76.5" outlineLevel="1" x14ac:dyDescent="0.25">
      <c r="A1071" s="70"/>
      <c r="B1071" s="72" t="s">
        <v>5039</v>
      </c>
      <c r="C1071" s="21" t="s">
        <v>79</v>
      </c>
      <c r="D1071" s="21" t="s">
        <v>1498</v>
      </c>
      <c r="E1071" s="21" t="s">
        <v>609</v>
      </c>
      <c r="F1071" s="21" t="s">
        <v>1499</v>
      </c>
      <c r="G1071" s="74" t="s">
        <v>4464</v>
      </c>
      <c r="H1071" s="23" t="s">
        <v>81</v>
      </c>
      <c r="I1071" s="24">
        <v>0</v>
      </c>
      <c r="J1071" s="25">
        <v>710000000</v>
      </c>
      <c r="K1071" s="25" t="s">
        <v>82</v>
      </c>
      <c r="L1071" s="23" t="s">
        <v>696</v>
      </c>
      <c r="M1071" s="21" t="s">
        <v>1428</v>
      </c>
      <c r="N1071" s="26" t="s">
        <v>84</v>
      </c>
      <c r="O1071" s="26" t="s">
        <v>4214</v>
      </c>
      <c r="P1071" s="21" t="s">
        <v>91</v>
      </c>
      <c r="Q1071" s="27" t="s">
        <v>930</v>
      </c>
      <c r="R1071" s="77" t="s">
        <v>903</v>
      </c>
      <c r="S1071" s="73">
        <v>120</v>
      </c>
      <c r="T1071" s="73">
        <v>119.42</v>
      </c>
      <c r="U1071" s="12">
        <f t="shared" si="119"/>
        <v>14330.4</v>
      </c>
      <c r="V1071" s="12">
        <f t="shared" si="122"/>
        <v>16050.048000000001</v>
      </c>
      <c r="W1071" s="23"/>
      <c r="X1071" s="23">
        <v>2017</v>
      </c>
      <c r="Y1071" s="25"/>
      <c r="Z1071" s="121" t="s">
        <v>1723</v>
      </c>
      <c r="AA1071" s="121" t="s">
        <v>1427</v>
      </c>
      <c r="AB1071" s="121" t="s">
        <v>4703</v>
      </c>
      <c r="AC1071" s="121">
        <v>74</v>
      </c>
      <c r="AD1071" s="122" t="s">
        <v>8408</v>
      </c>
      <c r="AE1071" s="122" t="s">
        <v>6871</v>
      </c>
      <c r="AF1071" s="121" t="s">
        <v>8381</v>
      </c>
      <c r="AG1071" s="121"/>
      <c r="AH1071" s="121" t="s">
        <v>8378</v>
      </c>
      <c r="AI1071" s="121"/>
      <c r="AJ1071" s="123">
        <v>120</v>
      </c>
      <c r="AK1071" s="123">
        <v>119.42</v>
      </c>
      <c r="AL1071" s="123">
        <f t="shared" si="120"/>
        <v>14330.4</v>
      </c>
      <c r="AM1071" s="123">
        <f t="shared" si="121"/>
        <v>0</v>
      </c>
      <c r="AN1071" s="130"/>
      <c r="AO1071" s="21"/>
      <c r="AP1071" s="24"/>
      <c r="AQ1071" s="21"/>
    </row>
    <row r="1072" spans="1:43" s="22" customFormat="1" ht="76.5" outlineLevel="1" x14ac:dyDescent="0.25">
      <c r="A1072" s="70"/>
      <c r="B1072" s="72" t="s">
        <v>5040</v>
      </c>
      <c r="C1072" s="21" t="s">
        <v>79</v>
      </c>
      <c r="D1072" s="21" t="s">
        <v>1471</v>
      </c>
      <c r="E1072" s="74" t="s">
        <v>1170</v>
      </c>
      <c r="F1072" s="21" t="s">
        <v>1472</v>
      </c>
      <c r="G1072" s="21" t="s">
        <v>3195</v>
      </c>
      <c r="H1072" s="23" t="s">
        <v>81</v>
      </c>
      <c r="I1072" s="79">
        <v>0</v>
      </c>
      <c r="J1072" s="25">
        <v>710000000</v>
      </c>
      <c r="K1072" s="25" t="s">
        <v>82</v>
      </c>
      <c r="L1072" s="23" t="s">
        <v>696</v>
      </c>
      <c r="M1072" s="21" t="s">
        <v>1428</v>
      </c>
      <c r="N1072" s="26" t="s">
        <v>84</v>
      </c>
      <c r="O1072" s="26" t="s">
        <v>4214</v>
      </c>
      <c r="P1072" s="21" t="s">
        <v>91</v>
      </c>
      <c r="Q1072" s="27" t="s">
        <v>88</v>
      </c>
      <c r="R1072" s="26" t="s">
        <v>89</v>
      </c>
      <c r="S1072" s="12">
        <v>1</v>
      </c>
      <c r="T1072" s="12">
        <v>2006</v>
      </c>
      <c r="U1072" s="12">
        <f t="shared" si="119"/>
        <v>2006</v>
      </c>
      <c r="V1072" s="12">
        <f t="shared" si="122"/>
        <v>2246.7200000000003</v>
      </c>
      <c r="W1072" s="23"/>
      <c r="X1072" s="23">
        <v>2017</v>
      </c>
      <c r="Y1072" s="25"/>
      <c r="Z1072" s="121" t="s">
        <v>1723</v>
      </c>
      <c r="AA1072" s="121" t="s">
        <v>1427</v>
      </c>
      <c r="AB1072" s="121" t="s">
        <v>4703</v>
      </c>
      <c r="AC1072" s="121">
        <v>75</v>
      </c>
      <c r="AD1072" s="122" t="s">
        <v>8408</v>
      </c>
      <c r="AE1072" s="122" t="s">
        <v>6871</v>
      </c>
      <c r="AF1072" s="121" t="s">
        <v>8381</v>
      </c>
      <c r="AG1072" s="121"/>
      <c r="AH1072" s="121" t="s">
        <v>8378</v>
      </c>
      <c r="AI1072" s="121"/>
      <c r="AJ1072" s="123">
        <v>1</v>
      </c>
      <c r="AK1072" s="123">
        <v>2000</v>
      </c>
      <c r="AL1072" s="123">
        <f t="shared" si="120"/>
        <v>2000</v>
      </c>
      <c r="AM1072" s="123">
        <f t="shared" si="121"/>
        <v>6</v>
      </c>
      <c r="AN1072" s="130"/>
      <c r="AO1072" s="21"/>
      <c r="AP1072" s="24"/>
      <c r="AQ1072" s="21"/>
    </row>
    <row r="1073" spans="1:43" s="22" customFormat="1" ht="76.5" outlineLevel="1" x14ac:dyDescent="0.25">
      <c r="A1073" s="70"/>
      <c r="B1073" s="72" t="s">
        <v>5041</v>
      </c>
      <c r="C1073" s="21" t="s">
        <v>79</v>
      </c>
      <c r="D1073" s="21" t="s">
        <v>1822</v>
      </c>
      <c r="E1073" s="21" t="s">
        <v>1823</v>
      </c>
      <c r="F1073" s="21" t="s">
        <v>1824</v>
      </c>
      <c r="G1073" s="21" t="s">
        <v>4899</v>
      </c>
      <c r="H1073" s="23" t="s">
        <v>81</v>
      </c>
      <c r="I1073" s="24">
        <v>0</v>
      </c>
      <c r="J1073" s="25">
        <v>710000000</v>
      </c>
      <c r="K1073" s="25" t="s">
        <v>82</v>
      </c>
      <c r="L1073" s="23" t="s">
        <v>696</v>
      </c>
      <c r="M1073" s="30" t="s">
        <v>1728</v>
      </c>
      <c r="N1073" s="26" t="s">
        <v>84</v>
      </c>
      <c r="O1073" s="26" t="s">
        <v>4214</v>
      </c>
      <c r="P1073" s="21" t="s">
        <v>91</v>
      </c>
      <c r="Q1073" s="27">
        <v>796</v>
      </c>
      <c r="R1073" s="26" t="s">
        <v>678</v>
      </c>
      <c r="S1073" s="12">
        <v>10</v>
      </c>
      <c r="T1073" s="12">
        <v>3248.21</v>
      </c>
      <c r="U1073" s="12">
        <f t="shared" si="119"/>
        <v>32482.1</v>
      </c>
      <c r="V1073" s="12">
        <f t="shared" si="122"/>
        <v>36379.952000000005</v>
      </c>
      <c r="W1073" s="23"/>
      <c r="X1073" s="23">
        <v>2017</v>
      </c>
      <c r="Y1073" s="25"/>
      <c r="Z1073" s="121" t="s">
        <v>1723</v>
      </c>
      <c r="AA1073" s="121" t="s">
        <v>1427</v>
      </c>
      <c r="AB1073" s="121" t="s">
        <v>4703</v>
      </c>
      <c r="AC1073" s="121">
        <v>76</v>
      </c>
      <c r="AD1073" s="122" t="s">
        <v>8408</v>
      </c>
      <c r="AE1073" s="122" t="s">
        <v>6871</v>
      </c>
      <c r="AF1073" s="121" t="s">
        <v>8381</v>
      </c>
      <c r="AG1073" s="121"/>
      <c r="AH1073" s="121" t="s">
        <v>8378</v>
      </c>
      <c r="AI1073" s="121"/>
      <c r="AJ1073" s="123">
        <v>10</v>
      </c>
      <c r="AK1073" s="123">
        <v>3248.2</v>
      </c>
      <c r="AL1073" s="123">
        <f t="shared" si="120"/>
        <v>32482</v>
      </c>
      <c r="AM1073" s="123">
        <f t="shared" si="121"/>
        <v>9.9999999998544808E-2</v>
      </c>
      <c r="AN1073" s="130"/>
      <c r="AO1073" s="21"/>
      <c r="AP1073" s="24"/>
      <c r="AQ1073" s="21"/>
    </row>
    <row r="1074" spans="1:43" s="22" customFormat="1" ht="76.5" outlineLevel="1" x14ac:dyDescent="0.25">
      <c r="A1074" s="70"/>
      <c r="B1074" s="72" t="s">
        <v>5042</v>
      </c>
      <c r="C1074" s="21" t="s">
        <v>79</v>
      </c>
      <c r="D1074" s="21" t="s">
        <v>1825</v>
      </c>
      <c r="E1074" s="21" t="s">
        <v>1826</v>
      </c>
      <c r="F1074" s="21" t="s">
        <v>1827</v>
      </c>
      <c r="G1074" s="21" t="s">
        <v>1827</v>
      </c>
      <c r="H1074" s="23" t="s">
        <v>81</v>
      </c>
      <c r="I1074" s="24">
        <v>0</v>
      </c>
      <c r="J1074" s="25">
        <v>710000000</v>
      </c>
      <c r="K1074" s="25" t="s">
        <v>82</v>
      </c>
      <c r="L1074" s="23" t="s">
        <v>696</v>
      </c>
      <c r="M1074" s="30" t="s">
        <v>1728</v>
      </c>
      <c r="N1074" s="26" t="s">
        <v>84</v>
      </c>
      <c r="O1074" s="26" t="s">
        <v>4214</v>
      </c>
      <c r="P1074" s="21" t="s">
        <v>91</v>
      </c>
      <c r="Q1074" s="27">
        <v>796</v>
      </c>
      <c r="R1074" s="26" t="s">
        <v>678</v>
      </c>
      <c r="S1074" s="12">
        <v>150</v>
      </c>
      <c r="T1074" s="12">
        <v>284.22000000000003</v>
      </c>
      <c r="U1074" s="12">
        <f t="shared" si="119"/>
        <v>42633.000000000007</v>
      </c>
      <c r="V1074" s="12">
        <f t="shared" si="122"/>
        <v>47748.960000000014</v>
      </c>
      <c r="W1074" s="23"/>
      <c r="X1074" s="23">
        <v>2017</v>
      </c>
      <c r="Y1074" s="25"/>
      <c r="Z1074" s="121" t="s">
        <v>1723</v>
      </c>
      <c r="AA1074" s="121" t="s">
        <v>1427</v>
      </c>
      <c r="AB1074" s="121" t="s">
        <v>4703</v>
      </c>
      <c r="AC1074" s="121">
        <v>77</v>
      </c>
      <c r="AD1074" s="122" t="s">
        <v>8408</v>
      </c>
      <c r="AE1074" s="122" t="s">
        <v>6871</v>
      </c>
      <c r="AF1074" s="121" t="s">
        <v>8381</v>
      </c>
      <c r="AG1074" s="121"/>
      <c r="AH1074" s="121" t="s">
        <v>8378</v>
      </c>
      <c r="AI1074" s="121"/>
      <c r="AJ1074" s="123">
        <v>150</v>
      </c>
      <c r="AK1074" s="123">
        <v>284</v>
      </c>
      <c r="AL1074" s="123">
        <f t="shared" si="120"/>
        <v>42600</v>
      </c>
      <c r="AM1074" s="123">
        <f t="shared" si="121"/>
        <v>33.000000000007276</v>
      </c>
      <c r="AN1074" s="130"/>
      <c r="AO1074" s="21"/>
      <c r="AP1074" s="24"/>
      <c r="AQ1074" s="21"/>
    </row>
    <row r="1075" spans="1:43" s="22" customFormat="1" ht="76.5" outlineLevel="1" x14ac:dyDescent="0.25">
      <c r="A1075" s="70"/>
      <c r="B1075" s="72" t="s">
        <v>5043</v>
      </c>
      <c r="C1075" s="21" t="s">
        <v>79</v>
      </c>
      <c r="D1075" s="21" t="s">
        <v>1828</v>
      </c>
      <c r="E1075" s="21" t="s">
        <v>1826</v>
      </c>
      <c r="F1075" s="21" t="s">
        <v>1829</v>
      </c>
      <c r="G1075" s="21" t="s">
        <v>1829</v>
      </c>
      <c r="H1075" s="23" t="s">
        <v>81</v>
      </c>
      <c r="I1075" s="24">
        <v>0</v>
      </c>
      <c r="J1075" s="25">
        <v>710000000</v>
      </c>
      <c r="K1075" s="25" t="s">
        <v>82</v>
      </c>
      <c r="L1075" s="23" t="s">
        <v>696</v>
      </c>
      <c r="M1075" s="30" t="s">
        <v>1728</v>
      </c>
      <c r="N1075" s="26" t="s">
        <v>84</v>
      </c>
      <c r="O1075" s="26" t="s">
        <v>4214</v>
      </c>
      <c r="P1075" s="21" t="s">
        <v>91</v>
      </c>
      <c r="Q1075" s="27">
        <v>796</v>
      </c>
      <c r="R1075" s="26" t="s">
        <v>678</v>
      </c>
      <c r="S1075" s="12">
        <v>50</v>
      </c>
      <c r="T1075" s="12">
        <v>329.6</v>
      </c>
      <c r="U1075" s="12">
        <f t="shared" si="119"/>
        <v>16480</v>
      </c>
      <c r="V1075" s="12">
        <f t="shared" si="122"/>
        <v>18457.600000000002</v>
      </c>
      <c r="W1075" s="23"/>
      <c r="X1075" s="23">
        <v>2017</v>
      </c>
      <c r="Y1075" s="25"/>
      <c r="Z1075" s="121" t="s">
        <v>1723</v>
      </c>
      <c r="AA1075" s="121" t="s">
        <v>1427</v>
      </c>
      <c r="AB1075" s="121" t="s">
        <v>4703</v>
      </c>
      <c r="AC1075" s="121">
        <v>78</v>
      </c>
      <c r="AD1075" s="122" t="s">
        <v>8408</v>
      </c>
      <c r="AE1075" s="122" t="s">
        <v>6871</v>
      </c>
      <c r="AF1075" s="121" t="s">
        <v>8381</v>
      </c>
      <c r="AG1075" s="121"/>
      <c r="AH1075" s="121" t="s">
        <v>8378</v>
      </c>
      <c r="AI1075" s="121"/>
      <c r="AJ1075" s="123">
        <v>50</v>
      </c>
      <c r="AK1075" s="123">
        <v>329.6</v>
      </c>
      <c r="AL1075" s="123">
        <f t="shared" si="120"/>
        <v>16480</v>
      </c>
      <c r="AM1075" s="123">
        <f t="shared" si="121"/>
        <v>0</v>
      </c>
      <c r="AN1075" s="130"/>
      <c r="AO1075" s="21"/>
      <c r="AP1075" s="24"/>
      <c r="AQ1075" s="21"/>
    </row>
    <row r="1076" spans="1:43" s="22" customFormat="1" ht="76.5" outlineLevel="1" x14ac:dyDescent="0.25">
      <c r="A1076" s="70"/>
      <c r="B1076" s="72" t="s">
        <v>5044</v>
      </c>
      <c r="C1076" s="21" t="s">
        <v>79</v>
      </c>
      <c r="D1076" s="21" t="s">
        <v>1830</v>
      </c>
      <c r="E1076" s="21" t="s">
        <v>1831</v>
      </c>
      <c r="F1076" s="21" t="s">
        <v>1832</v>
      </c>
      <c r="G1076" s="21" t="s">
        <v>4203</v>
      </c>
      <c r="H1076" s="23" t="s">
        <v>81</v>
      </c>
      <c r="I1076" s="24">
        <v>0</v>
      </c>
      <c r="J1076" s="25">
        <v>710000000</v>
      </c>
      <c r="K1076" s="25" t="s">
        <v>82</v>
      </c>
      <c r="L1076" s="23" t="s">
        <v>696</v>
      </c>
      <c r="M1076" s="30" t="s">
        <v>1728</v>
      </c>
      <c r="N1076" s="26" t="s">
        <v>84</v>
      </c>
      <c r="O1076" s="26" t="s">
        <v>4214</v>
      </c>
      <c r="P1076" s="21" t="s">
        <v>91</v>
      </c>
      <c r="Q1076" s="27">
        <v>796</v>
      </c>
      <c r="R1076" s="26" t="s">
        <v>678</v>
      </c>
      <c r="S1076" s="12">
        <v>20</v>
      </c>
      <c r="T1076" s="12">
        <v>1423.48</v>
      </c>
      <c r="U1076" s="12">
        <f t="shared" si="119"/>
        <v>28469.599999999999</v>
      </c>
      <c r="V1076" s="12">
        <f t="shared" si="122"/>
        <v>31885.952000000001</v>
      </c>
      <c r="W1076" s="23"/>
      <c r="X1076" s="23">
        <v>2017</v>
      </c>
      <c r="Y1076" s="25"/>
      <c r="Z1076" s="121" t="s">
        <v>1723</v>
      </c>
      <c r="AA1076" s="121" t="s">
        <v>1427</v>
      </c>
      <c r="AB1076" s="121" t="s">
        <v>4703</v>
      </c>
      <c r="AC1076" s="121">
        <v>79</v>
      </c>
      <c r="AD1076" s="122" t="s">
        <v>8408</v>
      </c>
      <c r="AE1076" s="122" t="s">
        <v>6871</v>
      </c>
      <c r="AF1076" s="121" t="s">
        <v>8381</v>
      </c>
      <c r="AG1076" s="121"/>
      <c r="AH1076" s="121" t="s">
        <v>8378</v>
      </c>
      <c r="AI1076" s="121"/>
      <c r="AJ1076" s="123">
        <v>20</v>
      </c>
      <c r="AK1076" s="123">
        <v>1423.45</v>
      </c>
      <c r="AL1076" s="123">
        <f t="shared" si="120"/>
        <v>28469</v>
      </c>
      <c r="AM1076" s="123">
        <f t="shared" si="121"/>
        <v>0.59999999999854481</v>
      </c>
      <c r="AN1076" s="130"/>
      <c r="AO1076" s="21"/>
      <c r="AP1076" s="24"/>
      <c r="AQ1076" s="21"/>
    </row>
    <row r="1077" spans="1:43" s="22" customFormat="1" ht="76.5" outlineLevel="1" x14ac:dyDescent="0.25">
      <c r="A1077" s="70"/>
      <c r="B1077" s="72" t="s">
        <v>5045</v>
      </c>
      <c r="C1077" s="21" t="s">
        <v>79</v>
      </c>
      <c r="D1077" s="21" t="s">
        <v>1833</v>
      </c>
      <c r="E1077" s="21" t="s">
        <v>1831</v>
      </c>
      <c r="F1077" s="21" t="s">
        <v>1834</v>
      </c>
      <c r="G1077" s="21" t="s">
        <v>1835</v>
      </c>
      <c r="H1077" s="23" t="s">
        <v>81</v>
      </c>
      <c r="I1077" s="24">
        <v>0</v>
      </c>
      <c r="J1077" s="25">
        <v>710000000</v>
      </c>
      <c r="K1077" s="25" t="s">
        <v>82</v>
      </c>
      <c r="L1077" s="23" t="s">
        <v>696</v>
      </c>
      <c r="M1077" s="30" t="s">
        <v>1728</v>
      </c>
      <c r="N1077" s="26" t="s">
        <v>84</v>
      </c>
      <c r="O1077" s="26" t="s">
        <v>4214</v>
      </c>
      <c r="P1077" s="21" t="s">
        <v>91</v>
      </c>
      <c r="Q1077" s="27">
        <v>796</v>
      </c>
      <c r="R1077" s="26" t="s">
        <v>678</v>
      </c>
      <c r="S1077" s="12">
        <v>50</v>
      </c>
      <c r="T1077" s="12">
        <v>47.77</v>
      </c>
      <c r="U1077" s="12">
        <f t="shared" si="119"/>
        <v>2388.5</v>
      </c>
      <c r="V1077" s="12">
        <f t="shared" si="122"/>
        <v>2675.1200000000003</v>
      </c>
      <c r="W1077" s="23"/>
      <c r="X1077" s="23">
        <v>2017</v>
      </c>
      <c r="Y1077" s="25"/>
      <c r="Z1077" s="121" t="s">
        <v>1723</v>
      </c>
      <c r="AA1077" s="121" t="s">
        <v>1427</v>
      </c>
      <c r="AB1077" s="121" t="s">
        <v>4703</v>
      </c>
      <c r="AC1077" s="121">
        <v>80</v>
      </c>
      <c r="AD1077" s="122" t="s">
        <v>8408</v>
      </c>
      <c r="AE1077" s="122" t="s">
        <v>6871</v>
      </c>
      <c r="AF1077" s="121" t="s">
        <v>8381</v>
      </c>
      <c r="AG1077" s="121"/>
      <c r="AH1077" s="121" t="s">
        <v>8378</v>
      </c>
      <c r="AI1077" s="121"/>
      <c r="AJ1077" s="123">
        <v>50</v>
      </c>
      <c r="AK1077" s="123">
        <v>47.76</v>
      </c>
      <c r="AL1077" s="123">
        <f t="shared" si="120"/>
        <v>2388</v>
      </c>
      <c r="AM1077" s="123">
        <f t="shared" si="121"/>
        <v>0.5</v>
      </c>
      <c r="AN1077" s="130"/>
      <c r="AO1077" s="21"/>
      <c r="AP1077" s="24"/>
      <c r="AQ1077" s="21"/>
    </row>
    <row r="1078" spans="1:43" s="22" customFormat="1" ht="76.5" outlineLevel="1" x14ac:dyDescent="0.25">
      <c r="A1078" s="70"/>
      <c r="B1078" s="72" t="s">
        <v>5046</v>
      </c>
      <c r="C1078" s="21" t="s">
        <v>79</v>
      </c>
      <c r="D1078" s="21" t="s">
        <v>4207</v>
      </c>
      <c r="E1078" s="21" t="s">
        <v>772</v>
      </c>
      <c r="F1078" s="21" t="s">
        <v>1192</v>
      </c>
      <c r="G1078" s="21" t="s">
        <v>1836</v>
      </c>
      <c r="H1078" s="23" t="s">
        <v>81</v>
      </c>
      <c r="I1078" s="24">
        <v>0.5</v>
      </c>
      <c r="J1078" s="25">
        <v>710000000</v>
      </c>
      <c r="K1078" s="25" t="s">
        <v>82</v>
      </c>
      <c r="L1078" s="23" t="s">
        <v>696</v>
      </c>
      <c r="M1078" s="30" t="s">
        <v>1728</v>
      </c>
      <c r="N1078" s="26" t="s">
        <v>84</v>
      </c>
      <c r="O1078" s="26" t="s">
        <v>4214</v>
      </c>
      <c r="P1078" s="21" t="s">
        <v>91</v>
      </c>
      <c r="Q1078" s="27" t="s">
        <v>902</v>
      </c>
      <c r="R1078" s="77" t="s">
        <v>678</v>
      </c>
      <c r="S1078" s="12">
        <v>200</v>
      </c>
      <c r="T1078" s="12">
        <v>248.39</v>
      </c>
      <c r="U1078" s="12">
        <f t="shared" si="119"/>
        <v>49678</v>
      </c>
      <c r="V1078" s="12">
        <f t="shared" si="122"/>
        <v>55639.360000000008</v>
      </c>
      <c r="W1078" s="72" t="s">
        <v>203</v>
      </c>
      <c r="X1078" s="23">
        <v>2017</v>
      </c>
      <c r="Y1078" s="25"/>
      <c r="Z1078" s="121" t="s">
        <v>1723</v>
      </c>
      <c r="AA1078" s="121" t="s">
        <v>1427</v>
      </c>
      <c r="AB1078" s="121" t="s">
        <v>4703</v>
      </c>
      <c r="AC1078" s="121">
        <v>10</v>
      </c>
      <c r="AD1078" s="122" t="s">
        <v>6870</v>
      </c>
      <c r="AE1078" s="122" t="s">
        <v>6871</v>
      </c>
      <c r="AF1078" s="121" t="s">
        <v>6883</v>
      </c>
      <c r="AG1078" s="121"/>
      <c r="AH1078" s="126"/>
      <c r="AI1078" s="121"/>
      <c r="AJ1078" s="123"/>
      <c r="AK1078" s="123"/>
      <c r="AL1078" s="123"/>
      <c r="AM1078" s="123"/>
      <c r="AN1078" s="130"/>
      <c r="AO1078" s="21"/>
      <c r="AP1078" s="24"/>
      <c r="AQ1078" s="21"/>
    </row>
    <row r="1079" spans="1:43" s="22" customFormat="1" ht="76.5" outlineLevel="1" x14ac:dyDescent="0.25">
      <c r="A1079" s="70"/>
      <c r="B1079" s="72" t="s">
        <v>5047</v>
      </c>
      <c r="C1079" s="21" t="s">
        <v>79</v>
      </c>
      <c r="D1079" s="21" t="s">
        <v>1047</v>
      </c>
      <c r="E1079" s="21" t="s">
        <v>1044</v>
      </c>
      <c r="F1079" s="21" t="s">
        <v>1048</v>
      </c>
      <c r="G1079" s="21" t="s">
        <v>4900</v>
      </c>
      <c r="H1079" s="23" t="s">
        <v>81</v>
      </c>
      <c r="I1079" s="24">
        <v>0</v>
      </c>
      <c r="J1079" s="25">
        <v>710000000</v>
      </c>
      <c r="K1079" s="25" t="s">
        <v>82</v>
      </c>
      <c r="L1079" s="23" t="s">
        <v>696</v>
      </c>
      <c r="M1079" s="30" t="s">
        <v>1728</v>
      </c>
      <c r="N1079" s="26" t="s">
        <v>84</v>
      </c>
      <c r="O1079" s="26" t="s">
        <v>4214</v>
      </c>
      <c r="P1079" s="21" t="s">
        <v>91</v>
      </c>
      <c r="Q1079" s="27">
        <v>796</v>
      </c>
      <c r="R1079" s="26" t="s">
        <v>678</v>
      </c>
      <c r="S1079" s="12">
        <v>5</v>
      </c>
      <c r="T1079" s="12">
        <v>439.46</v>
      </c>
      <c r="U1079" s="12">
        <f t="shared" si="119"/>
        <v>2197.2999999999997</v>
      </c>
      <c r="V1079" s="12">
        <f t="shared" si="122"/>
        <v>2460.9760000000001</v>
      </c>
      <c r="W1079" s="23"/>
      <c r="X1079" s="23">
        <v>2017</v>
      </c>
      <c r="Y1079" s="25"/>
      <c r="Z1079" s="121" t="s">
        <v>1723</v>
      </c>
      <c r="AA1079" s="121" t="s">
        <v>1427</v>
      </c>
      <c r="AB1079" s="121" t="s">
        <v>4703</v>
      </c>
      <c r="AC1079" s="121">
        <v>81</v>
      </c>
      <c r="AD1079" s="122" t="s">
        <v>8408</v>
      </c>
      <c r="AE1079" s="122" t="s">
        <v>6871</v>
      </c>
      <c r="AF1079" s="121" t="s">
        <v>8381</v>
      </c>
      <c r="AG1079" s="121"/>
      <c r="AH1079" s="121" t="s">
        <v>8378</v>
      </c>
      <c r="AI1079" s="121"/>
      <c r="AJ1079" s="123">
        <v>5</v>
      </c>
      <c r="AK1079" s="123">
        <v>439.4</v>
      </c>
      <c r="AL1079" s="123">
        <f t="shared" si="120"/>
        <v>2197</v>
      </c>
      <c r="AM1079" s="123">
        <f t="shared" si="121"/>
        <v>0.29999999999972715</v>
      </c>
      <c r="AN1079" s="130"/>
      <c r="AO1079" s="21"/>
      <c r="AP1079" s="24"/>
      <c r="AQ1079" s="21"/>
    </row>
    <row r="1080" spans="1:43" s="22" customFormat="1" ht="76.5" outlineLevel="1" x14ac:dyDescent="0.25">
      <c r="A1080" s="70"/>
      <c r="B1080" s="72" t="s">
        <v>5048</v>
      </c>
      <c r="C1080" s="21" t="s">
        <v>79</v>
      </c>
      <c r="D1080" s="21" t="s">
        <v>1043</v>
      </c>
      <c r="E1080" s="21" t="s">
        <v>1044</v>
      </c>
      <c r="F1080" s="21" t="s">
        <v>1045</v>
      </c>
      <c r="G1080" s="21" t="s">
        <v>4901</v>
      </c>
      <c r="H1080" s="23" t="s">
        <v>81</v>
      </c>
      <c r="I1080" s="24">
        <v>0</v>
      </c>
      <c r="J1080" s="25">
        <v>710000000</v>
      </c>
      <c r="K1080" s="25" t="s">
        <v>82</v>
      </c>
      <c r="L1080" s="23" t="s">
        <v>696</v>
      </c>
      <c r="M1080" s="30" t="s">
        <v>1728</v>
      </c>
      <c r="N1080" s="26" t="s">
        <v>84</v>
      </c>
      <c r="O1080" s="26" t="s">
        <v>4214</v>
      </c>
      <c r="P1080" s="21" t="s">
        <v>91</v>
      </c>
      <c r="Q1080" s="27">
        <v>796</v>
      </c>
      <c r="R1080" s="26" t="s">
        <v>678</v>
      </c>
      <c r="S1080" s="12">
        <v>5</v>
      </c>
      <c r="T1080" s="12">
        <v>695.02</v>
      </c>
      <c r="U1080" s="12">
        <f t="shared" ref="U1080:U1143" si="123">S1080*T1080</f>
        <v>3475.1</v>
      </c>
      <c r="V1080" s="12">
        <f t="shared" si="122"/>
        <v>3892.1120000000001</v>
      </c>
      <c r="W1080" s="23"/>
      <c r="X1080" s="23">
        <v>2017</v>
      </c>
      <c r="Y1080" s="25"/>
      <c r="Z1080" s="121" t="s">
        <v>1723</v>
      </c>
      <c r="AA1080" s="121" t="s">
        <v>1427</v>
      </c>
      <c r="AB1080" s="121" t="s">
        <v>4703</v>
      </c>
      <c r="AC1080" s="121">
        <v>82</v>
      </c>
      <c r="AD1080" s="122" t="s">
        <v>8408</v>
      </c>
      <c r="AE1080" s="122" t="s">
        <v>6871</v>
      </c>
      <c r="AF1080" s="121" t="s">
        <v>8381</v>
      </c>
      <c r="AG1080" s="121"/>
      <c r="AH1080" s="121" t="s">
        <v>8378</v>
      </c>
      <c r="AI1080" s="121"/>
      <c r="AJ1080" s="123">
        <v>5</v>
      </c>
      <c r="AK1080" s="123">
        <v>695</v>
      </c>
      <c r="AL1080" s="123">
        <f t="shared" si="120"/>
        <v>3475</v>
      </c>
      <c r="AM1080" s="123">
        <f t="shared" si="121"/>
        <v>9.9999999999909051E-2</v>
      </c>
      <c r="AN1080" s="130"/>
      <c r="AO1080" s="21"/>
      <c r="AP1080" s="24"/>
      <c r="AQ1080" s="21"/>
    </row>
    <row r="1081" spans="1:43" s="22" customFormat="1" ht="76.5" outlineLevel="1" x14ac:dyDescent="0.25">
      <c r="A1081" s="70"/>
      <c r="B1081" s="72" t="s">
        <v>5049</v>
      </c>
      <c r="C1081" s="21" t="s">
        <v>79</v>
      </c>
      <c r="D1081" s="21" t="s">
        <v>1197</v>
      </c>
      <c r="E1081" s="21" t="s">
        <v>1198</v>
      </c>
      <c r="F1081" s="21" t="s">
        <v>1199</v>
      </c>
      <c r="G1081" s="21" t="s">
        <v>4462</v>
      </c>
      <c r="H1081" s="23" t="s">
        <v>81</v>
      </c>
      <c r="I1081" s="24">
        <v>0</v>
      </c>
      <c r="J1081" s="25">
        <v>710000000</v>
      </c>
      <c r="K1081" s="25" t="s">
        <v>82</v>
      </c>
      <c r="L1081" s="23" t="s">
        <v>696</v>
      </c>
      <c r="M1081" s="30" t="s">
        <v>1728</v>
      </c>
      <c r="N1081" s="26" t="s">
        <v>84</v>
      </c>
      <c r="O1081" s="26" t="s">
        <v>4214</v>
      </c>
      <c r="P1081" s="21" t="s">
        <v>91</v>
      </c>
      <c r="Q1081" s="27" t="s">
        <v>902</v>
      </c>
      <c r="R1081" s="26" t="s">
        <v>678</v>
      </c>
      <c r="S1081" s="12">
        <v>10</v>
      </c>
      <c r="T1081" s="12">
        <v>477.68</v>
      </c>
      <c r="U1081" s="12">
        <f t="shared" si="123"/>
        <v>4776.8</v>
      </c>
      <c r="V1081" s="12">
        <f t="shared" si="122"/>
        <v>5350.0160000000005</v>
      </c>
      <c r="W1081" s="23"/>
      <c r="X1081" s="23">
        <v>2017</v>
      </c>
      <c r="Y1081" s="25"/>
      <c r="Z1081" s="121" t="s">
        <v>1723</v>
      </c>
      <c r="AA1081" s="121" t="s">
        <v>1427</v>
      </c>
      <c r="AB1081" s="121" t="s">
        <v>4703</v>
      </c>
      <c r="AC1081" s="121">
        <v>83</v>
      </c>
      <c r="AD1081" s="122" t="s">
        <v>8408</v>
      </c>
      <c r="AE1081" s="122" t="s">
        <v>6871</v>
      </c>
      <c r="AF1081" s="121" t="s">
        <v>8381</v>
      </c>
      <c r="AG1081" s="121"/>
      <c r="AH1081" s="121" t="s">
        <v>8378</v>
      </c>
      <c r="AI1081" s="121"/>
      <c r="AJ1081" s="123">
        <v>10</v>
      </c>
      <c r="AK1081" s="123">
        <v>477.6</v>
      </c>
      <c r="AL1081" s="123">
        <f t="shared" si="120"/>
        <v>4776</v>
      </c>
      <c r="AM1081" s="123">
        <f t="shared" si="121"/>
        <v>0.8000000000001819</v>
      </c>
      <c r="AN1081" s="130"/>
      <c r="AO1081" s="21"/>
      <c r="AP1081" s="24"/>
      <c r="AQ1081" s="21"/>
    </row>
    <row r="1082" spans="1:43" s="22" customFormat="1" ht="76.5" outlineLevel="1" x14ac:dyDescent="0.25">
      <c r="A1082" s="70"/>
      <c r="B1082" s="72" t="s">
        <v>5050</v>
      </c>
      <c r="C1082" s="21" t="s">
        <v>79</v>
      </c>
      <c r="D1082" s="21" t="s">
        <v>1837</v>
      </c>
      <c r="E1082" s="21" t="s">
        <v>1838</v>
      </c>
      <c r="F1082" s="21" t="s">
        <v>1839</v>
      </c>
      <c r="G1082" s="21" t="s">
        <v>4902</v>
      </c>
      <c r="H1082" s="23" t="s">
        <v>81</v>
      </c>
      <c r="I1082" s="24">
        <v>0</v>
      </c>
      <c r="J1082" s="25">
        <v>710000000</v>
      </c>
      <c r="K1082" s="25" t="s">
        <v>82</v>
      </c>
      <c r="L1082" s="23" t="s">
        <v>696</v>
      </c>
      <c r="M1082" s="30" t="s">
        <v>1728</v>
      </c>
      <c r="N1082" s="26" t="s">
        <v>84</v>
      </c>
      <c r="O1082" s="26" t="s">
        <v>4214</v>
      </c>
      <c r="P1082" s="21" t="s">
        <v>91</v>
      </c>
      <c r="Q1082" s="27">
        <v>796</v>
      </c>
      <c r="R1082" s="26" t="s">
        <v>678</v>
      </c>
      <c r="S1082" s="12">
        <v>10</v>
      </c>
      <c r="T1082" s="12">
        <v>5445.54</v>
      </c>
      <c r="U1082" s="12">
        <f t="shared" si="123"/>
        <v>54455.4</v>
      </c>
      <c r="V1082" s="12">
        <f t="shared" si="122"/>
        <v>60990.04800000001</v>
      </c>
      <c r="W1082" s="23"/>
      <c r="X1082" s="23">
        <v>2017</v>
      </c>
      <c r="Y1082" s="25"/>
      <c r="Z1082" s="121" t="s">
        <v>1723</v>
      </c>
      <c r="AA1082" s="121" t="s">
        <v>1427</v>
      </c>
      <c r="AB1082" s="121" t="s">
        <v>4703</v>
      </c>
      <c r="AC1082" s="121">
        <v>84</v>
      </c>
      <c r="AD1082" s="122" t="s">
        <v>8408</v>
      </c>
      <c r="AE1082" s="122" t="s">
        <v>6871</v>
      </c>
      <c r="AF1082" s="121" t="s">
        <v>8381</v>
      </c>
      <c r="AG1082" s="121"/>
      <c r="AH1082" s="121" t="s">
        <v>8378</v>
      </c>
      <c r="AI1082" s="121"/>
      <c r="AJ1082" s="123">
        <v>10</v>
      </c>
      <c r="AK1082" s="123">
        <v>5445.5</v>
      </c>
      <c r="AL1082" s="123">
        <f t="shared" si="120"/>
        <v>54455</v>
      </c>
      <c r="AM1082" s="123">
        <f t="shared" si="121"/>
        <v>0.40000000000145519</v>
      </c>
      <c r="AN1082" s="130"/>
      <c r="AO1082" s="21"/>
      <c r="AP1082" s="24"/>
      <c r="AQ1082" s="21"/>
    </row>
    <row r="1083" spans="1:43" s="22" customFormat="1" ht="102" outlineLevel="1" x14ac:dyDescent="0.25">
      <c r="A1083" s="70"/>
      <c r="B1083" s="72" t="s">
        <v>5051</v>
      </c>
      <c r="C1083" s="21" t="s">
        <v>79</v>
      </c>
      <c r="D1083" s="21" t="s">
        <v>1840</v>
      </c>
      <c r="E1083" s="21" t="s">
        <v>1841</v>
      </c>
      <c r="F1083" s="21" t="s">
        <v>1842</v>
      </c>
      <c r="G1083" s="21" t="s">
        <v>1843</v>
      </c>
      <c r="H1083" s="23" t="s">
        <v>81</v>
      </c>
      <c r="I1083" s="24">
        <v>0</v>
      </c>
      <c r="J1083" s="25">
        <v>710000000</v>
      </c>
      <c r="K1083" s="25" t="s">
        <v>82</v>
      </c>
      <c r="L1083" s="23" t="s">
        <v>696</v>
      </c>
      <c r="M1083" s="30" t="s">
        <v>1728</v>
      </c>
      <c r="N1083" s="26" t="s">
        <v>84</v>
      </c>
      <c r="O1083" s="26" t="s">
        <v>4214</v>
      </c>
      <c r="P1083" s="21" t="s">
        <v>91</v>
      </c>
      <c r="Q1083" s="27">
        <v>796</v>
      </c>
      <c r="R1083" s="26" t="s">
        <v>678</v>
      </c>
      <c r="S1083" s="12">
        <v>50</v>
      </c>
      <c r="T1083" s="12">
        <v>543.6</v>
      </c>
      <c r="U1083" s="12">
        <f t="shared" si="123"/>
        <v>27180</v>
      </c>
      <c r="V1083" s="12">
        <f t="shared" si="122"/>
        <v>30441.600000000002</v>
      </c>
      <c r="W1083" s="23"/>
      <c r="X1083" s="23">
        <v>2017</v>
      </c>
      <c r="Y1083" s="25"/>
      <c r="Z1083" s="121" t="s">
        <v>1723</v>
      </c>
      <c r="AA1083" s="121" t="s">
        <v>1427</v>
      </c>
      <c r="AB1083" s="121" t="s">
        <v>4703</v>
      </c>
      <c r="AC1083" s="121">
        <v>85</v>
      </c>
      <c r="AD1083" s="122" t="s">
        <v>8408</v>
      </c>
      <c r="AE1083" s="122" t="s">
        <v>6871</v>
      </c>
      <c r="AF1083" s="121" t="s">
        <v>8381</v>
      </c>
      <c r="AG1083" s="121"/>
      <c r="AH1083" s="121" t="s">
        <v>8378</v>
      </c>
      <c r="AI1083" s="121"/>
      <c r="AJ1083" s="123">
        <v>50</v>
      </c>
      <c r="AK1083" s="123">
        <v>543.6</v>
      </c>
      <c r="AL1083" s="123">
        <f t="shared" si="120"/>
        <v>27180</v>
      </c>
      <c r="AM1083" s="123">
        <f t="shared" si="121"/>
        <v>0</v>
      </c>
      <c r="AN1083" s="130"/>
      <c r="AO1083" s="21"/>
      <c r="AP1083" s="24"/>
      <c r="AQ1083" s="21"/>
    </row>
    <row r="1084" spans="1:43" s="22" customFormat="1" ht="76.5" outlineLevel="1" x14ac:dyDescent="0.25">
      <c r="A1084" s="70"/>
      <c r="B1084" s="72" t="s">
        <v>5052</v>
      </c>
      <c r="C1084" s="21" t="s">
        <v>79</v>
      </c>
      <c r="D1084" s="21" t="s">
        <v>1840</v>
      </c>
      <c r="E1084" s="21" t="s">
        <v>1841</v>
      </c>
      <c r="F1084" s="21" t="s">
        <v>1842</v>
      </c>
      <c r="G1084" s="21" t="s">
        <v>1844</v>
      </c>
      <c r="H1084" s="23" t="s">
        <v>81</v>
      </c>
      <c r="I1084" s="24">
        <v>0</v>
      </c>
      <c r="J1084" s="25">
        <v>710000000</v>
      </c>
      <c r="K1084" s="25" t="s">
        <v>82</v>
      </c>
      <c r="L1084" s="23" t="s">
        <v>696</v>
      </c>
      <c r="M1084" s="30" t="s">
        <v>1728</v>
      </c>
      <c r="N1084" s="26" t="s">
        <v>84</v>
      </c>
      <c r="O1084" s="26" t="s">
        <v>4214</v>
      </c>
      <c r="P1084" s="21" t="s">
        <v>91</v>
      </c>
      <c r="Q1084" s="27">
        <v>796</v>
      </c>
      <c r="R1084" s="26" t="s">
        <v>678</v>
      </c>
      <c r="S1084" s="12">
        <v>100</v>
      </c>
      <c r="T1084" s="12">
        <v>49.68</v>
      </c>
      <c r="U1084" s="12">
        <f t="shared" si="123"/>
        <v>4968</v>
      </c>
      <c r="V1084" s="12">
        <f t="shared" si="122"/>
        <v>5564.1600000000008</v>
      </c>
      <c r="W1084" s="23"/>
      <c r="X1084" s="23">
        <v>2017</v>
      </c>
      <c r="Y1084" s="25"/>
      <c r="Z1084" s="121" t="s">
        <v>1723</v>
      </c>
      <c r="AA1084" s="121" t="s">
        <v>1427</v>
      </c>
      <c r="AB1084" s="121" t="s">
        <v>4703</v>
      </c>
      <c r="AC1084" s="121">
        <v>86</v>
      </c>
      <c r="AD1084" s="122" t="s">
        <v>8408</v>
      </c>
      <c r="AE1084" s="122" t="s">
        <v>6871</v>
      </c>
      <c r="AF1084" s="121" t="s">
        <v>8381</v>
      </c>
      <c r="AG1084" s="121"/>
      <c r="AH1084" s="121" t="s">
        <v>8378</v>
      </c>
      <c r="AI1084" s="121"/>
      <c r="AJ1084" s="123">
        <v>100</v>
      </c>
      <c r="AK1084" s="123">
        <v>49.68</v>
      </c>
      <c r="AL1084" s="123">
        <f t="shared" si="120"/>
        <v>4968</v>
      </c>
      <c r="AM1084" s="123">
        <f t="shared" si="121"/>
        <v>0</v>
      </c>
      <c r="AN1084" s="130"/>
      <c r="AO1084" s="21"/>
      <c r="AP1084" s="24"/>
      <c r="AQ1084" s="21"/>
    </row>
    <row r="1085" spans="1:43" s="22" customFormat="1" ht="76.5" outlineLevel="1" x14ac:dyDescent="0.25">
      <c r="A1085" s="70"/>
      <c r="B1085" s="72" t="s">
        <v>5053</v>
      </c>
      <c r="C1085" s="21" t="s">
        <v>79</v>
      </c>
      <c r="D1085" s="21" t="s">
        <v>1845</v>
      </c>
      <c r="E1085" s="21" t="s">
        <v>1846</v>
      </c>
      <c r="F1085" s="21" t="s">
        <v>1847</v>
      </c>
      <c r="G1085" s="21" t="s">
        <v>1847</v>
      </c>
      <c r="H1085" s="23" t="s">
        <v>81</v>
      </c>
      <c r="I1085" s="24">
        <v>0</v>
      </c>
      <c r="J1085" s="25">
        <v>710000000</v>
      </c>
      <c r="K1085" s="25" t="s">
        <v>82</v>
      </c>
      <c r="L1085" s="23" t="s">
        <v>696</v>
      </c>
      <c r="M1085" s="30" t="s">
        <v>1728</v>
      </c>
      <c r="N1085" s="26" t="s">
        <v>84</v>
      </c>
      <c r="O1085" s="26" t="s">
        <v>4214</v>
      </c>
      <c r="P1085" s="21" t="s">
        <v>91</v>
      </c>
      <c r="Q1085" s="27" t="s">
        <v>902</v>
      </c>
      <c r="R1085" s="26" t="s">
        <v>678</v>
      </c>
      <c r="S1085" s="12">
        <v>3</v>
      </c>
      <c r="T1085" s="12">
        <v>1953.71</v>
      </c>
      <c r="U1085" s="12">
        <f t="shared" si="123"/>
        <v>5861.13</v>
      </c>
      <c r="V1085" s="12">
        <f t="shared" si="122"/>
        <v>6564.4656000000004</v>
      </c>
      <c r="W1085" s="23"/>
      <c r="X1085" s="23">
        <v>2017</v>
      </c>
      <c r="Y1085" s="25"/>
      <c r="Z1085" s="121" t="s">
        <v>1723</v>
      </c>
      <c r="AA1085" s="121" t="s">
        <v>1427</v>
      </c>
      <c r="AB1085" s="121" t="s">
        <v>4703</v>
      </c>
      <c r="AC1085" s="121">
        <v>87</v>
      </c>
      <c r="AD1085" s="122" t="s">
        <v>8408</v>
      </c>
      <c r="AE1085" s="122" t="s">
        <v>6871</v>
      </c>
      <c r="AF1085" s="121" t="s">
        <v>8381</v>
      </c>
      <c r="AG1085" s="121"/>
      <c r="AH1085" s="121" t="s">
        <v>8378</v>
      </c>
      <c r="AI1085" s="121"/>
      <c r="AJ1085" s="123">
        <v>3</v>
      </c>
      <c r="AK1085" s="123">
        <v>1953.67</v>
      </c>
      <c r="AL1085" s="123">
        <f t="shared" si="120"/>
        <v>5861.01</v>
      </c>
      <c r="AM1085" s="123">
        <f t="shared" si="121"/>
        <v>0.11999999999989086</v>
      </c>
      <c r="AN1085" s="130"/>
      <c r="AO1085" s="21"/>
      <c r="AP1085" s="24"/>
      <c r="AQ1085" s="21"/>
    </row>
    <row r="1086" spans="1:43" s="22" customFormat="1" ht="76.5" outlineLevel="1" x14ac:dyDescent="0.25">
      <c r="A1086" s="70"/>
      <c r="B1086" s="72" t="s">
        <v>5054</v>
      </c>
      <c r="C1086" s="21" t="s">
        <v>79</v>
      </c>
      <c r="D1086" s="21" t="s">
        <v>1848</v>
      </c>
      <c r="E1086" s="21" t="s">
        <v>1176</v>
      </c>
      <c r="F1086" s="21" t="s">
        <v>1849</v>
      </c>
      <c r="G1086" s="21" t="s">
        <v>4460</v>
      </c>
      <c r="H1086" s="23" t="s">
        <v>81</v>
      </c>
      <c r="I1086" s="24">
        <v>0</v>
      </c>
      <c r="J1086" s="25">
        <v>710000000</v>
      </c>
      <c r="K1086" s="25" t="s">
        <v>82</v>
      </c>
      <c r="L1086" s="23" t="s">
        <v>696</v>
      </c>
      <c r="M1086" s="30" t="s">
        <v>1728</v>
      </c>
      <c r="N1086" s="26" t="s">
        <v>84</v>
      </c>
      <c r="O1086" s="26" t="s">
        <v>4214</v>
      </c>
      <c r="P1086" s="21" t="s">
        <v>91</v>
      </c>
      <c r="Q1086" s="27" t="s">
        <v>898</v>
      </c>
      <c r="R1086" s="26" t="s">
        <v>899</v>
      </c>
      <c r="S1086" s="12">
        <v>40</v>
      </c>
      <c r="T1086" s="12">
        <v>439.46</v>
      </c>
      <c r="U1086" s="12">
        <f t="shared" si="123"/>
        <v>17578.399999999998</v>
      </c>
      <c r="V1086" s="12">
        <f t="shared" si="122"/>
        <v>19687.808000000001</v>
      </c>
      <c r="W1086" s="23"/>
      <c r="X1086" s="23">
        <v>2017</v>
      </c>
      <c r="Y1086" s="25"/>
      <c r="Z1086" s="121" t="s">
        <v>1723</v>
      </c>
      <c r="AA1086" s="121" t="s">
        <v>1427</v>
      </c>
      <c r="AB1086" s="121" t="s">
        <v>4703</v>
      </c>
      <c r="AC1086" s="121">
        <v>88</v>
      </c>
      <c r="AD1086" s="122" t="s">
        <v>8408</v>
      </c>
      <c r="AE1086" s="122" t="s">
        <v>6871</v>
      </c>
      <c r="AF1086" s="121" t="s">
        <v>8381</v>
      </c>
      <c r="AG1086" s="121"/>
      <c r="AH1086" s="121" t="s">
        <v>8378</v>
      </c>
      <c r="AI1086" s="121"/>
      <c r="AJ1086" s="123">
        <v>40</v>
      </c>
      <c r="AK1086" s="123">
        <v>439.45</v>
      </c>
      <c r="AL1086" s="123">
        <f t="shared" si="120"/>
        <v>17578</v>
      </c>
      <c r="AM1086" s="123">
        <f t="shared" si="121"/>
        <v>0.39999999999781721</v>
      </c>
      <c r="AN1086" s="130"/>
      <c r="AO1086" s="21"/>
      <c r="AP1086" s="24"/>
      <c r="AQ1086" s="21"/>
    </row>
    <row r="1087" spans="1:43" s="22" customFormat="1" ht="76.5" outlineLevel="1" x14ac:dyDescent="0.25">
      <c r="A1087" s="70"/>
      <c r="B1087" s="72" t="s">
        <v>5055</v>
      </c>
      <c r="C1087" s="21" t="s">
        <v>79</v>
      </c>
      <c r="D1087" s="21" t="s">
        <v>1850</v>
      </c>
      <c r="E1087" s="21" t="s">
        <v>1176</v>
      </c>
      <c r="F1087" s="21" t="s">
        <v>1851</v>
      </c>
      <c r="G1087" s="21" t="s">
        <v>1852</v>
      </c>
      <c r="H1087" s="23" t="s">
        <v>81</v>
      </c>
      <c r="I1087" s="24">
        <v>0</v>
      </c>
      <c r="J1087" s="25">
        <v>710000000</v>
      </c>
      <c r="K1087" s="25" t="s">
        <v>82</v>
      </c>
      <c r="L1087" s="23" t="s">
        <v>696</v>
      </c>
      <c r="M1087" s="30" t="s">
        <v>1728</v>
      </c>
      <c r="N1087" s="26" t="s">
        <v>84</v>
      </c>
      <c r="O1087" s="26" t="s">
        <v>4214</v>
      </c>
      <c r="P1087" s="21" t="s">
        <v>91</v>
      </c>
      <c r="Q1087" s="27">
        <v>796</v>
      </c>
      <c r="R1087" s="26" t="s">
        <v>678</v>
      </c>
      <c r="S1087" s="12">
        <v>50</v>
      </c>
      <c r="T1087" s="12">
        <v>515.89</v>
      </c>
      <c r="U1087" s="12">
        <f t="shared" si="123"/>
        <v>25794.5</v>
      </c>
      <c r="V1087" s="12">
        <f t="shared" si="122"/>
        <v>28889.840000000004</v>
      </c>
      <c r="W1087" s="23"/>
      <c r="X1087" s="23">
        <v>2017</v>
      </c>
      <c r="Y1087" s="25"/>
      <c r="Z1087" s="121" t="s">
        <v>1723</v>
      </c>
      <c r="AA1087" s="121" t="s">
        <v>1427</v>
      </c>
      <c r="AB1087" s="121" t="s">
        <v>4703</v>
      </c>
      <c r="AC1087" s="121">
        <v>89</v>
      </c>
      <c r="AD1087" s="122" t="s">
        <v>8408</v>
      </c>
      <c r="AE1087" s="122" t="s">
        <v>6871</v>
      </c>
      <c r="AF1087" s="121" t="s">
        <v>8381</v>
      </c>
      <c r="AG1087" s="121"/>
      <c r="AH1087" s="121" t="s">
        <v>8378</v>
      </c>
      <c r="AI1087" s="121"/>
      <c r="AJ1087" s="123">
        <v>50</v>
      </c>
      <c r="AK1087" s="123">
        <v>515.88</v>
      </c>
      <c r="AL1087" s="123">
        <f t="shared" si="120"/>
        <v>25794</v>
      </c>
      <c r="AM1087" s="123">
        <f t="shared" si="121"/>
        <v>0.5</v>
      </c>
      <c r="AN1087" s="130"/>
      <c r="AO1087" s="21"/>
      <c r="AP1087" s="24"/>
      <c r="AQ1087" s="21"/>
    </row>
    <row r="1088" spans="1:43" s="22" customFormat="1" ht="153" outlineLevel="1" x14ac:dyDescent="0.25">
      <c r="A1088" s="70"/>
      <c r="B1088" s="72" t="s">
        <v>5056</v>
      </c>
      <c r="C1088" s="21" t="s">
        <v>79</v>
      </c>
      <c r="D1088" s="21" t="s">
        <v>3115</v>
      </c>
      <c r="E1088" s="21" t="s">
        <v>1051</v>
      </c>
      <c r="F1088" s="21" t="s">
        <v>3116</v>
      </c>
      <c r="G1088" s="21" t="s">
        <v>1853</v>
      </c>
      <c r="H1088" s="23" t="s">
        <v>81</v>
      </c>
      <c r="I1088" s="24">
        <v>0</v>
      </c>
      <c r="J1088" s="25">
        <v>710000000</v>
      </c>
      <c r="K1088" s="25" t="s">
        <v>82</v>
      </c>
      <c r="L1088" s="23" t="s">
        <v>696</v>
      </c>
      <c r="M1088" s="30" t="s">
        <v>1728</v>
      </c>
      <c r="N1088" s="26" t="s">
        <v>84</v>
      </c>
      <c r="O1088" s="26" t="s">
        <v>4214</v>
      </c>
      <c r="P1088" s="21" t="s">
        <v>91</v>
      </c>
      <c r="Q1088" s="27">
        <v>796</v>
      </c>
      <c r="R1088" s="26" t="s">
        <v>678</v>
      </c>
      <c r="S1088" s="12">
        <v>1</v>
      </c>
      <c r="T1088" s="12">
        <v>4642.8599999999997</v>
      </c>
      <c r="U1088" s="12">
        <f t="shared" si="123"/>
        <v>4642.8599999999997</v>
      </c>
      <c r="V1088" s="12">
        <f t="shared" si="122"/>
        <v>5200.0032000000001</v>
      </c>
      <c r="W1088" s="23"/>
      <c r="X1088" s="23">
        <v>2017</v>
      </c>
      <c r="Y1088" s="25"/>
      <c r="Z1088" s="121" t="s">
        <v>1723</v>
      </c>
      <c r="AA1088" s="121" t="s">
        <v>1427</v>
      </c>
      <c r="AB1088" s="121" t="s">
        <v>4703</v>
      </c>
      <c r="AC1088" s="121">
        <v>90</v>
      </c>
      <c r="AD1088" s="122" t="s">
        <v>8408</v>
      </c>
      <c r="AE1088" s="122" t="s">
        <v>6871</v>
      </c>
      <c r="AF1088" s="121" t="s">
        <v>8381</v>
      </c>
      <c r="AG1088" s="121"/>
      <c r="AH1088" s="121" t="s">
        <v>8378</v>
      </c>
      <c r="AI1088" s="121"/>
      <c r="AJ1088" s="123">
        <v>1</v>
      </c>
      <c r="AK1088" s="123">
        <v>4642</v>
      </c>
      <c r="AL1088" s="123">
        <f t="shared" si="120"/>
        <v>4642</v>
      </c>
      <c r="AM1088" s="123">
        <f t="shared" si="121"/>
        <v>0.85999999999967258</v>
      </c>
      <c r="AN1088" s="130"/>
      <c r="AO1088" s="21"/>
      <c r="AP1088" s="24"/>
      <c r="AQ1088" s="21"/>
    </row>
    <row r="1089" spans="1:43" s="22" customFormat="1" ht="76.5" outlineLevel="1" x14ac:dyDescent="0.25">
      <c r="A1089" s="70"/>
      <c r="B1089" s="72" t="s">
        <v>5057</v>
      </c>
      <c r="C1089" s="21" t="s">
        <v>79</v>
      </c>
      <c r="D1089" s="21" t="s">
        <v>1854</v>
      </c>
      <c r="E1089" s="21" t="s">
        <v>653</v>
      </c>
      <c r="F1089" s="21" t="s">
        <v>1855</v>
      </c>
      <c r="G1089" s="21" t="s">
        <v>1856</v>
      </c>
      <c r="H1089" s="23" t="s">
        <v>81</v>
      </c>
      <c r="I1089" s="24">
        <v>0</v>
      </c>
      <c r="J1089" s="25">
        <v>710000000</v>
      </c>
      <c r="K1089" s="25" t="s">
        <v>82</v>
      </c>
      <c r="L1089" s="23" t="s">
        <v>696</v>
      </c>
      <c r="M1089" s="30" t="s">
        <v>1728</v>
      </c>
      <c r="N1089" s="26" t="s">
        <v>84</v>
      </c>
      <c r="O1089" s="26" t="s">
        <v>4214</v>
      </c>
      <c r="P1089" s="21" t="s">
        <v>91</v>
      </c>
      <c r="Q1089" s="27">
        <v>796</v>
      </c>
      <c r="R1089" s="26" t="s">
        <v>678</v>
      </c>
      <c r="S1089" s="12">
        <v>10</v>
      </c>
      <c r="T1089" s="12">
        <v>277.05</v>
      </c>
      <c r="U1089" s="12">
        <f t="shared" si="123"/>
        <v>2770.5</v>
      </c>
      <c r="V1089" s="12">
        <f t="shared" si="122"/>
        <v>3102.9600000000005</v>
      </c>
      <c r="W1089" s="23"/>
      <c r="X1089" s="23">
        <v>2017</v>
      </c>
      <c r="Y1089" s="25"/>
      <c r="Z1089" s="121" t="s">
        <v>1723</v>
      </c>
      <c r="AA1089" s="121" t="s">
        <v>1427</v>
      </c>
      <c r="AB1089" s="121" t="s">
        <v>4703</v>
      </c>
      <c r="AC1089" s="121">
        <v>91</v>
      </c>
      <c r="AD1089" s="122" t="s">
        <v>8408</v>
      </c>
      <c r="AE1089" s="122" t="s">
        <v>6871</v>
      </c>
      <c r="AF1089" s="121" t="s">
        <v>8381</v>
      </c>
      <c r="AG1089" s="121"/>
      <c r="AH1089" s="121" t="s">
        <v>8378</v>
      </c>
      <c r="AI1089" s="121"/>
      <c r="AJ1089" s="123">
        <v>10</v>
      </c>
      <c r="AK1089" s="123">
        <v>277</v>
      </c>
      <c r="AL1089" s="123">
        <f t="shared" si="120"/>
        <v>2770</v>
      </c>
      <c r="AM1089" s="123">
        <f t="shared" si="121"/>
        <v>0.5</v>
      </c>
      <c r="AN1089" s="130"/>
      <c r="AO1089" s="21"/>
      <c r="AP1089" s="24"/>
      <c r="AQ1089" s="21"/>
    </row>
    <row r="1090" spans="1:43" s="22" customFormat="1" ht="76.5" outlineLevel="1" x14ac:dyDescent="0.25">
      <c r="A1090" s="70"/>
      <c r="B1090" s="72" t="s">
        <v>5058</v>
      </c>
      <c r="C1090" s="21" t="s">
        <v>79</v>
      </c>
      <c r="D1090" s="21" t="s">
        <v>1187</v>
      </c>
      <c r="E1090" s="21" t="s">
        <v>1188</v>
      </c>
      <c r="F1090" s="21" t="s">
        <v>1189</v>
      </c>
      <c r="G1090" s="21" t="s">
        <v>4456</v>
      </c>
      <c r="H1090" s="23" t="s">
        <v>81</v>
      </c>
      <c r="I1090" s="24">
        <v>0</v>
      </c>
      <c r="J1090" s="25">
        <v>710000000</v>
      </c>
      <c r="K1090" s="25" t="s">
        <v>82</v>
      </c>
      <c r="L1090" s="23" t="s">
        <v>696</v>
      </c>
      <c r="M1090" s="30" t="s">
        <v>1728</v>
      </c>
      <c r="N1090" s="26" t="s">
        <v>84</v>
      </c>
      <c r="O1090" s="26" t="s">
        <v>4214</v>
      </c>
      <c r="P1090" s="21" t="s">
        <v>91</v>
      </c>
      <c r="Q1090" s="27">
        <v>796</v>
      </c>
      <c r="R1090" s="26" t="s">
        <v>678</v>
      </c>
      <c r="S1090" s="12">
        <v>2</v>
      </c>
      <c r="T1090" s="73">
        <v>2245.09</v>
      </c>
      <c r="U1090" s="12">
        <f t="shared" si="123"/>
        <v>4490.18</v>
      </c>
      <c r="V1090" s="12">
        <f t="shared" si="122"/>
        <v>5029.0016000000005</v>
      </c>
      <c r="W1090" s="23"/>
      <c r="X1090" s="23">
        <v>2017</v>
      </c>
      <c r="Y1090" s="25"/>
      <c r="Z1090" s="121" t="s">
        <v>1723</v>
      </c>
      <c r="AA1090" s="121" t="s">
        <v>1427</v>
      </c>
      <c r="AB1090" s="121" t="s">
        <v>4703</v>
      </c>
      <c r="AC1090" s="121">
        <v>92</v>
      </c>
      <c r="AD1090" s="122" t="s">
        <v>8408</v>
      </c>
      <c r="AE1090" s="122" t="s">
        <v>6871</v>
      </c>
      <c r="AF1090" s="121" t="s">
        <v>8381</v>
      </c>
      <c r="AG1090" s="121"/>
      <c r="AH1090" s="121" t="s">
        <v>8378</v>
      </c>
      <c r="AI1090" s="121"/>
      <c r="AJ1090" s="123">
        <v>2</v>
      </c>
      <c r="AK1090" s="123">
        <v>2245</v>
      </c>
      <c r="AL1090" s="123">
        <f t="shared" ref="AL1090:AL1153" si="124">AJ1090*AK1090</f>
        <v>4490</v>
      </c>
      <c r="AM1090" s="123">
        <f t="shared" ref="AM1090:AM1153" si="125">U1090-AL1090</f>
        <v>0.18000000000029104</v>
      </c>
      <c r="AN1090" s="130"/>
      <c r="AO1090" s="21"/>
      <c r="AP1090" s="24"/>
      <c r="AQ1090" s="21"/>
    </row>
    <row r="1091" spans="1:43" s="22" customFormat="1" ht="76.5" outlineLevel="1" x14ac:dyDescent="0.25">
      <c r="A1091" s="70"/>
      <c r="B1091" s="72" t="s">
        <v>5059</v>
      </c>
      <c r="C1091" s="21" t="s">
        <v>79</v>
      </c>
      <c r="D1091" s="21" t="s">
        <v>1187</v>
      </c>
      <c r="E1091" s="21" t="s">
        <v>1188</v>
      </c>
      <c r="F1091" s="21" t="s">
        <v>1189</v>
      </c>
      <c r="G1091" s="21" t="s">
        <v>4344</v>
      </c>
      <c r="H1091" s="23" t="s">
        <v>81</v>
      </c>
      <c r="I1091" s="24">
        <v>0</v>
      </c>
      <c r="J1091" s="25">
        <v>710000000</v>
      </c>
      <c r="K1091" s="25" t="s">
        <v>82</v>
      </c>
      <c r="L1091" s="23" t="s">
        <v>696</v>
      </c>
      <c r="M1091" s="30" t="s">
        <v>1728</v>
      </c>
      <c r="N1091" s="26" t="s">
        <v>84</v>
      </c>
      <c r="O1091" s="26" t="s">
        <v>4214</v>
      </c>
      <c r="P1091" s="21" t="s">
        <v>91</v>
      </c>
      <c r="Q1091" s="27">
        <v>796</v>
      </c>
      <c r="R1091" s="26" t="s">
        <v>678</v>
      </c>
      <c r="S1091" s="12">
        <v>5</v>
      </c>
      <c r="T1091" s="12">
        <v>1027.01</v>
      </c>
      <c r="U1091" s="12">
        <f t="shared" si="123"/>
        <v>5135.05</v>
      </c>
      <c r="V1091" s="12">
        <f t="shared" ref="V1091:V1154" si="126">U1091*1.12</f>
        <v>5751.2560000000003</v>
      </c>
      <c r="W1091" s="23"/>
      <c r="X1091" s="23">
        <v>2017</v>
      </c>
      <c r="Y1091" s="25"/>
      <c r="Z1091" s="121" t="s">
        <v>1723</v>
      </c>
      <c r="AA1091" s="121" t="s">
        <v>1427</v>
      </c>
      <c r="AB1091" s="121" t="s">
        <v>4703</v>
      </c>
      <c r="AC1091" s="121">
        <v>93</v>
      </c>
      <c r="AD1091" s="122" t="s">
        <v>8408</v>
      </c>
      <c r="AE1091" s="122" t="s">
        <v>6871</v>
      </c>
      <c r="AF1091" s="121" t="s">
        <v>8381</v>
      </c>
      <c r="AG1091" s="121"/>
      <c r="AH1091" s="121" t="s">
        <v>8378</v>
      </c>
      <c r="AI1091" s="121"/>
      <c r="AJ1091" s="123">
        <v>5</v>
      </c>
      <c r="AK1091" s="123">
        <v>1027</v>
      </c>
      <c r="AL1091" s="123">
        <f t="shared" si="124"/>
        <v>5135</v>
      </c>
      <c r="AM1091" s="123">
        <f t="shared" si="125"/>
        <v>5.0000000000181899E-2</v>
      </c>
      <c r="AN1091" s="130"/>
      <c r="AO1091" s="21"/>
      <c r="AP1091" s="24"/>
      <c r="AQ1091" s="21"/>
    </row>
    <row r="1092" spans="1:43" s="22" customFormat="1" ht="76.5" outlineLevel="1" x14ac:dyDescent="0.25">
      <c r="A1092" s="70"/>
      <c r="B1092" s="72" t="s">
        <v>5060</v>
      </c>
      <c r="C1092" s="21" t="s">
        <v>79</v>
      </c>
      <c r="D1092" s="21" t="s">
        <v>1857</v>
      </c>
      <c r="E1092" s="21" t="s">
        <v>1858</v>
      </c>
      <c r="F1092" s="21" t="s">
        <v>1859</v>
      </c>
      <c r="G1092" s="21" t="s">
        <v>1860</v>
      </c>
      <c r="H1092" s="23" t="s">
        <v>81</v>
      </c>
      <c r="I1092" s="24">
        <v>0</v>
      </c>
      <c r="J1092" s="25">
        <v>710000000</v>
      </c>
      <c r="K1092" s="25" t="s">
        <v>82</v>
      </c>
      <c r="L1092" s="23" t="s">
        <v>696</v>
      </c>
      <c r="M1092" s="30" t="s">
        <v>1728</v>
      </c>
      <c r="N1092" s="26" t="s">
        <v>84</v>
      </c>
      <c r="O1092" s="26" t="s">
        <v>4214</v>
      </c>
      <c r="P1092" s="21" t="s">
        <v>91</v>
      </c>
      <c r="Q1092" s="27" t="s">
        <v>902</v>
      </c>
      <c r="R1092" s="26" t="s">
        <v>678</v>
      </c>
      <c r="S1092" s="12">
        <v>2</v>
      </c>
      <c r="T1092" s="12">
        <v>2063.5700000000002</v>
      </c>
      <c r="U1092" s="12">
        <f t="shared" si="123"/>
        <v>4127.1400000000003</v>
      </c>
      <c r="V1092" s="12">
        <f t="shared" si="126"/>
        <v>4622.3968000000004</v>
      </c>
      <c r="W1092" s="23"/>
      <c r="X1092" s="23">
        <v>2017</v>
      </c>
      <c r="Y1092" s="25"/>
      <c r="Z1092" s="121" t="s">
        <v>1723</v>
      </c>
      <c r="AA1092" s="121" t="s">
        <v>1427</v>
      </c>
      <c r="AB1092" s="121" t="s">
        <v>4703</v>
      </c>
      <c r="AC1092" s="121">
        <v>94</v>
      </c>
      <c r="AD1092" s="122" t="s">
        <v>8408</v>
      </c>
      <c r="AE1092" s="122" t="s">
        <v>6871</v>
      </c>
      <c r="AF1092" s="121" t="s">
        <v>8381</v>
      </c>
      <c r="AG1092" s="121"/>
      <c r="AH1092" s="121" t="s">
        <v>8378</v>
      </c>
      <c r="AI1092" s="121"/>
      <c r="AJ1092" s="123">
        <v>2</v>
      </c>
      <c r="AK1092" s="123">
        <v>2063.5</v>
      </c>
      <c r="AL1092" s="123">
        <f t="shared" si="124"/>
        <v>4127</v>
      </c>
      <c r="AM1092" s="123">
        <f t="shared" si="125"/>
        <v>0.14000000000032742</v>
      </c>
      <c r="AN1092" s="130"/>
      <c r="AO1092" s="21"/>
      <c r="AP1092" s="24"/>
      <c r="AQ1092" s="21"/>
    </row>
    <row r="1093" spans="1:43" s="22" customFormat="1" ht="76.5" outlineLevel="1" x14ac:dyDescent="0.25">
      <c r="A1093" s="70"/>
      <c r="B1093" s="72" t="s">
        <v>5061</v>
      </c>
      <c r="C1093" s="21" t="s">
        <v>79</v>
      </c>
      <c r="D1093" s="21" t="s">
        <v>1861</v>
      </c>
      <c r="E1093" s="21" t="s">
        <v>1858</v>
      </c>
      <c r="F1093" s="21" t="s">
        <v>1862</v>
      </c>
      <c r="G1093" s="21" t="s">
        <v>1863</v>
      </c>
      <c r="H1093" s="23" t="s">
        <v>81</v>
      </c>
      <c r="I1093" s="24">
        <v>0</v>
      </c>
      <c r="J1093" s="25">
        <v>710000000</v>
      </c>
      <c r="K1093" s="25" t="s">
        <v>82</v>
      </c>
      <c r="L1093" s="23" t="s">
        <v>696</v>
      </c>
      <c r="M1093" s="30" t="s">
        <v>1728</v>
      </c>
      <c r="N1093" s="26" t="s">
        <v>84</v>
      </c>
      <c r="O1093" s="26" t="s">
        <v>4214</v>
      </c>
      <c r="P1093" s="21" t="s">
        <v>91</v>
      </c>
      <c r="Q1093" s="27">
        <v>796</v>
      </c>
      <c r="R1093" s="26" t="s">
        <v>678</v>
      </c>
      <c r="S1093" s="12">
        <v>5</v>
      </c>
      <c r="T1093" s="12">
        <v>4213.13</v>
      </c>
      <c r="U1093" s="12">
        <f t="shared" si="123"/>
        <v>21065.65</v>
      </c>
      <c r="V1093" s="12">
        <f t="shared" si="126"/>
        <v>23593.528000000002</v>
      </c>
      <c r="W1093" s="23"/>
      <c r="X1093" s="23">
        <v>2017</v>
      </c>
      <c r="Y1093" s="25"/>
      <c r="Z1093" s="121" t="s">
        <v>1723</v>
      </c>
      <c r="AA1093" s="121" t="s">
        <v>1427</v>
      </c>
      <c r="AB1093" s="121" t="s">
        <v>4703</v>
      </c>
      <c r="AC1093" s="121">
        <v>95</v>
      </c>
      <c r="AD1093" s="122" t="s">
        <v>8408</v>
      </c>
      <c r="AE1093" s="122" t="s">
        <v>6871</v>
      </c>
      <c r="AF1093" s="121" t="s">
        <v>8381</v>
      </c>
      <c r="AG1093" s="121"/>
      <c r="AH1093" s="121" t="s">
        <v>8378</v>
      </c>
      <c r="AI1093" s="121"/>
      <c r="AJ1093" s="123">
        <v>5</v>
      </c>
      <c r="AK1093" s="123">
        <v>4213</v>
      </c>
      <c r="AL1093" s="123">
        <f t="shared" si="124"/>
        <v>21065</v>
      </c>
      <c r="AM1093" s="123">
        <f t="shared" si="125"/>
        <v>0.65000000000145519</v>
      </c>
      <c r="AN1093" s="130"/>
      <c r="AO1093" s="21"/>
      <c r="AP1093" s="24"/>
      <c r="AQ1093" s="21"/>
    </row>
    <row r="1094" spans="1:43" s="22" customFormat="1" ht="76.5" outlineLevel="1" x14ac:dyDescent="0.25">
      <c r="A1094" s="70"/>
      <c r="B1094" s="72" t="s">
        <v>5062</v>
      </c>
      <c r="C1094" s="21" t="s">
        <v>79</v>
      </c>
      <c r="D1094" s="21" t="s">
        <v>1864</v>
      </c>
      <c r="E1094" s="21" t="s">
        <v>1865</v>
      </c>
      <c r="F1094" s="21" t="s">
        <v>1866</v>
      </c>
      <c r="G1094" s="21" t="s">
        <v>4903</v>
      </c>
      <c r="H1094" s="23" t="s">
        <v>81</v>
      </c>
      <c r="I1094" s="24">
        <v>0</v>
      </c>
      <c r="J1094" s="25">
        <v>710000000</v>
      </c>
      <c r="K1094" s="25" t="s">
        <v>82</v>
      </c>
      <c r="L1094" s="23" t="s">
        <v>696</v>
      </c>
      <c r="M1094" s="30" t="s">
        <v>1728</v>
      </c>
      <c r="N1094" s="26" t="s">
        <v>84</v>
      </c>
      <c r="O1094" s="26" t="s">
        <v>4214</v>
      </c>
      <c r="P1094" s="21" t="s">
        <v>91</v>
      </c>
      <c r="Q1094" s="27">
        <v>796</v>
      </c>
      <c r="R1094" s="26" t="s">
        <v>678</v>
      </c>
      <c r="S1094" s="12">
        <v>5</v>
      </c>
      <c r="T1094" s="12">
        <v>850.27</v>
      </c>
      <c r="U1094" s="12">
        <f t="shared" si="123"/>
        <v>4251.3500000000004</v>
      </c>
      <c r="V1094" s="12">
        <f t="shared" si="126"/>
        <v>4761.5120000000006</v>
      </c>
      <c r="W1094" s="23"/>
      <c r="X1094" s="23">
        <v>2017</v>
      </c>
      <c r="Y1094" s="25"/>
      <c r="Z1094" s="121" t="s">
        <v>1723</v>
      </c>
      <c r="AA1094" s="121" t="s">
        <v>1427</v>
      </c>
      <c r="AB1094" s="121" t="s">
        <v>4703</v>
      </c>
      <c r="AC1094" s="121">
        <v>96</v>
      </c>
      <c r="AD1094" s="122" t="s">
        <v>8408</v>
      </c>
      <c r="AE1094" s="122" t="s">
        <v>6871</v>
      </c>
      <c r="AF1094" s="121" t="s">
        <v>8381</v>
      </c>
      <c r="AG1094" s="121"/>
      <c r="AH1094" s="121" t="s">
        <v>8378</v>
      </c>
      <c r="AI1094" s="121"/>
      <c r="AJ1094" s="123">
        <v>5</v>
      </c>
      <c r="AK1094" s="123">
        <v>850.2</v>
      </c>
      <c r="AL1094" s="123">
        <f t="shared" si="124"/>
        <v>4251</v>
      </c>
      <c r="AM1094" s="123">
        <f t="shared" si="125"/>
        <v>0.3500000000003638</v>
      </c>
      <c r="AN1094" s="130"/>
      <c r="AO1094" s="21"/>
      <c r="AP1094" s="24"/>
      <c r="AQ1094" s="21"/>
    </row>
    <row r="1095" spans="1:43" s="22" customFormat="1" ht="76.5" outlineLevel="1" x14ac:dyDescent="0.25">
      <c r="A1095" s="70"/>
      <c r="B1095" s="72" t="s">
        <v>5063</v>
      </c>
      <c r="C1095" s="21" t="s">
        <v>79</v>
      </c>
      <c r="D1095" s="21" t="s">
        <v>1867</v>
      </c>
      <c r="E1095" s="21" t="s">
        <v>1868</v>
      </c>
      <c r="F1095" s="21" t="s">
        <v>1869</v>
      </c>
      <c r="G1095" s="21" t="s">
        <v>4904</v>
      </c>
      <c r="H1095" s="23" t="s">
        <v>81</v>
      </c>
      <c r="I1095" s="24">
        <v>0</v>
      </c>
      <c r="J1095" s="25">
        <v>710000000</v>
      </c>
      <c r="K1095" s="25" t="s">
        <v>82</v>
      </c>
      <c r="L1095" s="23" t="s">
        <v>696</v>
      </c>
      <c r="M1095" s="30" t="s">
        <v>1728</v>
      </c>
      <c r="N1095" s="26" t="s">
        <v>84</v>
      </c>
      <c r="O1095" s="26" t="s">
        <v>4214</v>
      </c>
      <c r="P1095" s="21" t="s">
        <v>91</v>
      </c>
      <c r="Q1095" s="27" t="s">
        <v>1557</v>
      </c>
      <c r="R1095" s="26" t="s">
        <v>1558</v>
      </c>
      <c r="S1095" s="12">
        <v>2</v>
      </c>
      <c r="T1095" s="12">
        <v>523.34</v>
      </c>
      <c r="U1095" s="12">
        <f t="shared" si="123"/>
        <v>1046.68</v>
      </c>
      <c r="V1095" s="12">
        <f t="shared" si="126"/>
        <v>1172.2816000000003</v>
      </c>
      <c r="W1095" s="23"/>
      <c r="X1095" s="23">
        <v>2017</v>
      </c>
      <c r="Y1095" s="25"/>
      <c r="Z1095" s="121" t="s">
        <v>1723</v>
      </c>
      <c r="AA1095" s="121" t="s">
        <v>1427</v>
      </c>
      <c r="AB1095" s="121" t="s">
        <v>4703</v>
      </c>
      <c r="AC1095" s="121">
        <v>97</v>
      </c>
      <c r="AD1095" s="122" t="s">
        <v>8408</v>
      </c>
      <c r="AE1095" s="122" t="s">
        <v>6871</v>
      </c>
      <c r="AF1095" s="121" t="s">
        <v>8381</v>
      </c>
      <c r="AG1095" s="121"/>
      <c r="AH1095" s="121" t="s">
        <v>8378</v>
      </c>
      <c r="AI1095" s="121"/>
      <c r="AJ1095" s="123">
        <v>2</v>
      </c>
      <c r="AK1095" s="123">
        <v>523</v>
      </c>
      <c r="AL1095" s="123">
        <f t="shared" si="124"/>
        <v>1046</v>
      </c>
      <c r="AM1095" s="123">
        <f t="shared" si="125"/>
        <v>0.68000000000006366</v>
      </c>
      <c r="AN1095" s="130"/>
      <c r="AO1095" s="21"/>
      <c r="AP1095" s="24"/>
      <c r="AQ1095" s="21"/>
    </row>
    <row r="1096" spans="1:43" s="22" customFormat="1" ht="76.5" outlineLevel="1" x14ac:dyDescent="0.25">
      <c r="A1096" s="70"/>
      <c r="B1096" s="72" t="s">
        <v>5064</v>
      </c>
      <c r="C1096" s="21" t="s">
        <v>79</v>
      </c>
      <c r="D1096" s="21" t="s">
        <v>1870</v>
      </c>
      <c r="E1096" s="21" t="s">
        <v>1871</v>
      </c>
      <c r="F1096" s="21" t="s">
        <v>3119</v>
      </c>
      <c r="G1096" s="21" t="s">
        <v>3117</v>
      </c>
      <c r="H1096" s="23" t="s">
        <v>81</v>
      </c>
      <c r="I1096" s="24">
        <v>0</v>
      </c>
      <c r="J1096" s="25">
        <v>710000000</v>
      </c>
      <c r="K1096" s="25" t="s">
        <v>82</v>
      </c>
      <c r="L1096" s="23" t="s">
        <v>696</v>
      </c>
      <c r="M1096" s="30" t="s">
        <v>1728</v>
      </c>
      <c r="N1096" s="26" t="s">
        <v>84</v>
      </c>
      <c r="O1096" s="26" t="s">
        <v>4214</v>
      </c>
      <c r="P1096" s="21" t="s">
        <v>91</v>
      </c>
      <c r="Q1096" s="27">
        <v>796</v>
      </c>
      <c r="R1096" s="26" t="s">
        <v>678</v>
      </c>
      <c r="S1096" s="12">
        <v>2</v>
      </c>
      <c r="T1096" s="12">
        <v>3678.13</v>
      </c>
      <c r="U1096" s="12">
        <f t="shared" si="123"/>
        <v>7356.26</v>
      </c>
      <c r="V1096" s="12">
        <f t="shared" si="126"/>
        <v>8239.0112000000008</v>
      </c>
      <c r="W1096" s="23"/>
      <c r="X1096" s="23">
        <v>2017</v>
      </c>
      <c r="Y1096" s="25"/>
      <c r="Z1096" s="121" t="s">
        <v>1723</v>
      </c>
      <c r="AA1096" s="121" t="s">
        <v>1427</v>
      </c>
      <c r="AB1096" s="121" t="s">
        <v>4703</v>
      </c>
      <c r="AC1096" s="121">
        <v>98</v>
      </c>
      <c r="AD1096" s="122" t="s">
        <v>8408</v>
      </c>
      <c r="AE1096" s="122" t="s">
        <v>6871</v>
      </c>
      <c r="AF1096" s="121" t="s">
        <v>8381</v>
      </c>
      <c r="AG1096" s="121"/>
      <c r="AH1096" s="121" t="s">
        <v>8378</v>
      </c>
      <c r="AI1096" s="121"/>
      <c r="AJ1096" s="123">
        <v>2</v>
      </c>
      <c r="AK1096" s="123">
        <v>3678</v>
      </c>
      <c r="AL1096" s="123">
        <f t="shared" si="124"/>
        <v>7356</v>
      </c>
      <c r="AM1096" s="123">
        <f t="shared" si="125"/>
        <v>0.26000000000021828</v>
      </c>
      <c r="AN1096" s="130"/>
      <c r="AO1096" s="21"/>
      <c r="AP1096" s="24"/>
      <c r="AQ1096" s="21"/>
    </row>
    <row r="1097" spans="1:43" s="22" customFormat="1" ht="76.5" outlineLevel="1" x14ac:dyDescent="0.25">
      <c r="A1097" s="70"/>
      <c r="B1097" s="72" t="s">
        <v>5065</v>
      </c>
      <c r="C1097" s="21" t="s">
        <v>79</v>
      </c>
      <c r="D1097" s="21" t="s">
        <v>1870</v>
      </c>
      <c r="E1097" s="21" t="s">
        <v>1871</v>
      </c>
      <c r="F1097" s="21" t="s">
        <v>3119</v>
      </c>
      <c r="G1097" s="21" t="s">
        <v>3118</v>
      </c>
      <c r="H1097" s="23" t="s">
        <v>81</v>
      </c>
      <c r="I1097" s="24">
        <v>0</v>
      </c>
      <c r="J1097" s="25">
        <v>710000000</v>
      </c>
      <c r="K1097" s="25" t="s">
        <v>82</v>
      </c>
      <c r="L1097" s="23" t="s">
        <v>696</v>
      </c>
      <c r="M1097" s="30" t="s">
        <v>1728</v>
      </c>
      <c r="N1097" s="26" t="s">
        <v>84</v>
      </c>
      <c r="O1097" s="26" t="s">
        <v>4214</v>
      </c>
      <c r="P1097" s="21" t="s">
        <v>91</v>
      </c>
      <c r="Q1097" s="27">
        <v>796</v>
      </c>
      <c r="R1097" s="26" t="s">
        <v>678</v>
      </c>
      <c r="S1097" s="12">
        <v>2</v>
      </c>
      <c r="T1097" s="12">
        <v>5991.08</v>
      </c>
      <c r="U1097" s="12">
        <f t="shared" si="123"/>
        <v>11982.16</v>
      </c>
      <c r="V1097" s="12">
        <f t="shared" si="126"/>
        <v>13420.019200000001</v>
      </c>
      <c r="W1097" s="23"/>
      <c r="X1097" s="23">
        <v>2017</v>
      </c>
      <c r="Y1097" s="25"/>
      <c r="Z1097" s="121" t="s">
        <v>1723</v>
      </c>
      <c r="AA1097" s="121" t="s">
        <v>1427</v>
      </c>
      <c r="AB1097" s="121" t="s">
        <v>4703</v>
      </c>
      <c r="AC1097" s="121">
        <v>99</v>
      </c>
      <c r="AD1097" s="122" t="s">
        <v>8408</v>
      </c>
      <c r="AE1097" s="122" t="s">
        <v>6871</v>
      </c>
      <c r="AF1097" s="121" t="s">
        <v>8381</v>
      </c>
      <c r="AG1097" s="121"/>
      <c r="AH1097" s="121" t="s">
        <v>8378</v>
      </c>
      <c r="AI1097" s="121"/>
      <c r="AJ1097" s="123">
        <v>2</v>
      </c>
      <c r="AK1097" s="123">
        <v>5990</v>
      </c>
      <c r="AL1097" s="123">
        <f t="shared" si="124"/>
        <v>11980</v>
      </c>
      <c r="AM1097" s="123">
        <f t="shared" si="125"/>
        <v>2.1599999999998545</v>
      </c>
      <c r="AN1097" s="130"/>
      <c r="AO1097" s="21"/>
      <c r="AP1097" s="24"/>
      <c r="AQ1097" s="21"/>
    </row>
    <row r="1098" spans="1:43" s="22" customFormat="1" ht="76.5" outlineLevel="1" x14ac:dyDescent="0.25">
      <c r="A1098" s="70"/>
      <c r="B1098" s="72" t="s">
        <v>5066</v>
      </c>
      <c r="C1098" s="21" t="s">
        <v>79</v>
      </c>
      <c r="D1098" s="21" t="s">
        <v>1872</v>
      </c>
      <c r="E1098" s="21" t="s">
        <v>1873</v>
      </c>
      <c r="F1098" s="21" t="s">
        <v>1874</v>
      </c>
      <c r="G1098" s="21" t="s">
        <v>1875</v>
      </c>
      <c r="H1098" s="23" t="s">
        <v>81</v>
      </c>
      <c r="I1098" s="24">
        <v>0</v>
      </c>
      <c r="J1098" s="25">
        <v>710000000</v>
      </c>
      <c r="K1098" s="25" t="s">
        <v>82</v>
      </c>
      <c r="L1098" s="23" t="s">
        <v>696</v>
      </c>
      <c r="M1098" s="30" t="s">
        <v>1728</v>
      </c>
      <c r="N1098" s="26" t="s">
        <v>84</v>
      </c>
      <c r="O1098" s="26" t="s">
        <v>4214</v>
      </c>
      <c r="P1098" s="21" t="s">
        <v>91</v>
      </c>
      <c r="Q1098" s="27">
        <v>796</v>
      </c>
      <c r="R1098" s="26" t="s">
        <v>678</v>
      </c>
      <c r="S1098" s="12">
        <v>5</v>
      </c>
      <c r="T1098" s="12">
        <v>1270.6300000000001</v>
      </c>
      <c r="U1098" s="12">
        <f t="shared" si="123"/>
        <v>6353.1500000000005</v>
      </c>
      <c r="V1098" s="12">
        <f t="shared" si="126"/>
        <v>7115.5280000000012</v>
      </c>
      <c r="W1098" s="23"/>
      <c r="X1098" s="23">
        <v>2017</v>
      </c>
      <c r="Y1098" s="25"/>
      <c r="Z1098" s="121" t="s">
        <v>1723</v>
      </c>
      <c r="AA1098" s="121" t="s">
        <v>1427</v>
      </c>
      <c r="AB1098" s="121" t="s">
        <v>4703</v>
      </c>
      <c r="AC1098" s="121">
        <v>100</v>
      </c>
      <c r="AD1098" s="122" t="s">
        <v>8408</v>
      </c>
      <c r="AE1098" s="122" t="s">
        <v>6871</v>
      </c>
      <c r="AF1098" s="121" t="s">
        <v>8381</v>
      </c>
      <c r="AG1098" s="121"/>
      <c r="AH1098" s="121" t="s">
        <v>8378</v>
      </c>
      <c r="AI1098" s="121"/>
      <c r="AJ1098" s="123">
        <v>5</v>
      </c>
      <c r="AK1098" s="123">
        <v>1270</v>
      </c>
      <c r="AL1098" s="123">
        <f t="shared" si="124"/>
        <v>6350</v>
      </c>
      <c r="AM1098" s="123">
        <f t="shared" si="125"/>
        <v>3.1500000000005457</v>
      </c>
      <c r="AN1098" s="130"/>
      <c r="AO1098" s="21"/>
      <c r="AP1098" s="24"/>
      <c r="AQ1098" s="21"/>
    </row>
    <row r="1099" spans="1:43" s="22" customFormat="1" ht="76.5" outlineLevel="1" x14ac:dyDescent="0.25">
      <c r="A1099" s="70"/>
      <c r="B1099" s="72" t="s">
        <v>5067</v>
      </c>
      <c r="C1099" s="21" t="s">
        <v>79</v>
      </c>
      <c r="D1099" s="21" t="s">
        <v>1876</v>
      </c>
      <c r="E1099" s="21" t="s">
        <v>1877</v>
      </c>
      <c r="F1099" s="21" t="s">
        <v>1878</v>
      </c>
      <c r="G1099" s="21" t="s">
        <v>4905</v>
      </c>
      <c r="H1099" s="23" t="s">
        <v>81</v>
      </c>
      <c r="I1099" s="24">
        <v>0</v>
      </c>
      <c r="J1099" s="25">
        <v>710000000</v>
      </c>
      <c r="K1099" s="25" t="s">
        <v>82</v>
      </c>
      <c r="L1099" s="23" t="s">
        <v>696</v>
      </c>
      <c r="M1099" s="30" t="s">
        <v>1728</v>
      </c>
      <c r="N1099" s="26" t="s">
        <v>84</v>
      </c>
      <c r="O1099" s="26" t="s">
        <v>4214</v>
      </c>
      <c r="P1099" s="21" t="s">
        <v>91</v>
      </c>
      <c r="Q1099" s="27">
        <v>796</v>
      </c>
      <c r="R1099" s="26" t="s">
        <v>678</v>
      </c>
      <c r="S1099" s="12">
        <v>4</v>
      </c>
      <c r="T1099" s="12">
        <v>2025.36</v>
      </c>
      <c r="U1099" s="12">
        <f t="shared" si="123"/>
        <v>8101.44</v>
      </c>
      <c r="V1099" s="12">
        <f t="shared" si="126"/>
        <v>9073.6128000000008</v>
      </c>
      <c r="W1099" s="23"/>
      <c r="X1099" s="23">
        <v>2017</v>
      </c>
      <c r="Y1099" s="25"/>
      <c r="Z1099" s="121" t="s">
        <v>1723</v>
      </c>
      <c r="AA1099" s="121" t="s">
        <v>1427</v>
      </c>
      <c r="AB1099" s="121" t="s">
        <v>4703</v>
      </c>
      <c r="AC1099" s="121">
        <v>1</v>
      </c>
      <c r="AD1099" s="122" t="s">
        <v>6875</v>
      </c>
      <c r="AE1099" s="122" t="s">
        <v>6871</v>
      </c>
      <c r="AF1099" s="121" t="s">
        <v>8386</v>
      </c>
      <c r="AG1099" s="121"/>
      <c r="AH1099" s="121" t="s">
        <v>8378</v>
      </c>
      <c r="AI1099" s="121"/>
      <c r="AJ1099" s="123">
        <v>4</v>
      </c>
      <c r="AK1099" s="123">
        <v>2025</v>
      </c>
      <c r="AL1099" s="123">
        <f t="shared" si="124"/>
        <v>8100</v>
      </c>
      <c r="AM1099" s="123">
        <f t="shared" si="125"/>
        <v>1.4399999999995998</v>
      </c>
      <c r="AN1099" s="130"/>
      <c r="AO1099" s="21"/>
      <c r="AP1099" s="24"/>
      <c r="AQ1099" s="21"/>
    </row>
    <row r="1100" spans="1:43" s="22" customFormat="1" ht="76.5" outlineLevel="1" x14ac:dyDescent="0.25">
      <c r="A1100" s="70"/>
      <c r="B1100" s="72" t="s">
        <v>5068</v>
      </c>
      <c r="C1100" s="21" t="s">
        <v>79</v>
      </c>
      <c r="D1100" s="21" t="s">
        <v>1879</v>
      </c>
      <c r="E1100" s="21" t="s">
        <v>1880</v>
      </c>
      <c r="F1100" s="21" t="s">
        <v>1881</v>
      </c>
      <c r="G1100" s="21" t="s">
        <v>4906</v>
      </c>
      <c r="H1100" s="23" t="s">
        <v>81</v>
      </c>
      <c r="I1100" s="24">
        <v>0</v>
      </c>
      <c r="J1100" s="25">
        <v>710000000</v>
      </c>
      <c r="K1100" s="25" t="s">
        <v>82</v>
      </c>
      <c r="L1100" s="23" t="s">
        <v>696</v>
      </c>
      <c r="M1100" s="30" t="s">
        <v>1728</v>
      </c>
      <c r="N1100" s="26" t="s">
        <v>84</v>
      </c>
      <c r="O1100" s="26" t="s">
        <v>4214</v>
      </c>
      <c r="P1100" s="21" t="s">
        <v>91</v>
      </c>
      <c r="Q1100" s="27" t="s">
        <v>902</v>
      </c>
      <c r="R1100" s="26" t="s">
        <v>678</v>
      </c>
      <c r="S1100" s="12">
        <v>2</v>
      </c>
      <c r="T1100" s="12">
        <v>1538.13</v>
      </c>
      <c r="U1100" s="12">
        <f t="shared" si="123"/>
        <v>3076.26</v>
      </c>
      <c r="V1100" s="12">
        <f t="shared" si="126"/>
        <v>3445.4112000000005</v>
      </c>
      <c r="W1100" s="23"/>
      <c r="X1100" s="23">
        <v>2017</v>
      </c>
      <c r="Y1100" s="25"/>
      <c r="Z1100" s="121" t="s">
        <v>1723</v>
      </c>
      <c r="AA1100" s="121" t="s">
        <v>1427</v>
      </c>
      <c r="AB1100" s="121" t="s">
        <v>4703</v>
      </c>
      <c r="AC1100" s="121">
        <v>2</v>
      </c>
      <c r="AD1100" s="122" t="s">
        <v>6875</v>
      </c>
      <c r="AE1100" s="122" t="s">
        <v>6871</v>
      </c>
      <c r="AF1100" s="121" t="s">
        <v>8386</v>
      </c>
      <c r="AG1100" s="121"/>
      <c r="AH1100" s="121" t="s">
        <v>8378</v>
      </c>
      <c r="AI1100" s="121"/>
      <c r="AJ1100" s="123">
        <v>2</v>
      </c>
      <c r="AK1100" s="123">
        <v>1538</v>
      </c>
      <c r="AL1100" s="123">
        <f t="shared" si="124"/>
        <v>3076</v>
      </c>
      <c r="AM1100" s="123">
        <f t="shared" si="125"/>
        <v>0.26000000000021828</v>
      </c>
      <c r="AN1100" s="130"/>
      <c r="AO1100" s="21"/>
      <c r="AP1100" s="24"/>
      <c r="AQ1100" s="21"/>
    </row>
    <row r="1101" spans="1:43" s="22" customFormat="1" ht="76.5" outlineLevel="1" x14ac:dyDescent="0.25">
      <c r="A1101" s="70"/>
      <c r="B1101" s="72" t="s">
        <v>5069</v>
      </c>
      <c r="C1101" s="21" t="s">
        <v>79</v>
      </c>
      <c r="D1101" s="21" t="s">
        <v>1882</v>
      </c>
      <c r="E1101" s="21" t="s">
        <v>1883</v>
      </c>
      <c r="F1101" s="21" t="s">
        <v>1884</v>
      </c>
      <c r="G1101" s="21" t="s">
        <v>1885</v>
      </c>
      <c r="H1101" s="23" t="s">
        <v>81</v>
      </c>
      <c r="I1101" s="24">
        <v>0</v>
      </c>
      <c r="J1101" s="25">
        <v>710000000</v>
      </c>
      <c r="K1101" s="25" t="s">
        <v>82</v>
      </c>
      <c r="L1101" s="23" t="s">
        <v>696</v>
      </c>
      <c r="M1101" s="30" t="s">
        <v>1728</v>
      </c>
      <c r="N1101" s="26" t="s">
        <v>84</v>
      </c>
      <c r="O1101" s="26" t="s">
        <v>4214</v>
      </c>
      <c r="P1101" s="21" t="s">
        <v>91</v>
      </c>
      <c r="Q1101" s="27">
        <v>796</v>
      </c>
      <c r="R1101" s="26" t="s">
        <v>678</v>
      </c>
      <c r="S1101" s="12">
        <v>10</v>
      </c>
      <c r="T1101" s="12">
        <v>1910.71</v>
      </c>
      <c r="U1101" s="12">
        <f t="shared" si="123"/>
        <v>19107.099999999999</v>
      </c>
      <c r="V1101" s="12">
        <f t="shared" si="126"/>
        <v>21399.952000000001</v>
      </c>
      <c r="W1101" s="23"/>
      <c r="X1101" s="23">
        <v>2017</v>
      </c>
      <c r="Y1101" s="25"/>
      <c r="Z1101" s="121" t="s">
        <v>1723</v>
      </c>
      <c r="AA1101" s="121" t="s">
        <v>1427</v>
      </c>
      <c r="AB1101" s="121" t="s">
        <v>4703</v>
      </c>
      <c r="AC1101" s="121">
        <v>3</v>
      </c>
      <c r="AD1101" s="122" t="s">
        <v>6875</v>
      </c>
      <c r="AE1101" s="122" t="s">
        <v>6871</v>
      </c>
      <c r="AF1101" s="121" t="s">
        <v>8386</v>
      </c>
      <c r="AG1101" s="121"/>
      <c r="AH1101" s="121" t="s">
        <v>8378</v>
      </c>
      <c r="AI1101" s="121"/>
      <c r="AJ1101" s="123">
        <v>10</v>
      </c>
      <c r="AK1101" s="123">
        <v>1910</v>
      </c>
      <c r="AL1101" s="123">
        <f t="shared" si="124"/>
        <v>19100</v>
      </c>
      <c r="AM1101" s="123">
        <f t="shared" si="125"/>
        <v>7.0999999999985448</v>
      </c>
      <c r="AN1101" s="130"/>
      <c r="AO1101" s="21"/>
      <c r="AP1101" s="24"/>
      <c r="AQ1101" s="21"/>
    </row>
    <row r="1102" spans="1:43" s="22" customFormat="1" ht="89.25" outlineLevel="1" x14ac:dyDescent="0.25">
      <c r="A1102" s="70"/>
      <c r="B1102" s="72" t="s">
        <v>5070</v>
      </c>
      <c r="C1102" s="21" t="s">
        <v>79</v>
      </c>
      <c r="D1102" s="21" t="s">
        <v>1298</v>
      </c>
      <c r="E1102" s="21" t="s">
        <v>1200</v>
      </c>
      <c r="F1102" s="21" t="s">
        <v>1201</v>
      </c>
      <c r="G1102" s="21" t="s">
        <v>1886</v>
      </c>
      <c r="H1102" s="23" t="s">
        <v>81</v>
      </c>
      <c r="I1102" s="24">
        <v>0</v>
      </c>
      <c r="J1102" s="25">
        <v>710000000</v>
      </c>
      <c r="K1102" s="25" t="s">
        <v>82</v>
      </c>
      <c r="L1102" s="23" t="s">
        <v>696</v>
      </c>
      <c r="M1102" s="30" t="s">
        <v>1728</v>
      </c>
      <c r="N1102" s="26" t="s">
        <v>84</v>
      </c>
      <c r="O1102" s="26" t="s">
        <v>4214</v>
      </c>
      <c r="P1102" s="21" t="s">
        <v>91</v>
      </c>
      <c r="Q1102" s="27" t="s">
        <v>705</v>
      </c>
      <c r="R1102" s="26" t="s">
        <v>1421</v>
      </c>
      <c r="S1102" s="12">
        <v>10</v>
      </c>
      <c r="T1102" s="12">
        <v>1203.75</v>
      </c>
      <c r="U1102" s="12">
        <f t="shared" si="123"/>
        <v>12037.5</v>
      </c>
      <c r="V1102" s="12">
        <f t="shared" si="126"/>
        <v>13482.000000000002</v>
      </c>
      <c r="W1102" s="23"/>
      <c r="X1102" s="23">
        <v>2017</v>
      </c>
      <c r="Y1102" s="25"/>
      <c r="Z1102" s="121" t="s">
        <v>1723</v>
      </c>
      <c r="AA1102" s="121" t="s">
        <v>1427</v>
      </c>
      <c r="AB1102" s="121" t="s">
        <v>4703</v>
      </c>
      <c r="AC1102" s="121">
        <v>4</v>
      </c>
      <c r="AD1102" s="122" t="s">
        <v>6875</v>
      </c>
      <c r="AE1102" s="122" t="s">
        <v>6871</v>
      </c>
      <c r="AF1102" s="121" t="s">
        <v>8386</v>
      </c>
      <c r="AG1102" s="121"/>
      <c r="AH1102" s="121" t="s">
        <v>8378</v>
      </c>
      <c r="AI1102" s="121"/>
      <c r="AJ1102" s="123">
        <v>10</v>
      </c>
      <c r="AK1102" s="123">
        <v>1203</v>
      </c>
      <c r="AL1102" s="123">
        <f t="shared" si="124"/>
        <v>12030</v>
      </c>
      <c r="AM1102" s="123">
        <f t="shared" si="125"/>
        <v>7.5</v>
      </c>
      <c r="AN1102" s="130"/>
      <c r="AO1102" s="21"/>
      <c r="AP1102" s="24"/>
      <c r="AQ1102" s="21"/>
    </row>
    <row r="1103" spans="1:43" s="22" customFormat="1" ht="76.5" outlineLevel="1" x14ac:dyDescent="0.25">
      <c r="A1103" s="70"/>
      <c r="B1103" s="72" t="s">
        <v>5071</v>
      </c>
      <c r="C1103" s="21" t="s">
        <v>79</v>
      </c>
      <c r="D1103" s="21" t="s">
        <v>1887</v>
      </c>
      <c r="E1103" s="21" t="s">
        <v>1888</v>
      </c>
      <c r="F1103" s="21" t="s">
        <v>1889</v>
      </c>
      <c r="G1103" s="21" t="s">
        <v>1890</v>
      </c>
      <c r="H1103" s="23" t="s">
        <v>81</v>
      </c>
      <c r="I1103" s="24">
        <v>0</v>
      </c>
      <c r="J1103" s="25">
        <v>710000000</v>
      </c>
      <c r="K1103" s="25" t="s">
        <v>82</v>
      </c>
      <c r="L1103" s="23" t="s">
        <v>696</v>
      </c>
      <c r="M1103" s="30" t="s">
        <v>1728</v>
      </c>
      <c r="N1103" s="26" t="s">
        <v>84</v>
      </c>
      <c r="O1103" s="26" t="s">
        <v>4214</v>
      </c>
      <c r="P1103" s="21" t="s">
        <v>91</v>
      </c>
      <c r="Q1103" s="27">
        <v>872</v>
      </c>
      <c r="R1103" s="26" t="s">
        <v>1564</v>
      </c>
      <c r="S1103" s="12">
        <v>4</v>
      </c>
      <c r="T1103" s="12">
        <v>1213.3</v>
      </c>
      <c r="U1103" s="12">
        <f t="shared" si="123"/>
        <v>4853.2</v>
      </c>
      <c r="V1103" s="12">
        <f t="shared" si="126"/>
        <v>5435.5840000000007</v>
      </c>
      <c r="W1103" s="23"/>
      <c r="X1103" s="23">
        <v>2017</v>
      </c>
      <c r="Y1103" s="25"/>
      <c r="Z1103" s="121" t="s">
        <v>1723</v>
      </c>
      <c r="AA1103" s="121" t="s">
        <v>1427</v>
      </c>
      <c r="AB1103" s="121" t="s">
        <v>4703</v>
      </c>
      <c r="AC1103" s="121">
        <v>5</v>
      </c>
      <c r="AD1103" s="122" t="s">
        <v>6875</v>
      </c>
      <c r="AE1103" s="122" t="s">
        <v>6871</v>
      </c>
      <c r="AF1103" s="121" t="s">
        <v>8386</v>
      </c>
      <c r="AG1103" s="121"/>
      <c r="AH1103" s="121" t="s">
        <v>8378</v>
      </c>
      <c r="AI1103" s="121"/>
      <c r="AJ1103" s="123">
        <v>4</v>
      </c>
      <c r="AK1103" s="123">
        <v>1213</v>
      </c>
      <c r="AL1103" s="123">
        <f t="shared" si="124"/>
        <v>4852</v>
      </c>
      <c r="AM1103" s="123">
        <f t="shared" si="125"/>
        <v>1.1999999999998181</v>
      </c>
      <c r="AN1103" s="130"/>
      <c r="AO1103" s="21"/>
      <c r="AP1103" s="24"/>
      <c r="AQ1103" s="21"/>
    </row>
    <row r="1104" spans="1:43" s="22" customFormat="1" ht="76.5" outlineLevel="1" x14ac:dyDescent="0.25">
      <c r="A1104" s="70"/>
      <c r="B1104" s="72" t="s">
        <v>5072</v>
      </c>
      <c r="C1104" s="21" t="s">
        <v>79</v>
      </c>
      <c r="D1104" s="21" t="s">
        <v>1891</v>
      </c>
      <c r="E1104" s="21" t="s">
        <v>1892</v>
      </c>
      <c r="F1104" s="21" t="s">
        <v>1893</v>
      </c>
      <c r="G1104" s="21" t="s">
        <v>1894</v>
      </c>
      <c r="H1104" s="23" t="s">
        <v>81</v>
      </c>
      <c r="I1104" s="24">
        <v>0</v>
      </c>
      <c r="J1104" s="25">
        <v>710000000</v>
      </c>
      <c r="K1104" s="25" t="s">
        <v>82</v>
      </c>
      <c r="L1104" s="23" t="s">
        <v>696</v>
      </c>
      <c r="M1104" s="30" t="s">
        <v>1728</v>
      </c>
      <c r="N1104" s="26" t="s">
        <v>84</v>
      </c>
      <c r="O1104" s="26" t="s">
        <v>4214</v>
      </c>
      <c r="P1104" s="21" t="s">
        <v>91</v>
      </c>
      <c r="Q1104" s="27" t="s">
        <v>902</v>
      </c>
      <c r="R1104" s="26" t="s">
        <v>678</v>
      </c>
      <c r="S1104" s="12">
        <v>5</v>
      </c>
      <c r="T1104" s="12">
        <v>9152.32</v>
      </c>
      <c r="U1104" s="12">
        <f t="shared" si="123"/>
        <v>45761.599999999999</v>
      </c>
      <c r="V1104" s="12">
        <f t="shared" si="126"/>
        <v>51252.992000000006</v>
      </c>
      <c r="W1104" s="23"/>
      <c r="X1104" s="23">
        <v>2017</v>
      </c>
      <c r="Y1104" s="25"/>
      <c r="Z1104" s="121" t="s">
        <v>1723</v>
      </c>
      <c r="AA1104" s="121" t="s">
        <v>1427</v>
      </c>
      <c r="AB1104" s="121" t="s">
        <v>4703</v>
      </c>
      <c r="AC1104" s="121">
        <v>6</v>
      </c>
      <c r="AD1104" s="122" t="s">
        <v>6875</v>
      </c>
      <c r="AE1104" s="122" t="s">
        <v>6871</v>
      </c>
      <c r="AF1104" s="121" t="s">
        <v>8386</v>
      </c>
      <c r="AG1104" s="121"/>
      <c r="AH1104" s="121" t="s">
        <v>8378</v>
      </c>
      <c r="AI1104" s="121"/>
      <c r="AJ1104" s="123">
        <v>5</v>
      </c>
      <c r="AK1104" s="123">
        <v>9152</v>
      </c>
      <c r="AL1104" s="123">
        <f t="shared" si="124"/>
        <v>45760</v>
      </c>
      <c r="AM1104" s="123">
        <f t="shared" si="125"/>
        <v>1.5999999999985448</v>
      </c>
      <c r="AN1104" s="130"/>
      <c r="AO1104" s="21"/>
      <c r="AP1104" s="24"/>
      <c r="AQ1104" s="21"/>
    </row>
    <row r="1105" spans="1:47" s="22" customFormat="1" ht="76.5" outlineLevel="1" x14ac:dyDescent="0.25">
      <c r="A1105" s="70"/>
      <c r="B1105" s="72" t="s">
        <v>5073</v>
      </c>
      <c r="C1105" s="21" t="s">
        <v>79</v>
      </c>
      <c r="D1105" s="21" t="s">
        <v>1895</v>
      </c>
      <c r="E1105" s="21" t="s">
        <v>1892</v>
      </c>
      <c r="F1105" s="21" t="s">
        <v>1896</v>
      </c>
      <c r="G1105" s="21" t="s">
        <v>1897</v>
      </c>
      <c r="H1105" s="23" t="s">
        <v>81</v>
      </c>
      <c r="I1105" s="24">
        <v>0</v>
      </c>
      <c r="J1105" s="25">
        <v>710000000</v>
      </c>
      <c r="K1105" s="25" t="s">
        <v>82</v>
      </c>
      <c r="L1105" s="23" t="s">
        <v>696</v>
      </c>
      <c r="M1105" s="30" t="s">
        <v>1728</v>
      </c>
      <c r="N1105" s="26" t="s">
        <v>84</v>
      </c>
      <c r="O1105" s="26" t="s">
        <v>4214</v>
      </c>
      <c r="P1105" s="21" t="s">
        <v>91</v>
      </c>
      <c r="Q1105" s="27" t="s">
        <v>902</v>
      </c>
      <c r="R1105" s="26" t="s">
        <v>678</v>
      </c>
      <c r="S1105" s="12">
        <v>5</v>
      </c>
      <c r="T1105" s="12">
        <v>1796.07</v>
      </c>
      <c r="U1105" s="12">
        <f t="shared" si="123"/>
        <v>8980.35</v>
      </c>
      <c r="V1105" s="12">
        <f t="shared" si="126"/>
        <v>10057.992000000002</v>
      </c>
      <c r="W1105" s="23"/>
      <c r="X1105" s="23">
        <v>2017</v>
      </c>
      <c r="Y1105" s="25"/>
      <c r="Z1105" s="121" t="s">
        <v>1723</v>
      </c>
      <c r="AA1105" s="121" t="s">
        <v>1427</v>
      </c>
      <c r="AB1105" s="121" t="s">
        <v>4703</v>
      </c>
      <c r="AC1105" s="121">
        <v>7</v>
      </c>
      <c r="AD1105" s="122" t="s">
        <v>6875</v>
      </c>
      <c r="AE1105" s="122" t="s">
        <v>6871</v>
      </c>
      <c r="AF1105" s="121" t="s">
        <v>8386</v>
      </c>
      <c r="AG1105" s="121"/>
      <c r="AH1105" s="121" t="s">
        <v>8378</v>
      </c>
      <c r="AI1105" s="121"/>
      <c r="AJ1105" s="123">
        <v>5</v>
      </c>
      <c r="AK1105" s="123">
        <v>1796</v>
      </c>
      <c r="AL1105" s="123">
        <f t="shared" si="124"/>
        <v>8980</v>
      </c>
      <c r="AM1105" s="123">
        <f t="shared" si="125"/>
        <v>0.3500000000003638</v>
      </c>
      <c r="AN1105" s="130"/>
      <c r="AO1105" s="21"/>
      <c r="AP1105" s="24"/>
      <c r="AQ1105" s="21"/>
    </row>
    <row r="1106" spans="1:47" s="22" customFormat="1" ht="76.5" outlineLevel="1" x14ac:dyDescent="0.25">
      <c r="A1106" s="70"/>
      <c r="B1106" s="72" t="s">
        <v>5074</v>
      </c>
      <c r="C1106" s="21" t="s">
        <v>79</v>
      </c>
      <c r="D1106" s="21" t="s">
        <v>1898</v>
      </c>
      <c r="E1106" s="21" t="s">
        <v>1892</v>
      </c>
      <c r="F1106" s="21" t="s">
        <v>1899</v>
      </c>
      <c r="G1106" s="21" t="s">
        <v>1900</v>
      </c>
      <c r="H1106" s="23" t="s">
        <v>81</v>
      </c>
      <c r="I1106" s="24">
        <v>0</v>
      </c>
      <c r="J1106" s="25">
        <v>710000000</v>
      </c>
      <c r="K1106" s="25" t="s">
        <v>82</v>
      </c>
      <c r="L1106" s="23" t="s">
        <v>696</v>
      </c>
      <c r="M1106" s="30" t="s">
        <v>1728</v>
      </c>
      <c r="N1106" s="26" t="s">
        <v>84</v>
      </c>
      <c r="O1106" s="26" t="s">
        <v>4214</v>
      </c>
      <c r="P1106" s="21" t="s">
        <v>91</v>
      </c>
      <c r="Q1106" s="27" t="s">
        <v>902</v>
      </c>
      <c r="R1106" s="26" t="s">
        <v>678</v>
      </c>
      <c r="S1106" s="12">
        <v>5</v>
      </c>
      <c r="T1106" s="12">
        <v>2197.3200000000002</v>
      </c>
      <c r="U1106" s="12">
        <f t="shared" si="123"/>
        <v>10986.6</v>
      </c>
      <c r="V1106" s="12">
        <f t="shared" si="126"/>
        <v>12304.992000000002</v>
      </c>
      <c r="W1106" s="23"/>
      <c r="X1106" s="23">
        <v>2017</v>
      </c>
      <c r="Y1106" s="25"/>
      <c r="Z1106" s="121" t="s">
        <v>1723</v>
      </c>
      <c r="AA1106" s="121" t="s">
        <v>1427</v>
      </c>
      <c r="AB1106" s="121" t="s">
        <v>4703</v>
      </c>
      <c r="AC1106" s="121">
        <v>8</v>
      </c>
      <c r="AD1106" s="122" t="s">
        <v>6875</v>
      </c>
      <c r="AE1106" s="122" t="s">
        <v>6871</v>
      </c>
      <c r="AF1106" s="121" t="s">
        <v>8386</v>
      </c>
      <c r="AG1106" s="121"/>
      <c r="AH1106" s="121" t="s">
        <v>8378</v>
      </c>
      <c r="AI1106" s="121"/>
      <c r="AJ1106" s="123">
        <v>5</v>
      </c>
      <c r="AK1106" s="123">
        <v>2197</v>
      </c>
      <c r="AL1106" s="123">
        <f t="shared" si="124"/>
        <v>10985</v>
      </c>
      <c r="AM1106" s="123">
        <f t="shared" si="125"/>
        <v>1.6000000000003638</v>
      </c>
      <c r="AN1106" s="130"/>
      <c r="AO1106" s="21"/>
      <c r="AP1106" s="24"/>
      <c r="AQ1106" s="21"/>
    </row>
    <row r="1107" spans="1:47" s="22" customFormat="1" ht="76.5" outlineLevel="1" x14ac:dyDescent="0.25">
      <c r="A1107" s="70"/>
      <c r="B1107" s="72" t="s">
        <v>5075</v>
      </c>
      <c r="C1107" s="21" t="s">
        <v>79</v>
      </c>
      <c r="D1107" s="21" t="s">
        <v>1901</v>
      </c>
      <c r="E1107" s="21" t="s">
        <v>1892</v>
      </c>
      <c r="F1107" s="21" t="s">
        <v>1902</v>
      </c>
      <c r="G1107" s="21" t="s">
        <v>1903</v>
      </c>
      <c r="H1107" s="23" t="s">
        <v>81</v>
      </c>
      <c r="I1107" s="24">
        <v>0</v>
      </c>
      <c r="J1107" s="25">
        <v>710000000</v>
      </c>
      <c r="K1107" s="25" t="s">
        <v>82</v>
      </c>
      <c r="L1107" s="23" t="s">
        <v>696</v>
      </c>
      <c r="M1107" s="30" t="s">
        <v>1728</v>
      </c>
      <c r="N1107" s="26" t="s">
        <v>84</v>
      </c>
      <c r="O1107" s="26" t="s">
        <v>4214</v>
      </c>
      <c r="P1107" s="21" t="s">
        <v>91</v>
      </c>
      <c r="Q1107" s="27" t="s">
        <v>902</v>
      </c>
      <c r="R1107" s="26" t="s">
        <v>678</v>
      </c>
      <c r="S1107" s="12">
        <v>5</v>
      </c>
      <c r="T1107" s="12">
        <v>2627.32</v>
      </c>
      <c r="U1107" s="12">
        <f t="shared" si="123"/>
        <v>13136.6</v>
      </c>
      <c r="V1107" s="12">
        <f t="shared" si="126"/>
        <v>14712.992000000002</v>
      </c>
      <c r="W1107" s="23"/>
      <c r="X1107" s="23">
        <v>2017</v>
      </c>
      <c r="Y1107" s="25"/>
      <c r="Z1107" s="121" t="s">
        <v>1723</v>
      </c>
      <c r="AA1107" s="121" t="s">
        <v>1427</v>
      </c>
      <c r="AB1107" s="121" t="s">
        <v>4703</v>
      </c>
      <c r="AC1107" s="121">
        <v>9</v>
      </c>
      <c r="AD1107" s="122" t="s">
        <v>6875</v>
      </c>
      <c r="AE1107" s="122" t="s">
        <v>6871</v>
      </c>
      <c r="AF1107" s="121" t="s">
        <v>8386</v>
      </c>
      <c r="AG1107" s="121"/>
      <c r="AH1107" s="121" t="s">
        <v>8378</v>
      </c>
      <c r="AI1107" s="121"/>
      <c r="AJ1107" s="123">
        <v>5</v>
      </c>
      <c r="AK1107" s="123">
        <v>2627</v>
      </c>
      <c r="AL1107" s="123">
        <f t="shared" si="124"/>
        <v>13135</v>
      </c>
      <c r="AM1107" s="123">
        <f t="shared" si="125"/>
        <v>1.6000000000003638</v>
      </c>
      <c r="AN1107" s="130"/>
      <c r="AO1107" s="21"/>
      <c r="AP1107" s="24"/>
      <c r="AQ1107" s="21"/>
    </row>
    <row r="1108" spans="1:47" s="22" customFormat="1" ht="76.5" outlineLevel="1" x14ac:dyDescent="0.25">
      <c r="A1108" s="70"/>
      <c r="B1108" s="72" t="s">
        <v>5076</v>
      </c>
      <c r="C1108" s="21" t="s">
        <v>79</v>
      </c>
      <c r="D1108" s="21" t="s">
        <v>1904</v>
      </c>
      <c r="E1108" s="21" t="s">
        <v>1892</v>
      </c>
      <c r="F1108" s="21" t="s">
        <v>1905</v>
      </c>
      <c r="G1108" s="21" t="s">
        <v>1906</v>
      </c>
      <c r="H1108" s="23" t="s">
        <v>81</v>
      </c>
      <c r="I1108" s="24">
        <v>0</v>
      </c>
      <c r="J1108" s="25">
        <v>710000000</v>
      </c>
      <c r="K1108" s="25" t="s">
        <v>82</v>
      </c>
      <c r="L1108" s="23" t="s">
        <v>696</v>
      </c>
      <c r="M1108" s="30" t="s">
        <v>1728</v>
      </c>
      <c r="N1108" s="26" t="s">
        <v>84</v>
      </c>
      <c r="O1108" s="26" t="s">
        <v>4214</v>
      </c>
      <c r="P1108" s="21" t="s">
        <v>91</v>
      </c>
      <c r="Q1108" s="27" t="s">
        <v>902</v>
      </c>
      <c r="R1108" s="26" t="s">
        <v>678</v>
      </c>
      <c r="S1108" s="12">
        <v>2</v>
      </c>
      <c r="T1108" s="12">
        <v>5808.57</v>
      </c>
      <c r="U1108" s="12">
        <f t="shared" si="123"/>
        <v>11617.14</v>
      </c>
      <c r="V1108" s="12">
        <f t="shared" si="126"/>
        <v>13011.1968</v>
      </c>
      <c r="W1108" s="23"/>
      <c r="X1108" s="23">
        <v>2017</v>
      </c>
      <c r="Y1108" s="25"/>
      <c r="Z1108" s="121" t="s">
        <v>1723</v>
      </c>
      <c r="AA1108" s="121" t="s">
        <v>1427</v>
      </c>
      <c r="AB1108" s="121" t="s">
        <v>4703</v>
      </c>
      <c r="AC1108" s="121">
        <v>10</v>
      </c>
      <c r="AD1108" s="122" t="s">
        <v>6875</v>
      </c>
      <c r="AE1108" s="122" t="s">
        <v>6871</v>
      </c>
      <c r="AF1108" s="121" t="s">
        <v>8386</v>
      </c>
      <c r="AG1108" s="121"/>
      <c r="AH1108" s="121" t="s">
        <v>8378</v>
      </c>
      <c r="AI1108" s="121"/>
      <c r="AJ1108" s="123">
        <v>2</v>
      </c>
      <c r="AK1108" s="123">
        <v>5808</v>
      </c>
      <c r="AL1108" s="123">
        <f t="shared" si="124"/>
        <v>11616</v>
      </c>
      <c r="AM1108" s="123">
        <f t="shared" si="125"/>
        <v>1.1399999999994179</v>
      </c>
      <c r="AN1108" s="130"/>
      <c r="AO1108" s="21"/>
      <c r="AP1108" s="24"/>
      <c r="AQ1108" s="21"/>
    </row>
    <row r="1109" spans="1:47" s="22" customFormat="1" ht="76.5" outlineLevel="1" x14ac:dyDescent="0.25">
      <c r="A1109" s="70"/>
      <c r="B1109" s="72" t="s">
        <v>5077</v>
      </c>
      <c r="C1109" s="21" t="s">
        <v>79</v>
      </c>
      <c r="D1109" s="21" t="s">
        <v>1907</v>
      </c>
      <c r="E1109" s="21" t="s">
        <v>1892</v>
      </c>
      <c r="F1109" s="21" t="s">
        <v>1908</v>
      </c>
      <c r="G1109" s="21" t="s">
        <v>1909</v>
      </c>
      <c r="H1109" s="23" t="s">
        <v>81</v>
      </c>
      <c r="I1109" s="24">
        <v>0</v>
      </c>
      <c r="J1109" s="25">
        <v>710000000</v>
      </c>
      <c r="K1109" s="25" t="s">
        <v>82</v>
      </c>
      <c r="L1109" s="23" t="s">
        <v>696</v>
      </c>
      <c r="M1109" s="30" t="s">
        <v>1728</v>
      </c>
      <c r="N1109" s="26" t="s">
        <v>84</v>
      </c>
      <c r="O1109" s="26" t="s">
        <v>4214</v>
      </c>
      <c r="P1109" s="21" t="s">
        <v>91</v>
      </c>
      <c r="Q1109" s="27" t="s">
        <v>902</v>
      </c>
      <c r="R1109" s="26" t="s">
        <v>678</v>
      </c>
      <c r="S1109" s="12">
        <v>2</v>
      </c>
      <c r="T1109" s="12">
        <v>7298.93</v>
      </c>
      <c r="U1109" s="12">
        <f t="shared" si="123"/>
        <v>14597.86</v>
      </c>
      <c r="V1109" s="12">
        <f t="shared" si="126"/>
        <v>16349.603200000001</v>
      </c>
      <c r="W1109" s="23"/>
      <c r="X1109" s="23">
        <v>2017</v>
      </c>
      <c r="Y1109" s="25"/>
      <c r="Z1109" s="121" t="s">
        <v>1723</v>
      </c>
      <c r="AA1109" s="121" t="s">
        <v>1427</v>
      </c>
      <c r="AB1109" s="121" t="s">
        <v>4703</v>
      </c>
      <c r="AC1109" s="121">
        <v>11</v>
      </c>
      <c r="AD1109" s="122" t="s">
        <v>6875</v>
      </c>
      <c r="AE1109" s="122" t="s">
        <v>6871</v>
      </c>
      <c r="AF1109" s="121" t="s">
        <v>8386</v>
      </c>
      <c r="AG1109" s="121"/>
      <c r="AH1109" s="121" t="s">
        <v>8378</v>
      </c>
      <c r="AI1109" s="121"/>
      <c r="AJ1109" s="123">
        <v>2</v>
      </c>
      <c r="AK1109" s="123">
        <v>7298</v>
      </c>
      <c r="AL1109" s="123">
        <f t="shared" si="124"/>
        <v>14596</v>
      </c>
      <c r="AM1109" s="123">
        <f t="shared" si="125"/>
        <v>1.8600000000005821</v>
      </c>
      <c r="AN1109" s="130"/>
      <c r="AO1109" s="21"/>
      <c r="AP1109" s="24"/>
      <c r="AQ1109" s="21"/>
    </row>
    <row r="1110" spans="1:47" s="22" customFormat="1" ht="76.5" outlineLevel="1" x14ac:dyDescent="0.25">
      <c r="A1110" s="70"/>
      <c r="B1110" s="72" t="s">
        <v>5078</v>
      </c>
      <c r="C1110" s="21" t="s">
        <v>79</v>
      </c>
      <c r="D1110" s="21" t="s">
        <v>3120</v>
      </c>
      <c r="E1110" s="21" t="s">
        <v>1910</v>
      </c>
      <c r="F1110" s="21" t="s">
        <v>1911</v>
      </c>
      <c r="G1110" s="21" t="s">
        <v>4907</v>
      </c>
      <c r="H1110" s="23" t="s">
        <v>81</v>
      </c>
      <c r="I1110" s="24">
        <v>0</v>
      </c>
      <c r="J1110" s="25">
        <v>710000000</v>
      </c>
      <c r="K1110" s="25" t="s">
        <v>82</v>
      </c>
      <c r="L1110" s="23" t="s">
        <v>696</v>
      </c>
      <c r="M1110" s="30" t="s">
        <v>1728</v>
      </c>
      <c r="N1110" s="26" t="s">
        <v>84</v>
      </c>
      <c r="O1110" s="26" t="s">
        <v>4214</v>
      </c>
      <c r="P1110" s="21" t="s">
        <v>91</v>
      </c>
      <c r="Q1110" s="27" t="s">
        <v>902</v>
      </c>
      <c r="R1110" s="26" t="s">
        <v>678</v>
      </c>
      <c r="S1110" s="12">
        <v>12</v>
      </c>
      <c r="T1110" s="12">
        <v>152.86000000000001</v>
      </c>
      <c r="U1110" s="12">
        <f t="shared" si="123"/>
        <v>1834.3200000000002</v>
      </c>
      <c r="V1110" s="12">
        <f t="shared" si="126"/>
        <v>2054.4384000000005</v>
      </c>
      <c r="W1110" s="23"/>
      <c r="X1110" s="23">
        <v>2017</v>
      </c>
      <c r="Y1110" s="25"/>
      <c r="Z1110" s="121" t="s">
        <v>1723</v>
      </c>
      <c r="AA1110" s="121" t="s">
        <v>1427</v>
      </c>
      <c r="AB1110" s="121" t="s">
        <v>4703</v>
      </c>
      <c r="AC1110" s="121">
        <v>12</v>
      </c>
      <c r="AD1110" s="122" t="s">
        <v>6875</v>
      </c>
      <c r="AE1110" s="122" t="s">
        <v>6871</v>
      </c>
      <c r="AF1110" s="121" t="s">
        <v>8386</v>
      </c>
      <c r="AG1110" s="121"/>
      <c r="AH1110" s="121" t="s">
        <v>8378</v>
      </c>
      <c r="AI1110" s="121"/>
      <c r="AJ1110" s="123">
        <v>12</v>
      </c>
      <c r="AK1110" s="123">
        <v>152</v>
      </c>
      <c r="AL1110" s="123">
        <f t="shared" si="124"/>
        <v>1824</v>
      </c>
      <c r="AM1110" s="123">
        <f t="shared" si="125"/>
        <v>10.320000000000164</v>
      </c>
      <c r="AN1110" s="130"/>
      <c r="AO1110" s="21"/>
      <c r="AP1110" s="24"/>
      <c r="AQ1110" s="21"/>
    </row>
    <row r="1111" spans="1:47" s="22" customFormat="1" ht="76.5" outlineLevel="1" x14ac:dyDescent="0.25">
      <c r="A1111" s="70"/>
      <c r="B1111" s="72" t="s">
        <v>5079</v>
      </c>
      <c r="C1111" s="21" t="s">
        <v>79</v>
      </c>
      <c r="D1111" s="21" t="s">
        <v>1912</v>
      </c>
      <c r="E1111" s="21" t="s">
        <v>1913</v>
      </c>
      <c r="F1111" s="21" t="s">
        <v>1914</v>
      </c>
      <c r="G1111" s="21" t="s">
        <v>1915</v>
      </c>
      <c r="H1111" s="23" t="s">
        <v>81</v>
      </c>
      <c r="I1111" s="24">
        <v>0</v>
      </c>
      <c r="J1111" s="25">
        <v>710000000</v>
      </c>
      <c r="K1111" s="25" t="s">
        <v>82</v>
      </c>
      <c r="L1111" s="23" t="s">
        <v>696</v>
      </c>
      <c r="M1111" s="30" t="s">
        <v>1728</v>
      </c>
      <c r="N1111" s="26" t="s">
        <v>84</v>
      </c>
      <c r="O1111" s="26" t="s">
        <v>4214</v>
      </c>
      <c r="P1111" s="21" t="s">
        <v>91</v>
      </c>
      <c r="Q1111" s="27">
        <v>796</v>
      </c>
      <c r="R1111" s="26" t="s">
        <v>678</v>
      </c>
      <c r="S1111" s="12">
        <v>4</v>
      </c>
      <c r="T1111" s="12">
        <v>2089.29</v>
      </c>
      <c r="U1111" s="12">
        <f t="shared" si="123"/>
        <v>8357.16</v>
      </c>
      <c r="V1111" s="12">
        <f t="shared" si="126"/>
        <v>9360.0192000000006</v>
      </c>
      <c r="W1111" s="23"/>
      <c r="X1111" s="23">
        <v>2017</v>
      </c>
      <c r="Y1111" s="25"/>
      <c r="Z1111" s="121" t="s">
        <v>1723</v>
      </c>
      <c r="AA1111" s="121" t="s">
        <v>1427</v>
      </c>
      <c r="AB1111" s="121" t="s">
        <v>4703</v>
      </c>
      <c r="AC1111" s="121">
        <v>13</v>
      </c>
      <c r="AD1111" s="122" t="s">
        <v>6875</v>
      </c>
      <c r="AE1111" s="122" t="s">
        <v>6871</v>
      </c>
      <c r="AF1111" s="121" t="s">
        <v>8386</v>
      </c>
      <c r="AG1111" s="121"/>
      <c r="AH1111" s="121" t="s">
        <v>8378</v>
      </c>
      <c r="AI1111" s="121"/>
      <c r="AJ1111" s="123">
        <v>4</v>
      </c>
      <c r="AK1111" s="123">
        <v>2089</v>
      </c>
      <c r="AL1111" s="123">
        <f t="shared" si="124"/>
        <v>8356</v>
      </c>
      <c r="AM1111" s="123">
        <f t="shared" si="125"/>
        <v>1.1599999999998545</v>
      </c>
      <c r="AN1111" s="130"/>
      <c r="AO1111" s="21"/>
      <c r="AP1111" s="24"/>
      <c r="AQ1111" s="21"/>
    </row>
    <row r="1112" spans="1:47" s="22" customFormat="1" ht="76.5" outlineLevel="1" x14ac:dyDescent="0.25">
      <c r="A1112" s="70"/>
      <c r="B1112" s="72" t="s">
        <v>5080</v>
      </c>
      <c r="C1112" s="21" t="s">
        <v>79</v>
      </c>
      <c r="D1112" s="21" t="s">
        <v>1344</v>
      </c>
      <c r="E1112" s="21" t="s">
        <v>1345</v>
      </c>
      <c r="F1112" s="21" t="s">
        <v>1346</v>
      </c>
      <c r="G1112" s="21" t="s">
        <v>1493</v>
      </c>
      <c r="H1112" s="23" t="s">
        <v>81</v>
      </c>
      <c r="I1112" s="24">
        <v>0</v>
      </c>
      <c r="J1112" s="25">
        <v>710000000</v>
      </c>
      <c r="K1112" s="25" t="s">
        <v>82</v>
      </c>
      <c r="L1112" s="23" t="s">
        <v>696</v>
      </c>
      <c r="M1112" s="30" t="s">
        <v>1728</v>
      </c>
      <c r="N1112" s="26" t="s">
        <v>84</v>
      </c>
      <c r="O1112" s="26" t="s">
        <v>4214</v>
      </c>
      <c r="P1112" s="21" t="s">
        <v>91</v>
      </c>
      <c r="Q1112" s="27" t="s">
        <v>902</v>
      </c>
      <c r="R1112" s="26" t="s">
        <v>678</v>
      </c>
      <c r="S1112" s="12">
        <v>12</v>
      </c>
      <c r="T1112" s="12">
        <v>2089.84</v>
      </c>
      <c r="U1112" s="12">
        <f t="shared" si="123"/>
        <v>25078.080000000002</v>
      </c>
      <c r="V1112" s="12">
        <f t="shared" si="126"/>
        <v>28087.449600000004</v>
      </c>
      <c r="W1112" s="23"/>
      <c r="X1112" s="23">
        <v>2017</v>
      </c>
      <c r="Y1112" s="25"/>
      <c r="Z1112" s="121" t="s">
        <v>1723</v>
      </c>
      <c r="AA1112" s="121" t="s">
        <v>1427</v>
      </c>
      <c r="AB1112" s="121" t="s">
        <v>4703</v>
      </c>
      <c r="AC1112" s="121">
        <v>14</v>
      </c>
      <c r="AD1112" s="122" t="s">
        <v>6875</v>
      </c>
      <c r="AE1112" s="122" t="s">
        <v>6871</v>
      </c>
      <c r="AF1112" s="121" t="s">
        <v>8386</v>
      </c>
      <c r="AG1112" s="121"/>
      <c r="AH1112" s="121" t="s">
        <v>8378</v>
      </c>
      <c r="AI1112" s="121"/>
      <c r="AJ1112" s="123">
        <v>12</v>
      </c>
      <c r="AK1112" s="123">
        <v>2089</v>
      </c>
      <c r="AL1112" s="123">
        <f t="shared" si="124"/>
        <v>25068</v>
      </c>
      <c r="AM1112" s="123">
        <f t="shared" si="125"/>
        <v>10.080000000001746</v>
      </c>
      <c r="AN1112" s="130"/>
      <c r="AO1112" s="21"/>
      <c r="AP1112" s="24"/>
      <c r="AQ1112" s="21"/>
    </row>
    <row r="1113" spans="1:47" s="22" customFormat="1" ht="76.5" outlineLevel="1" x14ac:dyDescent="0.25">
      <c r="A1113" s="70"/>
      <c r="B1113" s="72" t="s">
        <v>5081</v>
      </c>
      <c r="C1113" s="21" t="s">
        <v>79</v>
      </c>
      <c r="D1113" s="21" t="s">
        <v>1483</v>
      </c>
      <c r="E1113" s="21" t="s">
        <v>1345</v>
      </c>
      <c r="F1113" s="21" t="s">
        <v>1484</v>
      </c>
      <c r="G1113" s="21" t="s">
        <v>4908</v>
      </c>
      <c r="H1113" s="23" t="s">
        <v>81</v>
      </c>
      <c r="I1113" s="24">
        <v>0</v>
      </c>
      <c r="J1113" s="25">
        <v>710000000</v>
      </c>
      <c r="K1113" s="25" t="s">
        <v>82</v>
      </c>
      <c r="L1113" s="23" t="s">
        <v>696</v>
      </c>
      <c r="M1113" s="30" t="s">
        <v>1728</v>
      </c>
      <c r="N1113" s="26" t="s">
        <v>84</v>
      </c>
      <c r="O1113" s="26" t="s">
        <v>4214</v>
      </c>
      <c r="P1113" s="21" t="s">
        <v>91</v>
      </c>
      <c r="Q1113" s="27" t="s">
        <v>902</v>
      </c>
      <c r="R1113" s="26" t="s">
        <v>678</v>
      </c>
      <c r="S1113" s="12">
        <v>10</v>
      </c>
      <c r="T1113" s="12">
        <v>3248.21</v>
      </c>
      <c r="U1113" s="12">
        <f t="shared" si="123"/>
        <v>32482.1</v>
      </c>
      <c r="V1113" s="12">
        <f t="shared" si="126"/>
        <v>36379.952000000005</v>
      </c>
      <c r="W1113" s="23"/>
      <c r="X1113" s="23">
        <v>2017</v>
      </c>
      <c r="Y1113" s="25"/>
      <c r="Z1113" s="121" t="s">
        <v>1723</v>
      </c>
      <c r="AA1113" s="121" t="s">
        <v>1427</v>
      </c>
      <c r="AB1113" s="121" t="s">
        <v>4703</v>
      </c>
      <c r="AC1113" s="121">
        <v>15</v>
      </c>
      <c r="AD1113" s="122" t="s">
        <v>6875</v>
      </c>
      <c r="AE1113" s="122" t="s">
        <v>6871</v>
      </c>
      <c r="AF1113" s="121" t="s">
        <v>8386</v>
      </c>
      <c r="AG1113" s="121"/>
      <c r="AH1113" s="121" t="s">
        <v>8378</v>
      </c>
      <c r="AI1113" s="121"/>
      <c r="AJ1113" s="123">
        <v>10</v>
      </c>
      <c r="AK1113" s="123">
        <v>3248</v>
      </c>
      <c r="AL1113" s="123">
        <f t="shared" si="124"/>
        <v>32480</v>
      </c>
      <c r="AM1113" s="123">
        <f t="shared" si="125"/>
        <v>2.0999999999985448</v>
      </c>
      <c r="AN1113" s="130"/>
      <c r="AO1113" s="21"/>
      <c r="AP1113" s="24"/>
      <c r="AQ1113" s="21"/>
    </row>
    <row r="1114" spans="1:47" s="22" customFormat="1" ht="127.5" outlineLevel="1" x14ac:dyDescent="0.25">
      <c r="A1114" s="70"/>
      <c r="B1114" s="72" t="s">
        <v>5082</v>
      </c>
      <c r="C1114" s="21" t="s">
        <v>79</v>
      </c>
      <c r="D1114" s="21" t="s">
        <v>1916</v>
      </c>
      <c r="E1114" s="21" t="s">
        <v>1917</v>
      </c>
      <c r="F1114" s="21" t="s">
        <v>1918</v>
      </c>
      <c r="G1114" s="21" t="s">
        <v>1919</v>
      </c>
      <c r="H1114" s="23" t="s">
        <v>81</v>
      </c>
      <c r="I1114" s="24">
        <v>0</v>
      </c>
      <c r="J1114" s="25">
        <v>710000000</v>
      </c>
      <c r="K1114" s="25" t="s">
        <v>82</v>
      </c>
      <c r="L1114" s="23" t="s">
        <v>696</v>
      </c>
      <c r="M1114" s="30" t="s">
        <v>1728</v>
      </c>
      <c r="N1114" s="26" t="s">
        <v>84</v>
      </c>
      <c r="O1114" s="26" t="s">
        <v>4214</v>
      </c>
      <c r="P1114" s="21" t="s">
        <v>91</v>
      </c>
      <c r="Q1114" s="27">
        <v>778</v>
      </c>
      <c r="R1114" s="26" t="s">
        <v>899</v>
      </c>
      <c r="S1114" s="12">
        <v>30</v>
      </c>
      <c r="T1114" s="12">
        <v>1327.95</v>
      </c>
      <c r="U1114" s="12">
        <f t="shared" si="123"/>
        <v>39838.5</v>
      </c>
      <c r="V1114" s="12">
        <f t="shared" si="126"/>
        <v>44619.12</v>
      </c>
      <c r="W1114" s="23"/>
      <c r="X1114" s="23">
        <v>2017</v>
      </c>
      <c r="Y1114" s="25"/>
      <c r="Z1114" s="121" t="s">
        <v>1723</v>
      </c>
      <c r="AA1114" s="121" t="s">
        <v>1427</v>
      </c>
      <c r="AB1114" s="121" t="s">
        <v>4703</v>
      </c>
      <c r="AC1114" s="121">
        <v>16</v>
      </c>
      <c r="AD1114" s="122" t="s">
        <v>6875</v>
      </c>
      <c r="AE1114" s="122" t="s">
        <v>6871</v>
      </c>
      <c r="AF1114" s="121" t="s">
        <v>8386</v>
      </c>
      <c r="AG1114" s="121"/>
      <c r="AH1114" s="121" t="s">
        <v>8378</v>
      </c>
      <c r="AI1114" s="121"/>
      <c r="AJ1114" s="123">
        <v>30</v>
      </c>
      <c r="AK1114" s="123">
        <v>1327</v>
      </c>
      <c r="AL1114" s="123">
        <f t="shared" si="124"/>
        <v>39810</v>
      </c>
      <c r="AM1114" s="123">
        <f t="shared" si="125"/>
        <v>28.5</v>
      </c>
      <c r="AN1114" s="130"/>
      <c r="AO1114" s="21"/>
      <c r="AP1114" s="24"/>
      <c r="AQ1114" s="21"/>
    </row>
    <row r="1115" spans="1:47" s="22" customFormat="1" ht="114.75" outlineLevel="1" x14ac:dyDescent="0.25">
      <c r="A1115" s="70"/>
      <c r="B1115" s="72" t="s">
        <v>5083</v>
      </c>
      <c r="C1115" s="21" t="s">
        <v>79</v>
      </c>
      <c r="D1115" s="21" t="s">
        <v>1920</v>
      </c>
      <c r="E1115" s="21" t="s">
        <v>1921</v>
      </c>
      <c r="F1115" s="21" t="s">
        <v>1922</v>
      </c>
      <c r="G1115" s="21" t="s">
        <v>1923</v>
      </c>
      <c r="H1115" s="23" t="s">
        <v>81</v>
      </c>
      <c r="I1115" s="24">
        <v>0</v>
      </c>
      <c r="J1115" s="25">
        <v>710000000</v>
      </c>
      <c r="K1115" s="25" t="s">
        <v>82</v>
      </c>
      <c r="L1115" s="23" t="s">
        <v>696</v>
      </c>
      <c r="M1115" s="30" t="s">
        <v>1728</v>
      </c>
      <c r="N1115" s="26" t="s">
        <v>84</v>
      </c>
      <c r="O1115" s="26" t="s">
        <v>4214</v>
      </c>
      <c r="P1115" s="21" t="s">
        <v>91</v>
      </c>
      <c r="Q1115" s="27">
        <v>796</v>
      </c>
      <c r="R1115" s="26" t="s">
        <v>678</v>
      </c>
      <c r="S1115" s="12">
        <v>1</v>
      </c>
      <c r="T1115" s="12">
        <v>2311.96</v>
      </c>
      <c r="U1115" s="12">
        <f t="shared" si="123"/>
        <v>2311.96</v>
      </c>
      <c r="V1115" s="12">
        <f t="shared" si="126"/>
        <v>2589.3952000000004</v>
      </c>
      <c r="W1115" s="23"/>
      <c r="X1115" s="23">
        <v>2017</v>
      </c>
      <c r="Y1115" s="25"/>
      <c r="Z1115" s="121" t="s">
        <v>1723</v>
      </c>
      <c r="AA1115" s="121" t="s">
        <v>1427</v>
      </c>
      <c r="AB1115" s="121" t="s">
        <v>4703</v>
      </c>
      <c r="AC1115" s="121">
        <v>17</v>
      </c>
      <c r="AD1115" s="122" t="s">
        <v>6875</v>
      </c>
      <c r="AE1115" s="122" t="s">
        <v>6871</v>
      </c>
      <c r="AF1115" s="121" t="s">
        <v>8386</v>
      </c>
      <c r="AG1115" s="121"/>
      <c r="AH1115" s="121" t="s">
        <v>8378</v>
      </c>
      <c r="AI1115" s="121"/>
      <c r="AJ1115" s="123">
        <v>1</v>
      </c>
      <c r="AK1115" s="123">
        <v>2311</v>
      </c>
      <c r="AL1115" s="123">
        <f t="shared" si="124"/>
        <v>2311</v>
      </c>
      <c r="AM1115" s="123">
        <f t="shared" si="125"/>
        <v>0.96000000000003638</v>
      </c>
      <c r="AN1115" s="130"/>
      <c r="AO1115" s="21"/>
      <c r="AP1115" s="24"/>
      <c r="AQ1115" s="21"/>
    </row>
    <row r="1116" spans="1:47" s="22" customFormat="1" ht="76.5" outlineLevel="1" x14ac:dyDescent="0.25">
      <c r="A1116" s="70"/>
      <c r="B1116" s="72" t="s">
        <v>5084</v>
      </c>
      <c r="C1116" s="21" t="s">
        <v>79</v>
      </c>
      <c r="D1116" s="21" t="s">
        <v>1924</v>
      </c>
      <c r="E1116" s="21" t="s">
        <v>1342</v>
      </c>
      <c r="F1116" s="21" t="s">
        <v>1925</v>
      </c>
      <c r="G1116" s="21" t="s">
        <v>1926</v>
      </c>
      <c r="H1116" s="23" t="s">
        <v>81</v>
      </c>
      <c r="I1116" s="24">
        <v>0</v>
      </c>
      <c r="J1116" s="25">
        <v>710000000</v>
      </c>
      <c r="K1116" s="25" t="s">
        <v>82</v>
      </c>
      <c r="L1116" s="23" t="s">
        <v>696</v>
      </c>
      <c r="M1116" s="30" t="s">
        <v>1728</v>
      </c>
      <c r="N1116" s="26" t="s">
        <v>84</v>
      </c>
      <c r="O1116" s="26" t="s">
        <v>4214</v>
      </c>
      <c r="P1116" s="21" t="s">
        <v>91</v>
      </c>
      <c r="Q1116" s="27" t="s">
        <v>902</v>
      </c>
      <c r="R1116" s="26" t="s">
        <v>678</v>
      </c>
      <c r="S1116" s="12">
        <v>2</v>
      </c>
      <c r="T1116" s="12">
        <v>1473.64</v>
      </c>
      <c r="U1116" s="12">
        <f t="shared" si="123"/>
        <v>2947.28</v>
      </c>
      <c r="V1116" s="12">
        <f t="shared" si="126"/>
        <v>3300.9536000000007</v>
      </c>
      <c r="W1116" s="23"/>
      <c r="X1116" s="23">
        <v>2017</v>
      </c>
      <c r="Y1116" s="25"/>
      <c r="Z1116" s="121" t="s">
        <v>1723</v>
      </c>
      <c r="AA1116" s="121" t="s">
        <v>1427</v>
      </c>
      <c r="AB1116" s="121" t="s">
        <v>4703</v>
      </c>
      <c r="AC1116" s="121">
        <v>18</v>
      </c>
      <c r="AD1116" s="122" t="s">
        <v>6875</v>
      </c>
      <c r="AE1116" s="122" t="s">
        <v>6871</v>
      </c>
      <c r="AF1116" s="121" t="s">
        <v>8386</v>
      </c>
      <c r="AG1116" s="121"/>
      <c r="AH1116" s="121" t="s">
        <v>8378</v>
      </c>
      <c r="AI1116" s="121"/>
      <c r="AJ1116" s="123">
        <v>2</v>
      </c>
      <c r="AK1116" s="123">
        <v>1473</v>
      </c>
      <c r="AL1116" s="123">
        <f t="shared" si="124"/>
        <v>2946</v>
      </c>
      <c r="AM1116" s="123">
        <f t="shared" si="125"/>
        <v>1.2800000000002001</v>
      </c>
      <c r="AN1116" s="130"/>
      <c r="AO1116" s="21"/>
      <c r="AP1116" s="24"/>
      <c r="AQ1116" s="21"/>
    </row>
    <row r="1117" spans="1:47" s="22" customFormat="1" ht="76.5" outlineLevel="1" x14ac:dyDescent="0.25">
      <c r="A1117" s="70"/>
      <c r="B1117" s="72" t="s">
        <v>5085</v>
      </c>
      <c r="C1117" s="21" t="s">
        <v>79</v>
      </c>
      <c r="D1117" s="21" t="s">
        <v>1072</v>
      </c>
      <c r="E1117" s="21" t="s">
        <v>1073</v>
      </c>
      <c r="F1117" s="21" t="s">
        <v>1074</v>
      </c>
      <c r="G1117" s="21" t="s">
        <v>1927</v>
      </c>
      <c r="H1117" s="23" t="s">
        <v>81</v>
      </c>
      <c r="I1117" s="24">
        <v>0</v>
      </c>
      <c r="J1117" s="25">
        <v>710000000</v>
      </c>
      <c r="K1117" s="25" t="s">
        <v>82</v>
      </c>
      <c r="L1117" s="23" t="s">
        <v>696</v>
      </c>
      <c r="M1117" s="30" t="s">
        <v>1728</v>
      </c>
      <c r="N1117" s="26" t="s">
        <v>84</v>
      </c>
      <c r="O1117" s="26" t="s">
        <v>4214</v>
      </c>
      <c r="P1117" s="21" t="s">
        <v>91</v>
      </c>
      <c r="Q1117" s="27">
        <v>736</v>
      </c>
      <c r="R1117" s="26" t="s">
        <v>1128</v>
      </c>
      <c r="S1117" s="12">
        <v>30</v>
      </c>
      <c r="T1117" s="73">
        <v>229.29</v>
      </c>
      <c r="U1117" s="12">
        <f t="shared" si="123"/>
        <v>6878.7</v>
      </c>
      <c r="V1117" s="12">
        <f t="shared" si="126"/>
        <v>7704.1440000000002</v>
      </c>
      <c r="W1117" s="23"/>
      <c r="X1117" s="23">
        <v>2017</v>
      </c>
      <c r="Y1117" s="25"/>
      <c r="Z1117" s="121" t="s">
        <v>1723</v>
      </c>
      <c r="AA1117" s="121" t="s">
        <v>1427</v>
      </c>
      <c r="AB1117" s="121" t="s">
        <v>4703</v>
      </c>
      <c r="AC1117" s="121">
        <v>19</v>
      </c>
      <c r="AD1117" s="122" t="s">
        <v>6875</v>
      </c>
      <c r="AE1117" s="122" t="s">
        <v>6871</v>
      </c>
      <c r="AF1117" s="121" t="s">
        <v>8386</v>
      </c>
      <c r="AG1117" s="121"/>
      <c r="AH1117" s="121" t="s">
        <v>8378</v>
      </c>
      <c r="AI1117" s="121"/>
      <c r="AJ1117" s="123">
        <v>30</v>
      </c>
      <c r="AK1117" s="123">
        <v>229</v>
      </c>
      <c r="AL1117" s="123">
        <f t="shared" si="124"/>
        <v>6870</v>
      </c>
      <c r="AM1117" s="123">
        <f t="shared" si="125"/>
        <v>8.6999999999998181</v>
      </c>
      <c r="AN1117" s="130"/>
      <c r="AO1117" s="21"/>
      <c r="AP1117" s="24"/>
      <c r="AQ1117" s="21"/>
    </row>
    <row r="1118" spans="1:47" s="22" customFormat="1" ht="76.5" outlineLevel="1" x14ac:dyDescent="0.25">
      <c r="A1118" s="70"/>
      <c r="B1118" s="72" t="s">
        <v>5086</v>
      </c>
      <c r="C1118" s="21" t="s">
        <v>79</v>
      </c>
      <c r="D1118" s="21" t="s">
        <v>1040</v>
      </c>
      <c r="E1118" s="21" t="s">
        <v>1041</v>
      </c>
      <c r="F1118" s="21" t="s">
        <v>1042</v>
      </c>
      <c r="G1118" s="21" t="s">
        <v>1303</v>
      </c>
      <c r="H1118" s="23" t="s">
        <v>81</v>
      </c>
      <c r="I1118" s="24">
        <v>0</v>
      </c>
      <c r="J1118" s="25">
        <v>710000000</v>
      </c>
      <c r="K1118" s="25" t="s">
        <v>82</v>
      </c>
      <c r="L1118" s="23" t="s">
        <v>696</v>
      </c>
      <c r="M1118" s="30" t="s">
        <v>1728</v>
      </c>
      <c r="N1118" s="26" t="s">
        <v>84</v>
      </c>
      <c r="O1118" s="26" t="s">
        <v>4214</v>
      </c>
      <c r="P1118" s="21" t="s">
        <v>91</v>
      </c>
      <c r="Q1118" s="27">
        <v>796</v>
      </c>
      <c r="R1118" s="26" t="s">
        <v>678</v>
      </c>
      <c r="S1118" s="12">
        <v>10</v>
      </c>
      <c r="T1118" s="73">
        <v>118.78</v>
      </c>
      <c r="U1118" s="12">
        <f t="shared" si="123"/>
        <v>1187.8</v>
      </c>
      <c r="V1118" s="12">
        <f t="shared" si="126"/>
        <v>1330.336</v>
      </c>
      <c r="W1118" s="23"/>
      <c r="X1118" s="23">
        <v>2017</v>
      </c>
      <c r="Y1118" s="25"/>
      <c r="Z1118" s="121" t="s">
        <v>1723</v>
      </c>
      <c r="AA1118" s="121" t="s">
        <v>1427</v>
      </c>
      <c r="AB1118" s="121" t="s">
        <v>4703</v>
      </c>
      <c r="AC1118" s="121">
        <v>20</v>
      </c>
      <c r="AD1118" s="122" t="s">
        <v>6875</v>
      </c>
      <c r="AE1118" s="122" t="s">
        <v>6871</v>
      </c>
      <c r="AF1118" s="121" t="s">
        <v>8386</v>
      </c>
      <c r="AG1118" s="121"/>
      <c r="AH1118" s="121" t="s">
        <v>8378</v>
      </c>
      <c r="AI1118" s="121"/>
      <c r="AJ1118" s="123">
        <v>10</v>
      </c>
      <c r="AK1118" s="123">
        <v>118</v>
      </c>
      <c r="AL1118" s="123">
        <f t="shared" si="124"/>
        <v>1180</v>
      </c>
      <c r="AM1118" s="123">
        <f t="shared" si="125"/>
        <v>7.7999999999999545</v>
      </c>
      <c r="AN1118" s="130"/>
      <c r="AO1118" s="21"/>
      <c r="AP1118" s="24"/>
      <c r="AQ1118" s="21"/>
    </row>
    <row r="1119" spans="1:47" s="22" customFormat="1" ht="76.5" outlineLevel="1" x14ac:dyDescent="0.25">
      <c r="A1119" s="70"/>
      <c r="B1119" s="72" t="s">
        <v>5087</v>
      </c>
      <c r="C1119" s="21" t="s">
        <v>79</v>
      </c>
      <c r="D1119" s="21" t="s">
        <v>1158</v>
      </c>
      <c r="E1119" s="21" t="s">
        <v>1041</v>
      </c>
      <c r="F1119" s="21" t="s">
        <v>1159</v>
      </c>
      <c r="G1119" s="21" t="s">
        <v>4434</v>
      </c>
      <c r="H1119" s="23" t="s">
        <v>81</v>
      </c>
      <c r="I1119" s="24">
        <v>0</v>
      </c>
      <c r="J1119" s="25">
        <v>710000000</v>
      </c>
      <c r="K1119" s="25" t="s">
        <v>82</v>
      </c>
      <c r="L1119" s="23" t="s">
        <v>696</v>
      </c>
      <c r="M1119" s="30" t="s">
        <v>1728</v>
      </c>
      <c r="N1119" s="26" t="s">
        <v>84</v>
      </c>
      <c r="O1119" s="26" t="s">
        <v>4214</v>
      </c>
      <c r="P1119" s="21" t="s">
        <v>91</v>
      </c>
      <c r="Q1119" s="27">
        <v>796</v>
      </c>
      <c r="R1119" s="26" t="s">
        <v>678</v>
      </c>
      <c r="S1119" s="12">
        <v>50</v>
      </c>
      <c r="T1119" s="73">
        <v>178.17</v>
      </c>
      <c r="U1119" s="12">
        <f t="shared" si="123"/>
        <v>8908.5</v>
      </c>
      <c r="V1119" s="12">
        <f t="shared" si="126"/>
        <v>9977.52</v>
      </c>
      <c r="W1119" s="23"/>
      <c r="X1119" s="23">
        <v>2017</v>
      </c>
      <c r="Y1119" s="25"/>
      <c r="Z1119" s="121" t="s">
        <v>1723</v>
      </c>
      <c r="AA1119" s="121" t="s">
        <v>1427</v>
      </c>
      <c r="AB1119" s="121" t="s">
        <v>4703</v>
      </c>
      <c r="AC1119" s="121">
        <v>21</v>
      </c>
      <c r="AD1119" s="122" t="s">
        <v>6875</v>
      </c>
      <c r="AE1119" s="122" t="s">
        <v>6871</v>
      </c>
      <c r="AF1119" s="121" t="s">
        <v>8386</v>
      </c>
      <c r="AG1119" s="121"/>
      <c r="AH1119" s="121" t="s">
        <v>8378</v>
      </c>
      <c r="AI1119" s="121"/>
      <c r="AJ1119" s="123">
        <v>50</v>
      </c>
      <c r="AK1119" s="123">
        <v>178</v>
      </c>
      <c r="AL1119" s="123">
        <f t="shared" si="124"/>
        <v>8900</v>
      </c>
      <c r="AM1119" s="123">
        <f t="shared" si="125"/>
        <v>8.5</v>
      </c>
      <c r="AN1119" s="130"/>
      <c r="AO1119" s="21"/>
      <c r="AP1119" s="24"/>
      <c r="AQ1119" s="21"/>
    </row>
    <row r="1120" spans="1:47" s="70" customFormat="1" ht="76.5" outlineLevel="1" x14ac:dyDescent="0.25">
      <c r="B1120" s="72" t="s">
        <v>5088</v>
      </c>
      <c r="C1120" s="74" t="s">
        <v>79</v>
      </c>
      <c r="D1120" s="74" t="s">
        <v>1158</v>
      </c>
      <c r="E1120" s="74" t="s">
        <v>1041</v>
      </c>
      <c r="F1120" s="74" t="s">
        <v>1159</v>
      </c>
      <c r="G1120" s="74" t="s">
        <v>1928</v>
      </c>
      <c r="H1120" s="72" t="s">
        <v>81</v>
      </c>
      <c r="I1120" s="79">
        <v>0</v>
      </c>
      <c r="J1120" s="75">
        <v>710000000</v>
      </c>
      <c r="K1120" s="75" t="s">
        <v>82</v>
      </c>
      <c r="L1120" s="23" t="s">
        <v>696</v>
      </c>
      <c r="M1120" s="78" t="s">
        <v>1728</v>
      </c>
      <c r="N1120" s="77" t="s">
        <v>84</v>
      </c>
      <c r="O1120" s="77" t="s">
        <v>4214</v>
      </c>
      <c r="P1120" s="74" t="s">
        <v>91</v>
      </c>
      <c r="Q1120" s="76">
        <v>796</v>
      </c>
      <c r="R1120" s="77" t="s">
        <v>678</v>
      </c>
      <c r="S1120" s="73">
        <v>20</v>
      </c>
      <c r="T1120" s="73">
        <v>100.31</v>
      </c>
      <c r="U1120" s="73">
        <f t="shared" si="123"/>
        <v>2006.2</v>
      </c>
      <c r="V1120" s="73">
        <f t="shared" si="126"/>
        <v>2246.9440000000004</v>
      </c>
      <c r="W1120" s="72"/>
      <c r="X1120" s="72">
        <v>2017</v>
      </c>
      <c r="Y1120" s="75"/>
      <c r="Z1120" s="121" t="s">
        <v>1723</v>
      </c>
      <c r="AA1120" s="121" t="s">
        <v>1427</v>
      </c>
      <c r="AB1120" s="121" t="s">
        <v>4703</v>
      </c>
      <c r="AC1120" s="121">
        <v>22</v>
      </c>
      <c r="AD1120" s="122" t="s">
        <v>6875</v>
      </c>
      <c r="AE1120" s="122" t="s">
        <v>6871</v>
      </c>
      <c r="AF1120" s="121" t="s">
        <v>8386</v>
      </c>
      <c r="AG1120" s="121"/>
      <c r="AH1120" s="121" t="s">
        <v>8378</v>
      </c>
      <c r="AI1120" s="121"/>
      <c r="AJ1120" s="123">
        <v>20</v>
      </c>
      <c r="AK1120" s="123">
        <v>100</v>
      </c>
      <c r="AL1120" s="123">
        <f t="shared" si="124"/>
        <v>2000</v>
      </c>
      <c r="AM1120" s="123">
        <f t="shared" si="125"/>
        <v>6.2000000000000455</v>
      </c>
      <c r="AN1120" s="130"/>
      <c r="AO1120" s="21"/>
      <c r="AP1120" s="24"/>
      <c r="AQ1120" s="21"/>
      <c r="AR1120" s="22"/>
      <c r="AS1120" s="22"/>
      <c r="AT1120" s="22"/>
      <c r="AU1120" s="22"/>
    </row>
    <row r="1121" spans="1:43" s="22" customFormat="1" ht="178.5" outlineLevel="1" x14ac:dyDescent="0.25">
      <c r="A1121" s="70"/>
      <c r="B1121" s="72" t="s">
        <v>5089</v>
      </c>
      <c r="C1121" s="21" t="s">
        <v>79</v>
      </c>
      <c r="D1121" s="21" t="s">
        <v>1315</v>
      </c>
      <c r="E1121" s="21" t="s">
        <v>1041</v>
      </c>
      <c r="F1121" s="21" t="s">
        <v>1058</v>
      </c>
      <c r="G1121" s="21" t="s">
        <v>4435</v>
      </c>
      <c r="H1121" s="23" t="s">
        <v>81</v>
      </c>
      <c r="I1121" s="24">
        <v>0</v>
      </c>
      <c r="J1121" s="25">
        <v>710000000</v>
      </c>
      <c r="K1121" s="25" t="s">
        <v>82</v>
      </c>
      <c r="L1121" s="23" t="s">
        <v>696</v>
      </c>
      <c r="M1121" s="30" t="s">
        <v>1728</v>
      </c>
      <c r="N1121" s="26" t="s">
        <v>84</v>
      </c>
      <c r="O1121" s="26" t="s">
        <v>4214</v>
      </c>
      <c r="P1121" s="21" t="s">
        <v>91</v>
      </c>
      <c r="Q1121" s="27" t="s">
        <v>898</v>
      </c>
      <c r="R1121" s="26" t="s">
        <v>899</v>
      </c>
      <c r="S1121" s="12">
        <v>20</v>
      </c>
      <c r="T1121" s="12">
        <v>567</v>
      </c>
      <c r="U1121" s="12">
        <f t="shared" si="123"/>
        <v>11340</v>
      </c>
      <c r="V1121" s="12">
        <f t="shared" si="126"/>
        <v>12700.800000000001</v>
      </c>
      <c r="W1121" s="23"/>
      <c r="X1121" s="23">
        <v>2017</v>
      </c>
      <c r="Y1121" s="25"/>
      <c r="Z1121" s="121" t="s">
        <v>1723</v>
      </c>
      <c r="AA1121" s="121" t="s">
        <v>1427</v>
      </c>
      <c r="AB1121" s="121" t="s">
        <v>4703</v>
      </c>
      <c r="AC1121" s="121">
        <v>23</v>
      </c>
      <c r="AD1121" s="122" t="s">
        <v>6875</v>
      </c>
      <c r="AE1121" s="122" t="s">
        <v>6871</v>
      </c>
      <c r="AF1121" s="121" t="s">
        <v>8386</v>
      </c>
      <c r="AG1121" s="121"/>
      <c r="AH1121" s="121" t="s">
        <v>8378</v>
      </c>
      <c r="AI1121" s="121"/>
      <c r="AJ1121" s="123">
        <v>20</v>
      </c>
      <c r="AK1121" s="123">
        <v>567</v>
      </c>
      <c r="AL1121" s="123">
        <f t="shared" si="124"/>
        <v>11340</v>
      </c>
      <c r="AM1121" s="123">
        <f t="shared" si="125"/>
        <v>0</v>
      </c>
      <c r="AN1121" s="130"/>
      <c r="AO1121" s="21"/>
      <c r="AP1121" s="24"/>
      <c r="AQ1121" s="21"/>
    </row>
    <row r="1122" spans="1:43" s="22" customFormat="1" ht="76.5" outlineLevel="1" x14ac:dyDescent="0.25">
      <c r="A1122" s="70"/>
      <c r="B1122" s="72" t="s">
        <v>5090</v>
      </c>
      <c r="C1122" s="21" t="s">
        <v>79</v>
      </c>
      <c r="D1122" s="21" t="s">
        <v>1929</v>
      </c>
      <c r="E1122" s="21" t="s">
        <v>1930</v>
      </c>
      <c r="F1122" s="21" t="s">
        <v>1931</v>
      </c>
      <c r="G1122" s="21" t="s">
        <v>1932</v>
      </c>
      <c r="H1122" s="23" t="s">
        <v>81</v>
      </c>
      <c r="I1122" s="24">
        <v>0</v>
      </c>
      <c r="J1122" s="25">
        <v>710000000</v>
      </c>
      <c r="K1122" s="25" t="s">
        <v>82</v>
      </c>
      <c r="L1122" s="23" t="s">
        <v>696</v>
      </c>
      <c r="M1122" s="30" t="s">
        <v>1728</v>
      </c>
      <c r="N1122" s="26" t="s">
        <v>84</v>
      </c>
      <c r="O1122" s="26" t="s">
        <v>4214</v>
      </c>
      <c r="P1122" s="21" t="s">
        <v>91</v>
      </c>
      <c r="Q1122" s="27">
        <v>704</v>
      </c>
      <c r="R1122" s="26" t="s">
        <v>901</v>
      </c>
      <c r="S1122" s="12">
        <v>100</v>
      </c>
      <c r="T1122" s="12">
        <v>56.37</v>
      </c>
      <c r="U1122" s="12">
        <f t="shared" si="123"/>
        <v>5637</v>
      </c>
      <c r="V1122" s="12">
        <f t="shared" si="126"/>
        <v>6313.4400000000005</v>
      </c>
      <c r="W1122" s="23"/>
      <c r="X1122" s="23">
        <v>2017</v>
      </c>
      <c r="Y1122" s="25"/>
      <c r="Z1122" s="121" t="s">
        <v>1723</v>
      </c>
      <c r="AA1122" s="121" t="s">
        <v>1427</v>
      </c>
      <c r="AB1122" s="121" t="s">
        <v>4703</v>
      </c>
      <c r="AC1122" s="121">
        <v>24</v>
      </c>
      <c r="AD1122" s="122" t="s">
        <v>6875</v>
      </c>
      <c r="AE1122" s="122" t="s">
        <v>6871</v>
      </c>
      <c r="AF1122" s="121" t="s">
        <v>8386</v>
      </c>
      <c r="AG1122" s="121"/>
      <c r="AH1122" s="121" t="s">
        <v>8378</v>
      </c>
      <c r="AI1122" s="121"/>
      <c r="AJ1122" s="123">
        <v>100</v>
      </c>
      <c r="AK1122" s="123">
        <v>56</v>
      </c>
      <c r="AL1122" s="123">
        <f t="shared" si="124"/>
        <v>5600</v>
      </c>
      <c r="AM1122" s="123">
        <f t="shared" si="125"/>
        <v>37</v>
      </c>
      <c r="AN1122" s="135"/>
      <c r="AO1122" s="74"/>
      <c r="AP1122" s="24"/>
      <c r="AQ1122" s="74"/>
    </row>
    <row r="1123" spans="1:43" s="22" customFormat="1" ht="76.5" outlineLevel="1" x14ac:dyDescent="0.25">
      <c r="A1123" s="70"/>
      <c r="B1123" s="72" t="s">
        <v>5091</v>
      </c>
      <c r="C1123" s="21" t="s">
        <v>79</v>
      </c>
      <c r="D1123" s="21" t="s">
        <v>1933</v>
      </c>
      <c r="E1123" s="21" t="s">
        <v>1934</v>
      </c>
      <c r="F1123" s="21" t="s">
        <v>1935</v>
      </c>
      <c r="G1123" s="21" t="s">
        <v>1936</v>
      </c>
      <c r="H1123" s="23" t="s">
        <v>81</v>
      </c>
      <c r="I1123" s="24">
        <v>0</v>
      </c>
      <c r="J1123" s="25">
        <v>710000000</v>
      </c>
      <c r="K1123" s="25" t="s">
        <v>82</v>
      </c>
      <c r="L1123" s="23" t="s">
        <v>696</v>
      </c>
      <c r="M1123" s="30" t="s">
        <v>1728</v>
      </c>
      <c r="N1123" s="26" t="s">
        <v>84</v>
      </c>
      <c r="O1123" s="26" t="s">
        <v>4214</v>
      </c>
      <c r="P1123" s="21" t="s">
        <v>91</v>
      </c>
      <c r="Q1123" s="27" t="s">
        <v>900</v>
      </c>
      <c r="R1123" s="26" t="s">
        <v>901</v>
      </c>
      <c r="S1123" s="12">
        <v>10</v>
      </c>
      <c r="T1123" s="12">
        <v>2245.09</v>
      </c>
      <c r="U1123" s="12">
        <f t="shared" si="123"/>
        <v>22450.9</v>
      </c>
      <c r="V1123" s="12">
        <f t="shared" si="126"/>
        <v>25145.008000000005</v>
      </c>
      <c r="W1123" s="23"/>
      <c r="X1123" s="23">
        <v>2017</v>
      </c>
      <c r="Y1123" s="25"/>
      <c r="Z1123" s="121" t="s">
        <v>1723</v>
      </c>
      <c r="AA1123" s="121" t="s">
        <v>1427</v>
      </c>
      <c r="AB1123" s="121" t="s">
        <v>4703</v>
      </c>
      <c r="AC1123" s="121">
        <v>25</v>
      </c>
      <c r="AD1123" s="122" t="s">
        <v>6875</v>
      </c>
      <c r="AE1123" s="122" t="s">
        <v>6871</v>
      </c>
      <c r="AF1123" s="121" t="s">
        <v>8386</v>
      </c>
      <c r="AG1123" s="121"/>
      <c r="AH1123" s="121" t="s">
        <v>8378</v>
      </c>
      <c r="AI1123" s="121"/>
      <c r="AJ1123" s="123">
        <v>10</v>
      </c>
      <c r="AK1123" s="123">
        <v>2245</v>
      </c>
      <c r="AL1123" s="123">
        <f t="shared" si="124"/>
        <v>22450</v>
      </c>
      <c r="AM1123" s="123">
        <f t="shared" si="125"/>
        <v>0.90000000000145519</v>
      </c>
      <c r="AN1123" s="130"/>
      <c r="AO1123" s="21"/>
      <c r="AP1123" s="24"/>
      <c r="AQ1123" s="21"/>
    </row>
    <row r="1124" spans="1:43" s="22" customFormat="1" ht="76.5" outlineLevel="1" x14ac:dyDescent="0.25">
      <c r="A1124" s="70"/>
      <c r="B1124" s="72" t="s">
        <v>5092</v>
      </c>
      <c r="C1124" s="21" t="s">
        <v>79</v>
      </c>
      <c r="D1124" s="21" t="s">
        <v>1429</v>
      </c>
      <c r="E1124" s="21" t="s">
        <v>480</v>
      </c>
      <c r="F1124" s="21" t="s">
        <v>1430</v>
      </c>
      <c r="G1124" s="21" t="s">
        <v>1431</v>
      </c>
      <c r="H1124" s="23" t="s">
        <v>81</v>
      </c>
      <c r="I1124" s="24">
        <v>0</v>
      </c>
      <c r="J1124" s="25">
        <v>710000000</v>
      </c>
      <c r="K1124" s="25" t="s">
        <v>82</v>
      </c>
      <c r="L1124" s="23" t="s">
        <v>696</v>
      </c>
      <c r="M1124" s="30" t="s">
        <v>1728</v>
      </c>
      <c r="N1124" s="26" t="s">
        <v>84</v>
      </c>
      <c r="O1124" s="26" t="s">
        <v>4214</v>
      </c>
      <c r="P1124" s="21" t="s">
        <v>91</v>
      </c>
      <c r="Q1124" s="27" t="s">
        <v>902</v>
      </c>
      <c r="R1124" s="26" t="s">
        <v>678</v>
      </c>
      <c r="S1124" s="12">
        <v>1</v>
      </c>
      <c r="T1124" s="12">
        <v>31350</v>
      </c>
      <c r="U1124" s="12">
        <f t="shared" si="123"/>
        <v>31350</v>
      </c>
      <c r="V1124" s="12">
        <f t="shared" si="126"/>
        <v>35112</v>
      </c>
      <c r="W1124" s="23"/>
      <c r="X1124" s="23">
        <v>2017</v>
      </c>
      <c r="Y1124" s="25"/>
      <c r="Z1124" s="121" t="s">
        <v>1723</v>
      </c>
      <c r="AA1124" s="121" t="s">
        <v>1427</v>
      </c>
      <c r="AB1124" s="121" t="s">
        <v>4703</v>
      </c>
      <c r="AC1124" s="121">
        <v>26</v>
      </c>
      <c r="AD1124" s="122" t="s">
        <v>6875</v>
      </c>
      <c r="AE1124" s="122" t="s">
        <v>6871</v>
      </c>
      <c r="AF1124" s="121" t="s">
        <v>8386</v>
      </c>
      <c r="AG1124" s="121"/>
      <c r="AH1124" s="121" t="s">
        <v>8378</v>
      </c>
      <c r="AI1124" s="121"/>
      <c r="AJ1124" s="123">
        <v>1</v>
      </c>
      <c r="AK1124" s="123">
        <v>31350</v>
      </c>
      <c r="AL1124" s="123">
        <f t="shared" si="124"/>
        <v>31350</v>
      </c>
      <c r="AM1124" s="123">
        <f t="shared" si="125"/>
        <v>0</v>
      </c>
      <c r="AN1124" s="130"/>
      <c r="AO1124" s="21"/>
      <c r="AP1124" s="24"/>
      <c r="AQ1124" s="21"/>
    </row>
    <row r="1125" spans="1:43" s="22" customFormat="1" ht="76.5" outlineLevel="1" x14ac:dyDescent="0.25">
      <c r="A1125" s="70"/>
      <c r="B1125" s="72" t="s">
        <v>5093</v>
      </c>
      <c r="C1125" s="21" t="s">
        <v>79</v>
      </c>
      <c r="D1125" s="21" t="s">
        <v>1937</v>
      </c>
      <c r="E1125" s="21" t="s">
        <v>480</v>
      </c>
      <c r="F1125" s="21" t="s">
        <v>1938</v>
      </c>
      <c r="G1125" s="21" t="s">
        <v>5439</v>
      </c>
      <c r="H1125" s="23" t="s">
        <v>81</v>
      </c>
      <c r="I1125" s="24">
        <v>0</v>
      </c>
      <c r="J1125" s="25">
        <v>710000000</v>
      </c>
      <c r="K1125" s="25" t="s">
        <v>82</v>
      </c>
      <c r="L1125" s="23" t="s">
        <v>696</v>
      </c>
      <c r="M1125" s="30" t="s">
        <v>1728</v>
      </c>
      <c r="N1125" s="26" t="s">
        <v>84</v>
      </c>
      <c r="O1125" s="26" t="s">
        <v>4214</v>
      </c>
      <c r="P1125" s="21" t="s">
        <v>91</v>
      </c>
      <c r="Q1125" s="27" t="s">
        <v>902</v>
      </c>
      <c r="R1125" s="26" t="s">
        <v>678</v>
      </c>
      <c r="S1125" s="12">
        <v>1</v>
      </c>
      <c r="T1125" s="12">
        <v>32960</v>
      </c>
      <c r="U1125" s="12">
        <f t="shared" si="123"/>
        <v>32960</v>
      </c>
      <c r="V1125" s="12">
        <f t="shared" si="126"/>
        <v>36915.200000000004</v>
      </c>
      <c r="W1125" s="23"/>
      <c r="X1125" s="23">
        <v>2017</v>
      </c>
      <c r="Y1125" s="25"/>
      <c r="Z1125" s="121" t="s">
        <v>1723</v>
      </c>
      <c r="AA1125" s="121" t="s">
        <v>1427</v>
      </c>
      <c r="AB1125" s="121" t="s">
        <v>4703</v>
      </c>
      <c r="AC1125" s="121">
        <v>27</v>
      </c>
      <c r="AD1125" s="122" t="s">
        <v>6875</v>
      </c>
      <c r="AE1125" s="122" t="s">
        <v>6871</v>
      </c>
      <c r="AF1125" s="121" t="s">
        <v>8386</v>
      </c>
      <c r="AG1125" s="121"/>
      <c r="AH1125" s="121" t="s">
        <v>8378</v>
      </c>
      <c r="AI1125" s="121"/>
      <c r="AJ1125" s="123">
        <v>1</v>
      </c>
      <c r="AK1125" s="123">
        <v>32960</v>
      </c>
      <c r="AL1125" s="123">
        <f t="shared" si="124"/>
        <v>32960</v>
      </c>
      <c r="AM1125" s="123">
        <f t="shared" si="125"/>
        <v>0</v>
      </c>
      <c r="AN1125" s="130"/>
      <c r="AO1125" s="21"/>
      <c r="AP1125" s="24"/>
      <c r="AQ1125" s="21"/>
    </row>
    <row r="1126" spans="1:43" s="22" customFormat="1" ht="76.5" outlineLevel="1" x14ac:dyDescent="0.25">
      <c r="A1126" s="70"/>
      <c r="B1126" s="72" t="s">
        <v>5094</v>
      </c>
      <c r="C1126" s="21" t="s">
        <v>79</v>
      </c>
      <c r="D1126" s="21" t="s">
        <v>1939</v>
      </c>
      <c r="E1126" s="21" t="s">
        <v>601</v>
      </c>
      <c r="F1126" s="21" t="s">
        <v>1940</v>
      </c>
      <c r="G1126" s="21" t="s">
        <v>1941</v>
      </c>
      <c r="H1126" s="23" t="s">
        <v>81</v>
      </c>
      <c r="I1126" s="24">
        <v>0</v>
      </c>
      <c r="J1126" s="25">
        <v>710000000</v>
      </c>
      <c r="K1126" s="25" t="s">
        <v>82</v>
      </c>
      <c r="L1126" s="23" t="s">
        <v>696</v>
      </c>
      <c r="M1126" s="30" t="s">
        <v>1728</v>
      </c>
      <c r="N1126" s="26" t="s">
        <v>84</v>
      </c>
      <c r="O1126" s="26" t="s">
        <v>4214</v>
      </c>
      <c r="P1126" s="21" t="s">
        <v>91</v>
      </c>
      <c r="Q1126" s="27">
        <v>796</v>
      </c>
      <c r="R1126" s="26" t="s">
        <v>678</v>
      </c>
      <c r="S1126" s="12">
        <v>4</v>
      </c>
      <c r="T1126" s="12">
        <v>1686</v>
      </c>
      <c r="U1126" s="12">
        <f t="shared" si="123"/>
        <v>6744</v>
      </c>
      <c r="V1126" s="12">
        <f t="shared" si="126"/>
        <v>7553.2800000000007</v>
      </c>
      <c r="W1126" s="23"/>
      <c r="X1126" s="23">
        <v>2017</v>
      </c>
      <c r="Y1126" s="25"/>
      <c r="Z1126" s="121" t="s">
        <v>1723</v>
      </c>
      <c r="AA1126" s="121" t="s">
        <v>1427</v>
      </c>
      <c r="AB1126" s="121" t="s">
        <v>4703</v>
      </c>
      <c r="AC1126" s="121">
        <v>28</v>
      </c>
      <c r="AD1126" s="122" t="s">
        <v>6875</v>
      </c>
      <c r="AE1126" s="122" t="s">
        <v>6871</v>
      </c>
      <c r="AF1126" s="121" t="s">
        <v>8386</v>
      </c>
      <c r="AG1126" s="121"/>
      <c r="AH1126" s="121" t="s">
        <v>8378</v>
      </c>
      <c r="AI1126" s="121"/>
      <c r="AJ1126" s="123">
        <v>4</v>
      </c>
      <c r="AK1126" s="123">
        <v>1686</v>
      </c>
      <c r="AL1126" s="123">
        <f t="shared" si="124"/>
        <v>6744</v>
      </c>
      <c r="AM1126" s="123">
        <f t="shared" si="125"/>
        <v>0</v>
      </c>
      <c r="AN1126" s="130"/>
      <c r="AO1126" s="21"/>
      <c r="AP1126" s="24"/>
      <c r="AQ1126" s="21"/>
    </row>
    <row r="1127" spans="1:43" s="22" customFormat="1" ht="76.5" outlineLevel="1" x14ac:dyDescent="0.25">
      <c r="A1127" s="70"/>
      <c r="B1127" s="72" t="s">
        <v>5095</v>
      </c>
      <c r="C1127" s="21" t="s">
        <v>79</v>
      </c>
      <c r="D1127" s="21" t="s">
        <v>1939</v>
      </c>
      <c r="E1127" s="21" t="s">
        <v>601</v>
      </c>
      <c r="F1127" s="21" t="s">
        <v>1940</v>
      </c>
      <c r="G1127" s="21" t="s">
        <v>1942</v>
      </c>
      <c r="H1127" s="23" t="s">
        <v>81</v>
      </c>
      <c r="I1127" s="24">
        <v>0</v>
      </c>
      <c r="J1127" s="25">
        <v>710000000</v>
      </c>
      <c r="K1127" s="25" t="s">
        <v>82</v>
      </c>
      <c r="L1127" s="23" t="s">
        <v>696</v>
      </c>
      <c r="M1127" s="30" t="s">
        <v>1728</v>
      </c>
      <c r="N1127" s="26" t="s">
        <v>84</v>
      </c>
      <c r="O1127" s="26" t="s">
        <v>4214</v>
      </c>
      <c r="P1127" s="21" t="s">
        <v>91</v>
      </c>
      <c r="Q1127" s="27">
        <v>796</v>
      </c>
      <c r="R1127" s="26" t="s">
        <v>678</v>
      </c>
      <c r="S1127" s="12">
        <v>2</v>
      </c>
      <c r="T1127" s="12">
        <v>2103</v>
      </c>
      <c r="U1127" s="12">
        <f t="shared" si="123"/>
        <v>4206</v>
      </c>
      <c r="V1127" s="12">
        <f t="shared" si="126"/>
        <v>4710.72</v>
      </c>
      <c r="W1127" s="23"/>
      <c r="X1127" s="23">
        <v>2017</v>
      </c>
      <c r="Y1127" s="25"/>
      <c r="Z1127" s="121" t="s">
        <v>1723</v>
      </c>
      <c r="AA1127" s="121" t="s">
        <v>1427</v>
      </c>
      <c r="AB1127" s="121" t="s">
        <v>4703</v>
      </c>
      <c r="AC1127" s="121">
        <v>29</v>
      </c>
      <c r="AD1127" s="122" t="s">
        <v>6875</v>
      </c>
      <c r="AE1127" s="122" t="s">
        <v>6871</v>
      </c>
      <c r="AF1127" s="121" t="s">
        <v>8386</v>
      </c>
      <c r="AG1127" s="121"/>
      <c r="AH1127" s="121" t="s">
        <v>8378</v>
      </c>
      <c r="AI1127" s="121"/>
      <c r="AJ1127" s="123">
        <v>2</v>
      </c>
      <c r="AK1127" s="123">
        <v>2103</v>
      </c>
      <c r="AL1127" s="123">
        <f t="shared" si="124"/>
        <v>4206</v>
      </c>
      <c r="AM1127" s="123">
        <f t="shared" si="125"/>
        <v>0</v>
      </c>
      <c r="AN1127" s="130"/>
      <c r="AO1127" s="21"/>
      <c r="AP1127" s="24"/>
      <c r="AQ1127" s="21"/>
    </row>
    <row r="1128" spans="1:43" s="22" customFormat="1" ht="76.5" outlineLevel="1" x14ac:dyDescent="0.25">
      <c r="A1128" s="70"/>
      <c r="B1128" s="72" t="s">
        <v>5096</v>
      </c>
      <c r="C1128" s="21" t="s">
        <v>79</v>
      </c>
      <c r="D1128" s="21" t="s">
        <v>1065</v>
      </c>
      <c r="E1128" s="21" t="s">
        <v>1066</v>
      </c>
      <c r="F1128" s="21" t="s">
        <v>1067</v>
      </c>
      <c r="G1128" s="21" t="s">
        <v>1068</v>
      </c>
      <c r="H1128" s="23" t="s">
        <v>81</v>
      </c>
      <c r="I1128" s="24">
        <v>0</v>
      </c>
      <c r="J1128" s="25">
        <v>710000000</v>
      </c>
      <c r="K1128" s="25" t="s">
        <v>82</v>
      </c>
      <c r="L1128" s="23" t="s">
        <v>696</v>
      </c>
      <c r="M1128" s="30" t="s">
        <v>1728</v>
      </c>
      <c r="N1128" s="26" t="s">
        <v>84</v>
      </c>
      <c r="O1128" s="26" t="s">
        <v>4214</v>
      </c>
      <c r="P1128" s="21" t="s">
        <v>91</v>
      </c>
      <c r="Q1128" s="27">
        <v>796</v>
      </c>
      <c r="R1128" s="26" t="s">
        <v>678</v>
      </c>
      <c r="S1128" s="12">
        <v>20</v>
      </c>
      <c r="T1128" s="12">
        <v>542</v>
      </c>
      <c r="U1128" s="12">
        <f t="shared" si="123"/>
        <v>10840</v>
      </c>
      <c r="V1128" s="12">
        <f t="shared" si="126"/>
        <v>12140.800000000001</v>
      </c>
      <c r="W1128" s="23"/>
      <c r="X1128" s="23">
        <v>2017</v>
      </c>
      <c r="Y1128" s="25"/>
      <c r="Z1128" s="121" t="s">
        <v>1723</v>
      </c>
      <c r="AA1128" s="121" t="s">
        <v>1427</v>
      </c>
      <c r="AB1128" s="121" t="s">
        <v>4703</v>
      </c>
      <c r="AC1128" s="121">
        <v>30</v>
      </c>
      <c r="AD1128" s="122" t="s">
        <v>6875</v>
      </c>
      <c r="AE1128" s="122" t="s">
        <v>6871</v>
      </c>
      <c r="AF1128" s="121" t="s">
        <v>8386</v>
      </c>
      <c r="AG1128" s="121"/>
      <c r="AH1128" s="121" t="s">
        <v>8378</v>
      </c>
      <c r="AI1128" s="121"/>
      <c r="AJ1128" s="123">
        <v>20</v>
      </c>
      <c r="AK1128" s="123">
        <v>542</v>
      </c>
      <c r="AL1128" s="123">
        <f t="shared" si="124"/>
        <v>10840</v>
      </c>
      <c r="AM1128" s="123">
        <f t="shared" si="125"/>
        <v>0</v>
      </c>
      <c r="AN1128" s="130"/>
      <c r="AO1128" s="21"/>
      <c r="AP1128" s="24"/>
      <c r="AQ1128" s="21"/>
    </row>
    <row r="1129" spans="1:43" s="22" customFormat="1" ht="76.5" outlineLevel="1" x14ac:dyDescent="0.25">
      <c r="A1129" s="70"/>
      <c r="B1129" s="72" t="s">
        <v>5097</v>
      </c>
      <c r="C1129" s="21" t="s">
        <v>79</v>
      </c>
      <c r="D1129" s="21" t="s">
        <v>1943</v>
      </c>
      <c r="E1129" s="21" t="s">
        <v>1070</v>
      </c>
      <c r="F1129" s="21" t="s">
        <v>1944</v>
      </c>
      <c r="G1129" s="21" t="s">
        <v>3759</v>
      </c>
      <c r="H1129" s="23" t="s">
        <v>81</v>
      </c>
      <c r="I1129" s="24">
        <v>0</v>
      </c>
      <c r="J1129" s="25">
        <v>710000000</v>
      </c>
      <c r="K1129" s="25" t="s">
        <v>82</v>
      </c>
      <c r="L1129" s="23" t="s">
        <v>696</v>
      </c>
      <c r="M1129" s="30" t="s">
        <v>1728</v>
      </c>
      <c r="N1129" s="26" t="s">
        <v>84</v>
      </c>
      <c r="O1129" s="26" t="s">
        <v>4214</v>
      </c>
      <c r="P1129" s="21" t="s">
        <v>91</v>
      </c>
      <c r="Q1129" s="27">
        <v>736</v>
      </c>
      <c r="R1129" s="26" t="s">
        <v>1128</v>
      </c>
      <c r="S1129" s="12">
        <v>10</v>
      </c>
      <c r="T1129" s="12">
        <v>400</v>
      </c>
      <c r="U1129" s="12">
        <f t="shared" si="123"/>
        <v>4000</v>
      </c>
      <c r="V1129" s="12">
        <f t="shared" si="126"/>
        <v>4480</v>
      </c>
      <c r="W1129" s="23"/>
      <c r="X1129" s="23">
        <v>2017</v>
      </c>
      <c r="Y1129" s="25"/>
      <c r="Z1129" s="121" t="s">
        <v>1723</v>
      </c>
      <c r="AA1129" s="121" t="s">
        <v>1427</v>
      </c>
      <c r="AB1129" s="121" t="s">
        <v>4703</v>
      </c>
      <c r="AC1129" s="121">
        <v>31</v>
      </c>
      <c r="AD1129" s="122" t="s">
        <v>6875</v>
      </c>
      <c r="AE1129" s="122" t="s">
        <v>6871</v>
      </c>
      <c r="AF1129" s="121" t="s">
        <v>8386</v>
      </c>
      <c r="AG1129" s="121"/>
      <c r="AH1129" s="121" t="s">
        <v>8378</v>
      </c>
      <c r="AI1129" s="121"/>
      <c r="AJ1129" s="123">
        <v>10</v>
      </c>
      <c r="AK1129" s="123">
        <v>400</v>
      </c>
      <c r="AL1129" s="123">
        <f t="shared" si="124"/>
        <v>4000</v>
      </c>
      <c r="AM1129" s="123">
        <f t="shared" si="125"/>
        <v>0</v>
      </c>
      <c r="AN1129" s="130"/>
      <c r="AO1129" s="21"/>
      <c r="AP1129" s="24"/>
      <c r="AQ1129" s="21"/>
    </row>
    <row r="1130" spans="1:43" s="22" customFormat="1" ht="76.5" outlineLevel="1" x14ac:dyDescent="0.25">
      <c r="A1130" s="70"/>
      <c r="B1130" s="72" t="s">
        <v>5098</v>
      </c>
      <c r="C1130" s="21" t="s">
        <v>79</v>
      </c>
      <c r="D1130" s="21" t="s">
        <v>1069</v>
      </c>
      <c r="E1130" s="21" t="s">
        <v>1070</v>
      </c>
      <c r="F1130" s="21" t="s">
        <v>1071</v>
      </c>
      <c r="G1130" s="21" t="s">
        <v>4896</v>
      </c>
      <c r="H1130" s="23" t="s">
        <v>81</v>
      </c>
      <c r="I1130" s="24">
        <v>0</v>
      </c>
      <c r="J1130" s="25">
        <v>710000000</v>
      </c>
      <c r="K1130" s="25" t="s">
        <v>82</v>
      </c>
      <c r="L1130" s="23" t="s">
        <v>696</v>
      </c>
      <c r="M1130" s="30" t="s">
        <v>1728</v>
      </c>
      <c r="N1130" s="26" t="s">
        <v>84</v>
      </c>
      <c r="O1130" s="26" t="s">
        <v>4214</v>
      </c>
      <c r="P1130" s="21" t="s">
        <v>91</v>
      </c>
      <c r="Q1130" s="27">
        <v>736</v>
      </c>
      <c r="R1130" s="26" t="s">
        <v>1128</v>
      </c>
      <c r="S1130" s="12">
        <v>60</v>
      </c>
      <c r="T1130" s="12">
        <v>463.35</v>
      </c>
      <c r="U1130" s="12">
        <f t="shared" si="123"/>
        <v>27801</v>
      </c>
      <c r="V1130" s="12">
        <f t="shared" si="126"/>
        <v>31137.120000000003</v>
      </c>
      <c r="W1130" s="23"/>
      <c r="X1130" s="23">
        <v>2017</v>
      </c>
      <c r="Y1130" s="25"/>
      <c r="Z1130" s="121" t="s">
        <v>1723</v>
      </c>
      <c r="AA1130" s="121" t="s">
        <v>1427</v>
      </c>
      <c r="AB1130" s="121" t="s">
        <v>4703</v>
      </c>
      <c r="AC1130" s="121">
        <v>32</v>
      </c>
      <c r="AD1130" s="122" t="s">
        <v>6875</v>
      </c>
      <c r="AE1130" s="122" t="s">
        <v>6871</v>
      </c>
      <c r="AF1130" s="121" t="s">
        <v>8386</v>
      </c>
      <c r="AG1130" s="121"/>
      <c r="AH1130" s="121" t="s">
        <v>8378</v>
      </c>
      <c r="AI1130" s="121"/>
      <c r="AJ1130" s="123">
        <v>60</v>
      </c>
      <c r="AK1130" s="123">
        <v>463</v>
      </c>
      <c r="AL1130" s="123">
        <f t="shared" si="124"/>
        <v>27780</v>
      </c>
      <c r="AM1130" s="123">
        <f t="shared" si="125"/>
        <v>21</v>
      </c>
      <c r="AN1130" s="130"/>
      <c r="AO1130" s="21"/>
      <c r="AP1130" s="24"/>
      <c r="AQ1130" s="21"/>
    </row>
    <row r="1131" spans="1:43" s="22" customFormat="1" ht="76.5" outlineLevel="1" x14ac:dyDescent="0.25">
      <c r="A1131" s="70"/>
      <c r="B1131" s="72" t="s">
        <v>5099</v>
      </c>
      <c r="C1131" s="21" t="s">
        <v>79</v>
      </c>
      <c r="D1131" s="21" t="s">
        <v>1945</v>
      </c>
      <c r="E1131" s="21" t="s">
        <v>1946</v>
      </c>
      <c r="F1131" s="21" t="s">
        <v>1947</v>
      </c>
      <c r="G1131" s="21" t="s">
        <v>4909</v>
      </c>
      <c r="H1131" s="23" t="s">
        <v>81</v>
      </c>
      <c r="I1131" s="24">
        <v>0</v>
      </c>
      <c r="J1131" s="25">
        <v>710000000</v>
      </c>
      <c r="K1131" s="25" t="s">
        <v>82</v>
      </c>
      <c r="L1131" s="23" t="s">
        <v>696</v>
      </c>
      <c r="M1131" s="30" t="s">
        <v>1728</v>
      </c>
      <c r="N1131" s="26" t="s">
        <v>84</v>
      </c>
      <c r="O1131" s="26" t="s">
        <v>4214</v>
      </c>
      <c r="P1131" s="21" t="s">
        <v>91</v>
      </c>
      <c r="Q1131" s="27">
        <v>778</v>
      </c>
      <c r="R1131" s="26" t="s">
        <v>899</v>
      </c>
      <c r="S1131" s="12">
        <v>20</v>
      </c>
      <c r="T1131" s="12">
        <v>85.98</v>
      </c>
      <c r="U1131" s="12">
        <f t="shared" si="123"/>
        <v>1719.6000000000001</v>
      </c>
      <c r="V1131" s="12">
        <f t="shared" si="126"/>
        <v>1925.9520000000002</v>
      </c>
      <c r="W1131" s="23"/>
      <c r="X1131" s="23">
        <v>2017</v>
      </c>
      <c r="Y1131" s="25"/>
      <c r="Z1131" s="121" t="s">
        <v>1723</v>
      </c>
      <c r="AA1131" s="121" t="s">
        <v>1427</v>
      </c>
      <c r="AB1131" s="121" t="s">
        <v>4703</v>
      </c>
      <c r="AC1131" s="121">
        <v>33</v>
      </c>
      <c r="AD1131" s="122" t="s">
        <v>6875</v>
      </c>
      <c r="AE1131" s="122" t="s">
        <v>6871</v>
      </c>
      <c r="AF1131" s="121" t="s">
        <v>8386</v>
      </c>
      <c r="AG1131" s="121"/>
      <c r="AH1131" s="121" t="s">
        <v>8378</v>
      </c>
      <c r="AI1131" s="121"/>
      <c r="AJ1131" s="123">
        <v>20</v>
      </c>
      <c r="AK1131" s="123">
        <v>85</v>
      </c>
      <c r="AL1131" s="123">
        <f t="shared" si="124"/>
        <v>1700</v>
      </c>
      <c r="AM1131" s="123">
        <f t="shared" si="125"/>
        <v>19.600000000000136</v>
      </c>
      <c r="AN1131" s="130"/>
      <c r="AO1131" s="21"/>
      <c r="AP1131" s="24"/>
      <c r="AQ1131" s="21"/>
    </row>
    <row r="1132" spans="1:43" s="22" customFormat="1" ht="76.5" outlineLevel="1" x14ac:dyDescent="0.25">
      <c r="A1132" s="70"/>
      <c r="B1132" s="72" t="s">
        <v>5100</v>
      </c>
      <c r="C1132" s="21" t="s">
        <v>79</v>
      </c>
      <c r="D1132" s="21" t="s">
        <v>1948</v>
      </c>
      <c r="E1132" s="21" t="s">
        <v>1949</v>
      </c>
      <c r="F1132" s="21" t="s">
        <v>1950</v>
      </c>
      <c r="G1132" s="21" t="s">
        <v>1951</v>
      </c>
      <c r="H1132" s="23" t="s">
        <v>81</v>
      </c>
      <c r="I1132" s="24">
        <v>0</v>
      </c>
      <c r="J1132" s="25">
        <v>710000000</v>
      </c>
      <c r="K1132" s="25" t="s">
        <v>82</v>
      </c>
      <c r="L1132" s="23" t="s">
        <v>696</v>
      </c>
      <c r="M1132" s="30" t="s">
        <v>1728</v>
      </c>
      <c r="N1132" s="26" t="s">
        <v>84</v>
      </c>
      <c r="O1132" s="26" t="s">
        <v>4214</v>
      </c>
      <c r="P1132" s="21" t="s">
        <v>91</v>
      </c>
      <c r="Q1132" s="27">
        <v>778</v>
      </c>
      <c r="R1132" s="26" t="s">
        <v>899</v>
      </c>
      <c r="S1132" s="12">
        <v>50</v>
      </c>
      <c r="T1132" s="12">
        <v>363.04</v>
      </c>
      <c r="U1132" s="12">
        <f t="shared" si="123"/>
        <v>18152</v>
      </c>
      <c r="V1132" s="12">
        <f t="shared" si="126"/>
        <v>20330.240000000002</v>
      </c>
      <c r="W1132" s="23"/>
      <c r="X1132" s="23">
        <v>2017</v>
      </c>
      <c r="Y1132" s="25"/>
      <c r="Z1132" s="121" t="s">
        <v>1723</v>
      </c>
      <c r="AA1132" s="121" t="s">
        <v>1427</v>
      </c>
      <c r="AB1132" s="121" t="s">
        <v>4703</v>
      </c>
      <c r="AC1132" s="121">
        <v>34</v>
      </c>
      <c r="AD1132" s="122" t="s">
        <v>6875</v>
      </c>
      <c r="AE1132" s="122" t="s">
        <v>6871</v>
      </c>
      <c r="AF1132" s="121" t="s">
        <v>8386</v>
      </c>
      <c r="AG1132" s="121"/>
      <c r="AH1132" s="121" t="s">
        <v>8378</v>
      </c>
      <c r="AI1132" s="121"/>
      <c r="AJ1132" s="123">
        <v>50</v>
      </c>
      <c r="AK1132" s="123">
        <v>363</v>
      </c>
      <c r="AL1132" s="123">
        <f t="shared" si="124"/>
        <v>18150</v>
      </c>
      <c r="AM1132" s="123">
        <f t="shared" si="125"/>
        <v>2</v>
      </c>
      <c r="AN1132" s="130"/>
      <c r="AO1132" s="21"/>
      <c r="AP1132" s="24"/>
      <c r="AQ1132" s="21"/>
    </row>
    <row r="1133" spans="1:43" s="22" customFormat="1" ht="76.5" outlineLevel="1" x14ac:dyDescent="0.25">
      <c r="A1133" s="70"/>
      <c r="B1133" s="72" t="s">
        <v>5101</v>
      </c>
      <c r="C1133" s="21" t="s">
        <v>79</v>
      </c>
      <c r="D1133" s="21" t="s">
        <v>1952</v>
      </c>
      <c r="E1133" s="21" t="s">
        <v>1953</v>
      </c>
      <c r="F1133" s="21" t="s">
        <v>1954</v>
      </c>
      <c r="G1133" s="21" t="s">
        <v>4910</v>
      </c>
      <c r="H1133" s="23" t="s">
        <v>81</v>
      </c>
      <c r="I1133" s="24">
        <v>0</v>
      </c>
      <c r="J1133" s="25">
        <v>710000000</v>
      </c>
      <c r="K1133" s="25" t="s">
        <v>82</v>
      </c>
      <c r="L1133" s="23" t="s">
        <v>696</v>
      </c>
      <c r="M1133" s="30" t="s">
        <v>1728</v>
      </c>
      <c r="N1133" s="26" t="s">
        <v>84</v>
      </c>
      <c r="O1133" s="26" t="s">
        <v>4214</v>
      </c>
      <c r="P1133" s="21" t="s">
        <v>91</v>
      </c>
      <c r="Q1133" s="27">
        <v>778</v>
      </c>
      <c r="R1133" s="26" t="s">
        <v>899</v>
      </c>
      <c r="S1133" s="12">
        <v>30</v>
      </c>
      <c r="T1133" s="12">
        <v>749.96</v>
      </c>
      <c r="U1133" s="12">
        <f t="shared" si="123"/>
        <v>22498.800000000003</v>
      </c>
      <c r="V1133" s="12">
        <f t="shared" si="126"/>
        <v>25198.656000000006</v>
      </c>
      <c r="W1133" s="23"/>
      <c r="X1133" s="23">
        <v>2017</v>
      </c>
      <c r="Y1133" s="25"/>
      <c r="Z1133" s="121" t="s">
        <v>1723</v>
      </c>
      <c r="AA1133" s="121" t="s">
        <v>1427</v>
      </c>
      <c r="AB1133" s="121" t="s">
        <v>4703</v>
      </c>
      <c r="AC1133" s="121">
        <v>35</v>
      </c>
      <c r="AD1133" s="122" t="s">
        <v>6875</v>
      </c>
      <c r="AE1133" s="122" t="s">
        <v>6871</v>
      </c>
      <c r="AF1133" s="121" t="s">
        <v>8386</v>
      </c>
      <c r="AG1133" s="121"/>
      <c r="AH1133" s="121" t="s">
        <v>8378</v>
      </c>
      <c r="AI1133" s="121"/>
      <c r="AJ1133" s="123">
        <v>30</v>
      </c>
      <c r="AK1133" s="123">
        <v>749</v>
      </c>
      <c r="AL1133" s="123">
        <f t="shared" si="124"/>
        <v>22470</v>
      </c>
      <c r="AM1133" s="123">
        <f t="shared" si="125"/>
        <v>28.80000000000291</v>
      </c>
      <c r="AN1133" s="130"/>
      <c r="AO1133" s="21"/>
      <c r="AP1133" s="24"/>
      <c r="AQ1133" s="21"/>
    </row>
    <row r="1134" spans="1:43" s="22" customFormat="1" ht="76.5" outlineLevel="1" x14ac:dyDescent="0.25">
      <c r="A1134" s="70"/>
      <c r="B1134" s="72" t="s">
        <v>5102</v>
      </c>
      <c r="C1134" s="21" t="s">
        <v>79</v>
      </c>
      <c r="D1134" s="21" t="s">
        <v>314</v>
      </c>
      <c r="E1134" s="21" t="s">
        <v>315</v>
      </c>
      <c r="F1134" s="21" t="s">
        <v>316</v>
      </c>
      <c r="G1134" s="21" t="s">
        <v>4443</v>
      </c>
      <c r="H1134" s="23" t="s">
        <v>81</v>
      </c>
      <c r="I1134" s="24">
        <v>0</v>
      </c>
      <c r="J1134" s="25">
        <v>710000000</v>
      </c>
      <c r="K1134" s="25" t="s">
        <v>82</v>
      </c>
      <c r="L1134" s="23" t="s">
        <v>696</v>
      </c>
      <c r="M1134" s="30" t="s">
        <v>1728</v>
      </c>
      <c r="N1134" s="26" t="s">
        <v>84</v>
      </c>
      <c r="O1134" s="26" t="s">
        <v>4214</v>
      </c>
      <c r="P1134" s="21" t="s">
        <v>91</v>
      </c>
      <c r="Q1134" s="27">
        <v>715</v>
      </c>
      <c r="R1134" s="26" t="s">
        <v>681</v>
      </c>
      <c r="S1134" s="12">
        <v>50</v>
      </c>
      <c r="T1134" s="12">
        <v>148.08000000000001</v>
      </c>
      <c r="U1134" s="12">
        <f t="shared" si="123"/>
        <v>7404.0000000000009</v>
      </c>
      <c r="V1134" s="12">
        <f t="shared" si="126"/>
        <v>8292.4800000000014</v>
      </c>
      <c r="W1134" s="23"/>
      <c r="X1134" s="23">
        <v>2017</v>
      </c>
      <c r="Y1134" s="25"/>
      <c r="Z1134" s="121" t="s">
        <v>1723</v>
      </c>
      <c r="AA1134" s="121" t="s">
        <v>1427</v>
      </c>
      <c r="AB1134" s="121" t="s">
        <v>4703</v>
      </c>
      <c r="AC1134" s="121">
        <v>36</v>
      </c>
      <c r="AD1134" s="122" t="s">
        <v>6875</v>
      </c>
      <c r="AE1134" s="122" t="s">
        <v>6871</v>
      </c>
      <c r="AF1134" s="121" t="s">
        <v>8386</v>
      </c>
      <c r="AG1134" s="121"/>
      <c r="AH1134" s="121" t="s">
        <v>8378</v>
      </c>
      <c r="AI1134" s="121"/>
      <c r="AJ1134" s="123">
        <v>50</v>
      </c>
      <c r="AK1134" s="123">
        <v>148</v>
      </c>
      <c r="AL1134" s="123">
        <f t="shared" si="124"/>
        <v>7400</v>
      </c>
      <c r="AM1134" s="123">
        <f t="shared" si="125"/>
        <v>4.0000000000009095</v>
      </c>
      <c r="AN1134" s="130"/>
      <c r="AO1134" s="21"/>
      <c r="AP1134" s="24"/>
      <c r="AQ1134" s="21"/>
    </row>
    <row r="1135" spans="1:43" s="22" customFormat="1" ht="76.5" outlineLevel="1" x14ac:dyDescent="0.25">
      <c r="A1135" s="70"/>
      <c r="B1135" s="72" t="s">
        <v>5103</v>
      </c>
      <c r="C1135" s="21" t="s">
        <v>79</v>
      </c>
      <c r="D1135" s="21" t="s">
        <v>1955</v>
      </c>
      <c r="E1135" s="21" t="s">
        <v>1956</v>
      </c>
      <c r="F1135" s="21" t="s">
        <v>1957</v>
      </c>
      <c r="G1135" s="21" t="s">
        <v>1958</v>
      </c>
      <c r="H1135" s="23" t="s">
        <v>81</v>
      </c>
      <c r="I1135" s="24">
        <v>0</v>
      </c>
      <c r="J1135" s="25">
        <v>710000000</v>
      </c>
      <c r="K1135" s="25" t="s">
        <v>82</v>
      </c>
      <c r="L1135" s="23" t="s">
        <v>696</v>
      </c>
      <c r="M1135" s="30" t="s">
        <v>1728</v>
      </c>
      <c r="N1135" s="26" t="s">
        <v>84</v>
      </c>
      <c r="O1135" s="26" t="s">
        <v>4214</v>
      </c>
      <c r="P1135" s="21" t="s">
        <v>91</v>
      </c>
      <c r="Q1135" s="27">
        <v>736</v>
      </c>
      <c r="R1135" s="26" t="s">
        <v>1128</v>
      </c>
      <c r="S1135" s="12">
        <v>10</v>
      </c>
      <c r="T1135" s="12">
        <v>315.27</v>
      </c>
      <c r="U1135" s="12">
        <f t="shared" si="123"/>
        <v>3152.7</v>
      </c>
      <c r="V1135" s="12">
        <f t="shared" si="126"/>
        <v>3531.0240000000003</v>
      </c>
      <c r="W1135" s="23"/>
      <c r="X1135" s="23">
        <v>2017</v>
      </c>
      <c r="Y1135" s="25"/>
      <c r="Z1135" s="121" t="s">
        <v>1723</v>
      </c>
      <c r="AA1135" s="121" t="s">
        <v>1427</v>
      </c>
      <c r="AB1135" s="121" t="s">
        <v>4703</v>
      </c>
      <c r="AC1135" s="121">
        <v>37</v>
      </c>
      <c r="AD1135" s="122" t="s">
        <v>6875</v>
      </c>
      <c r="AE1135" s="122" t="s">
        <v>6871</v>
      </c>
      <c r="AF1135" s="121" t="s">
        <v>8386</v>
      </c>
      <c r="AG1135" s="121"/>
      <c r="AH1135" s="121" t="s">
        <v>8378</v>
      </c>
      <c r="AI1135" s="121"/>
      <c r="AJ1135" s="123">
        <v>10</v>
      </c>
      <c r="AK1135" s="123">
        <v>315</v>
      </c>
      <c r="AL1135" s="123">
        <f t="shared" si="124"/>
        <v>3150</v>
      </c>
      <c r="AM1135" s="123">
        <f t="shared" si="125"/>
        <v>2.6999999999998181</v>
      </c>
      <c r="AN1135" s="130"/>
      <c r="AO1135" s="21"/>
      <c r="AP1135" s="24"/>
      <c r="AQ1135" s="21"/>
    </row>
    <row r="1136" spans="1:43" s="22" customFormat="1" ht="76.5" outlineLevel="1" x14ac:dyDescent="0.25">
      <c r="A1136" s="70"/>
      <c r="B1136" s="72" t="s">
        <v>5104</v>
      </c>
      <c r="C1136" s="21" t="s">
        <v>79</v>
      </c>
      <c r="D1136" s="21" t="s">
        <v>1014</v>
      </c>
      <c r="E1136" s="21" t="s">
        <v>1015</v>
      </c>
      <c r="F1136" s="21" t="s">
        <v>1016</v>
      </c>
      <c r="G1136" s="21" t="s">
        <v>4438</v>
      </c>
      <c r="H1136" s="23" t="s">
        <v>81</v>
      </c>
      <c r="I1136" s="24">
        <v>0</v>
      </c>
      <c r="J1136" s="25">
        <v>710000000</v>
      </c>
      <c r="K1136" s="25" t="s">
        <v>82</v>
      </c>
      <c r="L1136" s="23" t="s">
        <v>696</v>
      </c>
      <c r="M1136" s="30" t="s">
        <v>1728</v>
      </c>
      <c r="N1136" s="26" t="s">
        <v>84</v>
      </c>
      <c r="O1136" s="26" t="s">
        <v>4214</v>
      </c>
      <c r="P1136" s="21" t="s">
        <v>91</v>
      </c>
      <c r="Q1136" s="27">
        <v>796</v>
      </c>
      <c r="R1136" s="26" t="s">
        <v>678</v>
      </c>
      <c r="S1136" s="12">
        <v>51</v>
      </c>
      <c r="T1136" s="12">
        <v>1321.74</v>
      </c>
      <c r="U1136" s="12">
        <f t="shared" si="123"/>
        <v>67408.740000000005</v>
      </c>
      <c r="V1136" s="12">
        <f t="shared" si="126"/>
        <v>75497.788800000009</v>
      </c>
      <c r="W1136" s="23"/>
      <c r="X1136" s="23">
        <v>2017</v>
      </c>
      <c r="Y1136" s="25"/>
      <c r="Z1136" s="121" t="s">
        <v>1723</v>
      </c>
      <c r="AA1136" s="121" t="s">
        <v>1427</v>
      </c>
      <c r="AB1136" s="121" t="s">
        <v>4703</v>
      </c>
      <c r="AC1136" s="121">
        <v>38</v>
      </c>
      <c r="AD1136" s="122" t="s">
        <v>6875</v>
      </c>
      <c r="AE1136" s="122" t="s">
        <v>6871</v>
      </c>
      <c r="AF1136" s="121" t="s">
        <v>8386</v>
      </c>
      <c r="AG1136" s="121"/>
      <c r="AH1136" s="121" t="s">
        <v>8378</v>
      </c>
      <c r="AI1136" s="121"/>
      <c r="AJ1136" s="123">
        <v>51</v>
      </c>
      <c r="AK1136" s="123">
        <v>1321</v>
      </c>
      <c r="AL1136" s="123">
        <f t="shared" si="124"/>
        <v>67371</v>
      </c>
      <c r="AM1136" s="123">
        <f t="shared" si="125"/>
        <v>37.740000000005239</v>
      </c>
      <c r="AN1136" s="130"/>
      <c r="AO1136" s="21"/>
      <c r="AP1136" s="24"/>
      <c r="AQ1136" s="21"/>
    </row>
    <row r="1137" spans="1:43" s="22" customFormat="1" ht="76.5" outlineLevel="1" x14ac:dyDescent="0.25">
      <c r="A1137" s="70"/>
      <c r="B1137" s="72" t="s">
        <v>5105</v>
      </c>
      <c r="C1137" s="21" t="s">
        <v>79</v>
      </c>
      <c r="D1137" s="21" t="s">
        <v>1061</v>
      </c>
      <c r="E1137" s="21" t="s">
        <v>1062</v>
      </c>
      <c r="F1137" s="21" t="s">
        <v>1063</v>
      </c>
      <c r="G1137" s="21" t="s">
        <v>1959</v>
      </c>
      <c r="H1137" s="23" t="s">
        <v>81</v>
      </c>
      <c r="I1137" s="24">
        <v>0.5</v>
      </c>
      <c r="J1137" s="25">
        <v>710000000</v>
      </c>
      <c r="K1137" s="25" t="s">
        <v>82</v>
      </c>
      <c r="L1137" s="23" t="s">
        <v>696</v>
      </c>
      <c r="M1137" s="30" t="s">
        <v>1728</v>
      </c>
      <c r="N1137" s="26" t="s">
        <v>84</v>
      </c>
      <c r="O1137" s="26" t="s">
        <v>4214</v>
      </c>
      <c r="P1137" s="21" t="s">
        <v>91</v>
      </c>
      <c r="Q1137" s="27">
        <v>778</v>
      </c>
      <c r="R1137" s="26" t="s">
        <v>899</v>
      </c>
      <c r="S1137" s="12">
        <v>20</v>
      </c>
      <c r="T1137" s="12">
        <v>353.48</v>
      </c>
      <c r="U1137" s="12">
        <f t="shared" si="123"/>
        <v>7069.6</v>
      </c>
      <c r="V1137" s="12">
        <f t="shared" si="126"/>
        <v>7917.9520000000011</v>
      </c>
      <c r="W1137" s="72" t="s">
        <v>203</v>
      </c>
      <c r="X1137" s="23">
        <v>2017</v>
      </c>
      <c r="Y1137" s="25"/>
      <c r="Z1137" s="121" t="s">
        <v>1723</v>
      </c>
      <c r="AA1137" s="121" t="s">
        <v>1427</v>
      </c>
      <c r="AB1137" s="121" t="s">
        <v>4703</v>
      </c>
      <c r="AC1137" s="121">
        <v>11</v>
      </c>
      <c r="AD1137" s="122" t="s">
        <v>6870</v>
      </c>
      <c r="AE1137" s="122" t="s">
        <v>6871</v>
      </c>
      <c r="AF1137" s="121" t="s">
        <v>6883</v>
      </c>
      <c r="AG1137" s="121"/>
      <c r="AH1137" s="121"/>
      <c r="AI1137" s="121"/>
      <c r="AJ1137" s="123"/>
      <c r="AK1137" s="123"/>
      <c r="AL1137" s="123"/>
      <c r="AM1137" s="123"/>
      <c r="AN1137" s="130"/>
      <c r="AO1137" s="21"/>
      <c r="AP1137" s="24"/>
      <c r="AQ1137" s="21"/>
    </row>
    <row r="1138" spans="1:43" s="22" customFormat="1" ht="127.5" outlineLevel="1" x14ac:dyDescent="0.25">
      <c r="A1138" s="70"/>
      <c r="B1138" s="72" t="s">
        <v>5106</v>
      </c>
      <c r="C1138" s="21" t="s">
        <v>79</v>
      </c>
      <c r="D1138" s="21" t="s">
        <v>1024</v>
      </c>
      <c r="E1138" s="21" t="s">
        <v>1025</v>
      </c>
      <c r="F1138" s="21" t="s">
        <v>1026</v>
      </c>
      <c r="G1138" s="21" t="s">
        <v>1290</v>
      </c>
      <c r="H1138" s="23" t="s">
        <v>81</v>
      </c>
      <c r="I1138" s="24">
        <v>0</v>
      </c>
      <c r="J1138" s="25">
        <v>710000000</v>
      </c>
      <c r="K1138" s="25" t="s">
        <v>82</v>
      </c>
      <c r="L1138" s="23" t="s">
        <v>696</v>
      </c>
      <c r="M1138" s="30" t="s">
        <v>1728</v>
      </c>
      <c r="N1138" s="26" t="s">
        <v>84</v>
      </c>
      <c r="O1138" s="26" t="s">
        <v>4214</v>
      </c>
      <c r="P1138" s="21" t="s">
        <v>91</v>
      </c>
      <c r="Q1138" s="27">
        <v>796</v>
      </c>
      <c r="R1138" s="26" t="s">
        <v>678</v>
      </c>
      <c r="S1138" s="12">
        <v>6</v>
      </c>
      <c r="T1138" s="73">
        <v>4097</v>
      </c>
      <c r="U1138" s="12">
        <f t="shared" si="123"/>
        <v>24582</v>
      </c>
      <c r="V1138" s="12">
        <f t="shared" si="126"/>
        <v>27531.840000000004</v>
      </c>
      <c r="W1138" s="23"/>
      <c r="X1138" s="23">
        <v>2017</v>
      </c>
      <c r="Y1138" s="25"/>
      <c r="Z1138" s="121" t="s">
        <v>1723</v>
      </c>
      <c r="AA1138" s="121" t="s">
        <v>1427</v>
      </c>
      <c r="AB1138" s="121" t="s">
        <v>4703</v>
      </c>
      <c r="AC1138" s="121">
        <v>39</v>
      </c>
      <c r="AD1138" s="122" t="s">
        <v>6875</v>
      </c>
      <c r="AE1138" s="122" t="s">
        <v>6871</v>
      </c>
      <c r="AF1138" s="121" t="s">
        <v>8386</v>
      </c>
      <c r="AG1138" s="121"/>
      <c r="AH1138" s="121" t="s">
        <v>8378</v>
      </c>
      <c r="AI1138" s="121"/>
      <c r="AJ1138" s="123">
        <v>6</v>
      </c>
      <c r="AK1138" s="123">
        <v>4097</v>
      </c>
      <c r="AL1138" s="123">
        <f t="shared" si="124"/>
        <v>24582</v>
      </c>
      <c r="AM1138" s="123">
        <f t="shared" si="125"/>
        <v>0</v>
      </c>
      <c r="AN1138" s="130"/>
      <c r="AO1138" s="21"/>
      <c r="AP1138" s="24"/>
      <c r="AQ1138" s="21"/>
    </row>
    <row r="1139" spans="1:43" s="22" customFormat="1" ht="76.5" outlineLevel="1" x14ac:dyDescent="0.25">
      <c r="A1139" s="70"/>
      <c r="B1139" s="72" t="s">
        <v>5107</v>
      </c>
      <c r="C1139" s="21" t="s">
        <v>79</v>
      </c>
      <c r="D1139" s="21" t="s">
        <v>1960</v>
      </c>
      <c r="E1139" s="21" t="s">
        <v>1961</v>
      </c>
      <c r="F1139" s="21" t="s">
        <v>1962</v>
      </c>
      <c r="G1139" s="21" t="s">
        <v>1963</v>
      </c>
      <c r="H1139" s="23" t="s">
        <v>81</v>
      </c>
      <c r="I1139" s="24">
        <v>0</v>
      </c>
      <c r="J1139" s="25">
        <v>710000000</v>
      </c>
      <c r="K1139" s="25" t="s">
        <v>82</v>
      </c>
      <c r="L1139" s="23" t="s">
        <v>696</v>
      </c>
      <c r="M1139" s="30" t="s">
        <v>1728</v>
      </c>
      <c r="N1139" s="26" t="s">
        <v>84</v>
      </c>
      <c r="O1139" s="26" t="s">
        <v>4214</v>
      </c>
      <c r="P1139" s="21" t="s">
        <v>91</v>
      </c>
      <c r="Q1139" s="27">
        <v>796</v>
      </c>
      <c r="R1139" s="26" t="s">
        <v>678</v>
      </c>
      <c r="S1139" s="12">
        <v>50</v>
      </c>
      <c r="T1139" s="12">
        <v>324.82</v>
      </c>
      <c r="U1139" s="12">
        <f t="shared" si="123"/>
        <v>16241</v>
      </c>
      <c r="V1139" s="12">
        <f t="shared" si="126"/>
        <v>18189.920000000002</v>
      </c>
      <c r="W1139" s="23"/>
      <c r="X1139" s="23">
        <v>2017</v>
      </c>
      <c r="Y1139" s="25"/>
      <c r="Z1139" s="121" t="s">
        <v>1723</v>
      </c>
      <c r="AA1139" s="121" t="s">
        <v>1427</v>
      </c>
      <c r="AB1139" s="121" t="s">
        <v>4703</v>
      </c>
      <c r="AC1139" s="121">
        <v>40</v>
      </c>
      <c r="AD1139" s="122" t="s">
        <v>6875</v>
      </c>
      <c r="AE1139" s="122" t="s">
        <v>6871</v>
      </c>
      <c r="AF1139" s="121" t="s">
        <v>8386</v>
      </c>
      <c r="AG1139" s="121"/>
      <c r="AH1139" s="121" t="s">
        <v>8378</v>
      </c>
      <c r="AI1139" s="121"/>
      <c r="AJ1139" s="123">
        <v>50</v>
      </c>
      <c r="AK1139" s="123">
        <v>324</v>
      </c>
      <c r="AL1139" s="123">
        <f t="shared" si="124"/>
        <v>16200</v>
      </c>
      <c r="AM1139" s="123">
        <f t="shared" si="125"/>
        <v>41</v>
      </c>
      <c r="AN1139" s="130"/>
      <c r="AO1139" s="21"/>
      <c r="AP1139" s="24"/>
      <c r="AQ1139" s="21"/>
    </row>
    <row r="1140" spans="1:43" s="22" customFormat="1" ht="76.5" outlineLevel="1" x14ac:dyDescent="0.25">
      <c r="A1140" s="70"/>
      <c r="B1140" s="72" t="s">
        <v>5108</v>
      </c>
      <c r="C1140" s="21" t="s">
        <v>79</v>
      </c>
      <c r="D1140" s="21" t="s">
        <v>1964</v>
      </c>
      <c r="E1140" s="21" t="s">
        <v>1965</v>
      </c>
      <c r="F1140" s="21" t="s">
        <v>1966</v>
      </c>
      <c r="G1140" s="21" t="s">
        <v>4911</v>
      </c>
      <c r="H1140" s="23" t="s">
        <v>81</v>
      </c>
      <c r="I1140" s="24">
        <v>0</v>
      </c>
      <c r="J1140" s="25">
        <v>710000000</v>
      </c>
      <c r="K1140" s="25" t="s">
        <v>82</v>
      </c>
      <c r="L1140" s="23" t="s">
        <v>696</v>
      </c>
      <c r="M1140" s="30" t="s">
        <v>1728</v>
      </c>
      <c r="N1140" s="26" t="s">
        <v>84</v>
      </c>
      <c r="O1140" s="26" t="s">
        <v>4214</v>
      </c>
      <c r="P1140" s="21" t="s">
        <v>91</v>
      </c>
      <c r="Q1140" s="27" t="s">
        <v>902</v>
      </c>
      <c r="R1140" s="26" t="s">
        <v>678</v>
      </c>
      <c r="S1140" s="12">
        <v>4</v>
      </c>
      <c r="T1140" s="12">
        <v>4299.1099999999997</v>
      </c>
      <c r="U1140" s="12">
        <f t="shared" si="123"/>
        <v>17196.439999999999</v>
      </c>
      <c r="V1140" s="12">
        <f t="shared" si="126"/>
        <v>19260.0128</v>
      </c>
      <c r="W1140" s="23"/>
      <c r="X1140" s="23">
        <v>2017</v>
      </c>
      <c r="Y1140" s="25"/>
      <c r="Z1140" s="121" t="s">
        <v>1723</v>
      </c>
      <c r="AA1140" s="121" t="s">
        <v>1427</v>
      </c>
      <c r="AB1140" s="121" t="s">
        <v>4703</v>
      </c>
      <c r="AC1140" s="121">
        <v>41</v>
      </c>
      <c r="AD1140" s="122" t="s">
        <v>6875</v>
      </c>
      <c r="AE1140" s="122" t="s">
        <v>6871</v>
      </c>
      <c r="AF1140" s="121" t="s">
        <v>8386</v>
      </c>
      <c r="AG1140" s="121"/>
      <c r="AH1140" s="121" t="s">
        <v>8378</v>
      </c>
      <c r="AI1140" s="121"/>
      <c r="AJ1140" s="123">
        <v>4</v>
      </c>
      <c r="AK1140" s="123">
        <v>4299</v>
      </c>
      <c r="AL1140" s="123">
        <f t="shared" si="124"/>
        <v>17196</v>
      </c>
      <c r="AM1140" s="123">
        <f t="shared" si="125"/>
        <v>0.43999999999869033</v>
      </c>
      <c r="AN1140" s="130"/>
      <c r="AO1140" s="21"/>
      <c r="AP1140" s="24"/>
      <c r="AQ1140" s="21"/>
    </row>
    <row r="1141" spans="1:43" s="22" customFormat="1" ht="76.5" outlineLevel="1" x14ac:dyDescent="0.25">
      <c r="A1141" s="70"/>
      <c r="B1141" s="72" t="s">
        <v>5109</v>
      </c>
      <c r="C1141" s="21" t="s">
        <v>79</v>
      </c>
      <c r="D1141" s="21" t="s">
        <v>1471</v>
      </c>
      <c r="E1141" s="74" t="s">
        <v>1170</v>
      </c>
      <c r="F1141" s="21" t="s">
        <v>1472</v>
      </c>
      <c r="G1141" s="21" t="s">
        <v>3195</v>
      </c>
      <c r="H1141" s="23" t="s">
        <v>81</v>
      </c>
      <c r="I1141" s="79">
        <v>0</v>
      </c>
      <c r="J1141" s="25">
        <v>710000000</v>
      </c>
      <c r="K1141" s="25" t="s">
        <v>82</v>
      </c>
      <c r="L1141" s="23" t="s">
        <v>696</v>
      </c>
      <c r="M1141" s="30" t="s">
        <v>1728</v>
      </c>
      <c r="N1141" s="26" t="s">
        <v>84</v>
      </c>
      <c r="O1141" s="26" t="s">
        <v>4214</v>
      </c>
      <c r="P1141" s="21" t="s">
        <v>91</v>
      </c>
      <c r="Q1141" s="27" t="s">
        <v>88</v>
      </c>
      <c r="R1141" s="26" t="s">
        <v>89</v>
      </c>
      <c r="S1141" s="12">
        <v>10</v>
      </c>
      <c r="T1141" s="12">
        <v>2006</v>
      </c>
      <c r="U1141" s="12">
        <f t="shared" si="123"/>
        <v>20060</v>
      </c>
      <c r="V1141" s="12">
        <f t="shared" si="126"/>
        <v>22467.200000000001</v>
      </c>
      <c r="W1141" s="23"/>
      <c r="X1141" s="23">
        <v>2017</v>
      </c>
      <c r="Y1141" s="25"/>
      <c r="Z1141" s="121" t="s">
        <v>1723</v>
      </c>
      <c r="AA1141" s="121" t="s">
        <v>1427</v>
      </c>
      <c r="AB1141" s="121" t="s">
        <v>4703</v>
      </c>
      <c r="AC1141" s="121">
        <v>42</v>
      </c>
      <c r="AD1141" s="122" t="s">
        <v>6875</v>
      </c>
      <c r="AE1141" s="122" t="s">
        <v>6871</v>
      </c>
      <c r="AF1141" s="121" t="s">
        <v>8386</v>
      </c>
      <c r="AG1141" s="121"/>
      <c r="AH1141" s="121" t="s">
        <v>8378</v>
      </c>
      <c r="AI1141" s="121"/>
      <c r="AJ1141" s="123">
        <v>10</v>
      </c>
      <c r="AK1141" s="123">
        <v>2006</v>
      </c>
      <c r="AL1141" s="123">
        <f t="shared" si="124"/>
        <v>20060</v>
      </c>
      <c r="AM1141" s="123">
        <f t="shared" si="125"/>
        <v>0</v>
      </c>
      <c r="AN1141" s="130"/>
      <c r="AO1141" s="21"/>
      <c r="AP1141" s="24"/>
      <c r="AQ1141" s="21"/>
    </row>
    <row r="1142" spans="1:43" s="22" customFormat="1" ht="76.5" outlineLevel="1" x14ac:dyDescent="0.25">
      <c r="A1142" s="70"/>
      <c r="B1142" s="72" t="s">
        <v>5110</v>
      </c>
      <c r="C1142" s="21" t="s">
        <v>79</v>
      </c>
      <c r="D1142" s="21" t="s">
        <v>1970</v>
      </c>
      <c r="E1142" s="21" t="s">
        <v>1971</v>
      </c>
      <c r="F1142" s="21" t="s">
        <v>1972</v>
      </c>
      <c r="G1142" s="21" t="s">
        <v>1973</v>
      </c>
      <c r="H1142" s="23" t="s">
        <v>81</v>
      </c>
      <c r="I1142" s="24">
        <v>0</v>
      </c>
      <c r="J1142" s="25">
        <v>710000000</v>
      </c>
      <c r="K1142" s="25" t="s">
        <v>82</v>
      </c>
      <c r="L1142" s="23" t="s">
        <v>696</v>
      </c>
      <c r="M1142" s="30" t="s">
        <v>1728</v>
      </c>
      <c r="N1142" s="26" t="s">
        <v>84</v>
      </c>
      <c r="O1142" s="26" t="s">
        <v>4214</v>
      </c>
      <c r="P1142" s="21" t="s">
        <v>91</v>
      </c>
      <c r="Q1142" s="27">
        <v>796</v>
      </c>
      <c r="R1142" s="26" t="s">
        <v>678</v>
      </c>
      <c r="S1142" s="12">
        <v>10</v>
      </c>
      <c r="T1142" s="12">
        <v>635.30999999999995</v>
      </c>
      <c r="U1142" s="12">
        <f t="shared" si="123"/>
        <v>6353.0999999999995</v>
      </c>
      <c r="V1142" s="12">
        <f t="shared" si="126"/>
        <v>7115.4719999999998</v>
      </c>
      <c r="W1142" s="23"/>
      <c r="X1142" s="23">
        <v>2017</v>
      </c>
      <c r="Y1142" s="25"/>
      <c r="Z1142" s="121" t="s">
        <v>1723</v>
      </c>
      <c r="AA1142" s="121" t="s">
        <v>1427</v>
      </c>
      <c r="AB1142" s="121" t="s">
        <v>4703</v>
      </c>
      <c r="AC1142" s="121">
        <v>43</v>
      </c>
      <c r="AD1142" s="122" t="s">
        <v>6875</v>
      </c>
      <c r="AE1142" s="122" t="s">
        <v>6871</v>
      </c>
      <c r="AF1142" s="121" t="s">
        <v>8386</v>
      </c>
      <c r="AG1142" s="121"/>
      <c r="AH1142" s="121" t="s">
        <v>8378</v>
      </c>
      <c r="AI1142" s="121"/>
      <c r="AJ1142" s="123">
        <v>10</v>
      </c>
      <c r="AK1142" s="123">
        <v>635</v>
      </c>
      <c r="AL1142" s="123">
        <f t="shared" si="124"/>
        <v>6350</v>
      </c>
      <c r="AM1142" s="123">
        <f t="shared" si="125"/>
        <v>3.0999999999994543</v>
      </c>
      <c r="AN1142" s="130"/>
      <c r="AO1142" s="21"/>
      <c r="AP1142" s="24"/>
      <c r="AQ1142" s="21"/>
    </row>
    <row r="1143" spans="1:43" s="22" customFormat="1" ht="76.5" outlineLevel="1" x14ac:dyDescent="0.25">
      <c r="A1143" s="70"/>
      <c r="B1143" s="72" t="s">
        <v>5111</v>
      </c>
      <c r="C1143" s="21" t="s">
        <v>79</v>
      </c>
      <c r="D1143" s="21" t="s">
        <v>1974</v>
      </c>
      <c r="E1143" s="21" t="s">
        <v>1180</v>
      </c>
      <c r="F1143" s="21" t="s">
        <v>1975</v>
      </c>
      <c r="G1143" s="21" t="s">
        <v>1976</v>
      </c>
      <c r="H1143" s="23" t="s">
        <v>81</v>
      </c>
      <c r="I1143" s="24">
        <v>0</v>
      </c>
      <c r="J1143" s="25">
        <v>710000000</v>
      </c>
      <c r="K1143" s="25" t="s">
        <v>82</v>
      </c>
      <c r="L1143" s="23" t="s">
        <v>696</v>
      </c>
      <c r="M1143" s="30" t="s">
        <v>1728</v>
      </c>
      <c r="N1143" s="26" t="s">
        <v>84</v>
      </c>
      <c r="O1143" s="26" t="s">
        <v>4214</v>
      </c>
      <c r="P1143" s="21" t="s">
        <v>91</v>
      </c>
      <c r="Q1143" s="27">
        <v>778</v>
      </c>
      <c r="R1143" s="26" t="s">
        <v>899</v>
      </c>
      <c r="S1143" s="12">
        <v>10</v>
      </c>
      <c r="T1143" s="12">
        <v>320.04000000000002</v>
      </c>
      <c r="U1143" s="12">
        <f t="shared" si="123"/>
        <v>3200.4</v>
      </c>
      <c r="V1143" s="12">
        <f t="shared" si="126"/>
        <v>3584.4480000000003</v>
      </c>
      <c r="W1143" s="23"/>
      <c r="X1143" s="23">
        <v>2017</v>
      </c>
      <c r="Y1143" s="25"/>
      <c r="Z1143" s="121" t="s">
        <v>1723</v>
      </c>
      <c r="AA1143" s="121" t="s">
        <v>1427</v>
      </c>
      <c r="AB1143" s="121" t="s">
        <v>4703</v>
      </c>
      <c r="AC1143" s="121">
        <v>44</v>
      </c>
      <c r="AD1143" s="122" t="s">
        <v>6875</v>
      </c>
      <c r="AE1143" s="122" t="s">
        <v>6871</v>
      </c>
      <c r="AF1143" s="121" t="s">
        <v>8386</v>
      </c>
      <c r="AG1143" s="121"/>
      <c r="AH1143" s="121" t="s">
        <v>8378</v>
      </c>
      <c r="AI1143" s="121"/>
      <c r="AJ1143" s="123">
        <v>10</v>
      </c>
      <c r="AK1143" s="123">
        <v>320</v>
      </c>
      <c r="AL1143" s="123">
        <f t="shared" si="124"/>
        <v>3200</v>
      </c>
      <c r="AM1143" s="123">
        <f t="shared" si="125"/>
        <v>0.40000000000009095</v>
      </c>
      <c r="AN1143" s="130"/>
      <c r="AO1143" s="21"/>
      <c r="AP1143" s="24"/>
      <c r="AQ1143" s="21"/>
    </row>
    <row r="1144" spans="1:43" s="22" customFormat="1" ht="76.5" outlineLevel="1" x14ac:dyDescent="0.25">
      <c r="A1144" s="70"/>
      <c r="B1144" s="72" t="s">
        <v>5112</v>
      </c>
      <c r="C1144" s="21" t="s">
        <v>79</v>
      </c>
      <c r="D1144" s="21" t="s">
        <v>1974</v>
      </c>
      <c r="E1144" s="21" t="s">
        <v>1180</v>
      </c>
      <c r="F1144" s="21" t="s">
        <v>1975</v>
      </c>
      <c r="G1144" s="21" t="s">
        <v>1977</v>
      </c>
      <c r="H1144" s="23" t="s">
        <v>81</v>
      </c>
      <c r="I1144" s="24">
        <v>0</v>
      </c>
      <c r="J1144" s="25">
        <v>710000000</v>
      </c>
      <c r="K1144" s="25" t="s">
        <v>82</v>
      </c>
      <c r="L1144" s="23" t="s">
        <v>696</v>
      </c>
      <c r="M1144" s="30" t="s">
        <v>1728</v>
      </c>
      <c r="N1144" s="26" t="s">
        <v>84</v>
      </c>
      <c r="O1144" s="26" t="s">
        <v>4214</v>
      </c>
      <c r="P1144" s="21" t="s">
        <v>91</v>
      </c>
      <c r="Q1144" s="27">
        <v>778</v>
      </c>
      <c r="R1144" s="26" t="s">
        <v>899</v>
      </c>
      <c r="S1144" s="12">
        <v>225</v>
      </c>
      <c r="T1144" s="12">
        <v>320.04000000000002</v>
      </c>
      <c r="U1144" s="12">
        <f t="shared" ref="U1144:U1207" si="127">S1144*T1144</f>
        <v>72009</v>
      </c>
      <c r="V1144" s="12">
        <f t="shared" si="126"/>
        <v>80650.080000000002</v>
      </c>
      <c r="W1144" s="23"/>
      <c r="X1144" s="23">
        <v>2017</v>
      </c>
      <c r="Y1144" s="25"/>
      <c r="Z1144" s="121" t="s">
        <v>1723</v>
      </c>
      <c r="AA1144" s="121" t="s">
        <v>1427</v>
      </c>
      <c r="AB1144" s="121" t="s">
        <v>4703</v>
      </c>
      <c r="AC1144" s="121">
        <v>45</v>
      </c>
      <c r="AD1144" s="122" t="s">
        <v>6875</v>
      </c>
      <c r="AE1144" s="122" t="s">
        <v>6871</v>
      </c>
      <c r="AF1144" s="121" t="s">
        <v>8386</v>
      </c>
      <c r="AG1144" s="121"/>
      <c r="AH1144" s="121" t="s">
        <v>8378</v>
      </c>
      <c r="AI1144" s="121"/>
      <c r="AJ1144" s="123">
        <v>225</v>
      </c>
      <c r="AK1144" s="123">
        <v>320</v>
      </c>
      <c r="AL1144" s="123">
        <f t="shared" si="124"/>
        <v>72000</v>
      </c>
      <c r="AM1144" s="123">
        <f t="shared" si="125"/>
        <v>9</v>
      </c>
      <c r="AN1144" s="130"/>
      <c r="AO1144" s="21"/>
      <c r="AP1144" s="24"/>
      <c r="AQ1144" s="21"/>
    </row>
    <row r="1145" spans="1:43" s="22" customFormat="1" ht="76.5" outlineLevel="1" x14ac:dyDescent="0.25">
      <c r="A1145" s="70"/>
      <c r="B1145" s="72" t="s">
        <v>5113</v>
      </c>
      <c r="C1145" s="21" t="s">
        <v>79</v>
      </c>
      <c r="D1145" s="21" t="s">
        <v>1978</v>
      </c>
      <c r="E1145" s="21" t="s">
        <v>1180</v>
      </c>
      <c r="F1145" s="21" t="s">
        <v>1979</v>
      </c>
      <c r="G1145" s="21" t="s">
        <v>4335</v>
      </c>
      <c r="H1145" s="23" t="s">
        <v>81</v>
      </c>
      <c r="I1145" s="24">
        <v>0.5</v>
      </c>
      <c r="J1145" s="25">
        <v>710000000</v>
      </c>
      <c r="K1145" s="25" t="s">
        <v>82</v>
      </c>
      <c r="L1145" s="23" t="s">
        <v>696</v>
      </c>
      <c r="M1145" s="30" t="s">
        <v>1728</v>
      </c>
      <c r="N1145" s="26" t="s">
        <v>84</v>
      </c>
      <c r="O1145" s="26" t="s">
        <v>4214</v>
      </c>
      <c r="P1145" s="21" t="s">
        <v>91</v>
      </c>
      <c r="Q1145" s="27">
        <v>796</v>
      </c>
      <c r="R1145" s="26" t="s">
        <v>678</v>
      </c>
      <c r="S1145" s="12">
        <v>20</v>
      </c>
      <c r="T1145" s="12">
        <v>90.76</v>
      </c>
      <c r="U1145" s="12">
        <f t="shared" si="127"/>
        <v>1815.2</v>
      </c>
      <c r="V1145" s="12">
        <f t="shared" si="126"/>
        <v>2033.0240000000003</v>
      </c>
      <c r="W1145" s="72" t="s">
        <v>203</v>
      </c>
      <c r="X1145" s="23">
        <v>2017</v>
      </c>
      <c r="Y1145" s="25"/>
      <c r="Z1145" s="121" t="s">
        <v>1723</v>
      </c>
      <c r="AA1145" s="121" t="s">
        <v>1427</v>
      </c>
      <c r="AB1145" s="121" t="s">
        <v>4703</v>
      </c>
      <c r="AC1145" s="121">
        <v>12</v>
      </c>
      <c r="AD1145" s="122" t="s">
        <v>6870</v>
      </c>
      <c r="AE1145" s="122" t="s">
        <v>6871</v>
      </c>
      <c r="AF1145" s="121" t="s">
        <v>6883</v>
      </c>
      <c r="AG1145" s="121"/>
      <c r="AH1145" s="121"/>
      <c r="AI1145" s="121"/>
      <c r="AJ1145" s="123"/>
      <c r="AK1145" s="123"/>
      <c r="AL1145" s="123"/>
      <c r="AM1145" s="123"/>
      <c r="AN1145" s="130"/>
      <c r="AO1145" s="21"/>
      <c r="AP1145" s="24"/>
      <c r="AQ1145" s="21"/>
    </row>
    <row r="1146" spans="1:43" s="22" customFormat="1" ht="76.5" outlineLevel="1" x14ac:dyDescent="0.25">
      <c r="A1146" s="70"/>
      <c r="B1146" s="72" t="s">
        <v>5114</v>
      </c>
      <c r="C1146" s="21" t="s">
        <v>79</v>
      </c>
      <c r="D1146" s="21" t="s">
        <v>1980</v>
      </c>
      <c r="E1146" s="21" t="s">
        <v>1981</v>
      </c>
      <c r="F1146" s="21" t="s">
        <v>1982</v>
      </c>
      <c r="G1146" s="21" t="s">
        <v>1983</v>
      </c>
      <c r="H1146" s="23" t="s">
        <v>81</v>
      </c>
      <c r="I1146" s="24">
        <v>0</v>
      </c>
      <c r="J1146" s="25">
        <v>710000000</v>
      </c>
      <c r="K1146" s="25" t="s">
        <v>82</v>
      </c>
      <c r="L1146" s="23" t="s">
        <v>696</v>
      </c>
      <c r="M1146" s="30" t="s">
        <v>1728</v>
      </c>
      <c r="N1146" s="26" t="s">
        <v>84</v>
      </c>
      <c r="O1146" s="26" t="s">
        <v>4214</v>
      </c>
      <c r="P1146" s="21" t="s">
        <v>91</v>
      </c>
      <c r="Q1146" s="27" t="s">
        <v>902</v>
      </c>
      <c r="R1146" s="26" t="s">
        <v>678</v>
      </c>
      <c r="S1146" s="12">
        <v>8</v>
      </c>
      <c r="T1146" s="12">
        <v>1189.42</v>
      </c>
      <c r="U1146" s="12">
        <f t="shared" si="127"/>
        <v>9515.36</v>
      </c>
      <c r="V1146" s="12">
        <f t="shared" si="126"/>
        <v>10657.203200000002</v>
      </c>
      <c r="W1146" s="23"/>
      <c r="X1146" s="23">
        <v>2017</v>
      </c>
      <c r="Y1146" s="25"/>
      <c r="Z1146" s="121" t="s">
        <v>1723</v>
      </c>
      <c r="AA1146" s="121" t="s">
        <v>1427</v>
      </c>
      <c r="AB1146" s="121" t="s">
        <v>4703</v>
      </c>
      <c r="AC1146" s="121">
        <v>46</v>
      </c>
      <c r="AD1146" s="122" t="s">
        <v>6875</v>
      </c>
      <c r="AE1146" s="122" t="s">
        <v>6871</v>
      </c>
      <c r="AF1146" s="121" t="s">
        <v>8386</v>
      </c>
      <c r="AG1146" s="121"/>
      <c r="AH1146" s="121" t="s">
        <v>8378</v>
      </c>
      <c r="AI1146" s="121"/>
      <c r="AJ1146" s="123">
        <v>8</v>
      </c>
      <c r="AK1146" s="123">
        <v>1189</v>
      </c>
      <c r="AL1146" s="123">
        <f t="shared" si="124"/>
        <v>9512</v>
      </c>
      <c r="AM1146" s="123">
        <f t="shared" si="125"/>
        <v>3.3600000000005821</v>
      </c>
      <c r="AN1146" s="130"/>
      <c r="AO1146" s="21"/>
      <c r="AP1146" s="24"/>
      <c r="AQ1146" s="21"/>
    </row>
    <row r="1147" spans="1:43" s="22" customFormat="1" ht="76.5" outlineLevel="1" x14ac:dyDescent="0.25">
      <c r="A1147" s="70"/>
      <c r="B1147" s="72" t="s">
        <v>5115</v>
      </c>
      <c r="C1147" s="21" t="s">
        <v>79</v>
      </c>
      <c r="D1147" s="21" t="s">
        <v>1984</v>
      </c>
      <c r="E1147" s="21" t="s">
        <v>1985</v>
      </c>
      <c r="F1147" s="21" t="s">
        <v>1986</v>
      </c>
      <c r="G1147" s="21" t="s">
        <v>1987</v>
      </c>
      <c r="H1147" s="23" t="s">
        <v>81</v>
      </c>
      <c r="I1147" s="24">
        <v>0</v>
      </c>
      <c r="J1147" s="25">
        <v>710000000</v>
      </c>
      <c r="K1147" s="25" t="s">
        <v>82</v>
      </c>
      <c r="L1147" s="23" t="s">
        <v>696</v>
      </c>
      <c r="M1147" s="30" t="s">
        <v>1728</v>
      </c>
      <c r="N1147" s="26" t="s">
        <v>84</v>
      </c>
      <c r="O1147" s="26" t="s">
        <v>4214</v>
      </c>
      <c r="P1147" s="21" t="s">
        <v>91</v>
      </c>
      <c r="Q1147" s="27" t="s">
        <v>1559</v>
      </c>
      <c r="R1147" s="26" t="s">
        <v>1560</v>
      </c>
      <c r="S1147" s="12">
        <v>20</v>
      </c>
      <c r="T1147" s="12">
        <v>160.5</v>
      </c>
      <c r="U1147" s="12">
        <f t="shared" si="127"/>
        <v>3210</v>
      </c>
      <c r="V1147" s="12">
        <f t="shared" si="126"/>
        <v>3595.2000000000003</v>
      </c>
      <c r="W1147" s="23"/>
      <c r="X1147" s="23">
        <v>2017</v>
      </c>
      <c r="Y1147" s="25"/>
      <c r="Z1147" s="121" t="s">
        <v>1723</v>
      </c>
      <c r="AA1147" s="121" t="s">
        <v>1427</v>
      </c>
      <c r="AB1147" s="121" t="s">
        <v>4703</v>
      </c>
      <c r="AC1147" s="121">
        <v>47</v>
      </c>
      <c r="AD1147" s="122" t="s">
        <v>6875</v>
      </c>
      <c r="AE1147" s="122" t="s">
        <v>6871</v>
      </c>
      <c r="AF1147" s="121" t="s">
        <v>8386</v>
      </c>
      <c r="AG1147" s="121"/>
      <c r="AH1147" s="121" t="s">
        <v>8378</v>
      </c>
      <c r="AI1147" s="121"/>
      <c r="AJ1147" s="123">
        <v>20</v>
      </c>
      <c r="AK1147" s="123">
        <v>160</v>
      </c>
      <c r="AL1147" s="123">
        <f t="shared" si="124"/>
        <v>3200</v>
      </c>
      <c r="AM1147" s="123">
        <f t="shared" si="125"/>
        <v>10</v>
      </c>
      <c r="AN1147" s="130"/>
      <c r="AO1147" s="21"/>
      <c r="AP1147" s="24"/>
      <c r="AQ1147" s="21"/>
    </row>
    <row r="1148" spans="1:43" s="22" customFormat="1" ht="76.5" outlineLevel="1" x14ac:dyDescent="0.25">
      <c r="A1148" s="70"/>
      <c r="B1148" s="72" t="s">
        <v>5116</v>
      </c>
      <c r="C1148" s="21" t="s">
        <v>79</v>
      </c>
      <c r="D1148" s="21" t="s">
        <v>1988</v>
      </c>
      <c r="E1148" s="21" t="s">
        <v>1989</v>
      </c>
      <c r="F1148" s="21" t="s">
        <v>1990</v>
      </c>
      <c r="G1148" s="21" t="s">
        <v>1991</v>
      </c>
      <c r="H1148" s="23" t="s">
        <v>81</v>
      </c>
      <c r="I1148" s="24">
        <v>0</v>
      </c>
      <c r="J1148" s="25">
        <v>710000000</v>
      </c>
      <c r="K1148" s="25" t="s">
        <v>82</v>
      </c>
      <c r="L1148" s="23" t="s">
        <v>696</v>
      </c>
      <c r="M1148" s="30" t="s">
        <v>1728</v>
      </c>
      <c r="N1148" s="26" t="s">
        <v>84</v>
      </c>
      <c r="O1148" s="26" t="s">
        <v>4214</v>
      </c>
      <c r="P1148" s="21" t="s">
        <v>91</v>
      </c>
      <c r="Q1148" s="27" t="s">
        <v>902</v>
      </c>
      <c r="R1148" s="26" t="s">
        <v>678</v>
      </c>
      <c r="S1148" s="12">
        <v>2</v>
      </c>
      <c r="T1148" s="12">
        <v>13370.22</v>
      </c>
      <c r="U1148" s="12">
        <f t="shared" si="127"/>
        <v>26740.44</v>
      </c>
      <c r="V1148" s="12">
        <f t="shared" si="126"/>
        <v>29949.292800000003</v>
      </c>
      <c r="W1148" s="23"/>
      <c r="X1148" s="23">
        <v>2017</v>
      </c>
      <c r="Y1148" s="25"/>
      <c r="Z1148" s="121" t="s">
        <v>1723</v>
      </c>
      <c r="AA1148" s="121" t="s">
        <v>1427</v>
      </c>
      <c r="AB1148" s="121" t="s">
        <v>4703</v>
      </c>
      <c r="AC1148" s="121">
        <v>48</v>
      </c>
      <c r="AD1148" s="122" t="s">
        <v>6875</v>
      </c>
      <c r="AE1148" s="122" t="s">
        <v>6871</v>
      </c>
      <c r="AF1148" s="121" t="s">
        <v>8386</v>
      </c>
      <c r="AG1148" s="121"/>
      <c r="AH1148" s="121" t="s">
        <v>8378</v>
      </c>
      <c r="AI1148" s="121"/>
      <c r="AJ1148" s="123">
        <v>2</v>
      </c>
      <c r="AK1148" s="123">
        <v>13370</v>
      </c>
      <c r="AL1148" s="123">
        <f t="shared" si="124"/>
        <v>26740</v>
      </c>
      <c r="AM1148" s="123">
        <f t="shared" si="125"/>
        <v>0.43999999999869033</v>
      </c>
      <c r="AN1148" s="130"/>
      <c r="AO1148" s="21"/>
      <c r="AP1148" s="24"/>
      <c r="AQ1148" s="21"/>
    </row>
    <row r="1149" spans="1:43" s="22" customFormat="1" ht="76.5" outlineLevel="1" x14ac:dyDescent="0.25">
      <c r="A1149" s="70"/>
      <c r="B1149" s="72" t="s">
        <v>5117</v>
      </c>
      <c r="C1149" s="21" t="s">
        <v>79</v>
      </c>
      <c r="D1149" s="21" t="s">
        <v>1988</v>
      </c>
      <c r="E1149" s="21" t="s">
        <v>1989</v>
      </c>
      <c r="F1149" s="21" t="s">
        <v>1990</v>
      </c>
      <c r="G1149" s="21" t="s">
        <v>4454</v>
      </c>
      <c r="H1149" s="23" t="s">
        <v>81</v>
      </c>
      <c r="I1149" s="24">
        <v>0</v>
      </c>
      <c r="J1149" s="25">
        <v>710000000</v>
      </c>
      <c r="K1149" s="25" t="s">
        <v>82</v>
      </c>
      <c r="L1149" s="23" t="s">
        <v>696</v>
      </c>
      <c r="M1149" s="30" t="s">
        <v>1728</v>
      </c>
      <c r="N1149" s="26" t="s">
        <v>84</v>
      </c>
      <c r="O1149" s="26" t="s">
        <v>4214</v>
      </c>
      <c r="P1149" s="21" t="s">
        <v>91</v>
      </c>
      <c r="Q1149" s="27" t="s">
        <v>902</v>
      </c>
      <c r="R1149" s="26" t="s">
        <v>678</v>
      </c>
      <c r="S1149" s="12">
        <v>2</v>
      </c>
      <c r="T1149" s="12">
        <v>8932.59</v>
      </c>
      <c r="U1149" s="12">
        <f t="shared" si="127"/>
        <v>17865.18</v>
      </c>
      <c r="V1149" s="12">
        <f t="shared" si="126"/>
        <v>20009.001600000003</v>
      </c>
      <c r="W1149" s="23"/>
      <c r="X1149" s="23">
        <v>2017</v>
      </c>
      <c r="Y1149" s="25"/>
      <c r="Z1149" s="121" t="s">
        <v>1723</v>
      </c>
      <c r="AA1149" s="121" t="s">
        <v>1427</v>
      </c>
      <c r="AB1149" s="121" t="s">
        <v>4703</v>
      </c>
      <c r="AC1149" s="121">
        <v>49</v>
      </c>
      <c r="AD1149" s="122" t="s">
        <v>6875</v>
      </c>
      <c r="AE1149" s="122" t="s">
        <v>6871</v>
      </c>
      <c r="AF1149" s="121" t="s">
        <v>8386</v>
      </c>
      <c r="AG1149" s="121"/>
      <c r="AH1149" s="121" t="s">
        <v>8378</v>
      </c>
      <c r="AI1149" s="121"/>
      <c r="AJ1149" s="123">
        <v>2</v>
      </c>
      <c r="AK1149" s="123">
        <v>8932</v>
      </c>
      <c r="AL1149" s="123">
        <f t="shared" si="124"/>
        <v>17864</v>
      </c>
      <c r="AM1149" s="123">
        <f t="shared" si="125"/>
        <v>1.180000000000291</v>
      </c>
      <c r="AN1149" s="130"/>
      <c r="AO1149" s="21"/>
      <c r="AP1149" s="24"/>
      <c r="AQ1149" s="21"/>
    </row>
    <row r="1150" spans="1:43" s="22" customFormat="1" ht="76.5" outlineLevel="1" x14ac:dyDescent="0.25">
      <c r="A1150" s="70"/>
      <c r="B1150" s="72" t="s">
        <v>5118</v>
      </c>
      <c r="C1150" s="21" t="s">
        <v>79</v>
      </c>
      <c r="D1150" s="21" t="s">
        <v>1992</v>
      </c>
      <c r="E1150" s="21" t="s">
        <v>1989</v>
      </c>
      <c r="F1150" s="21" t="s">
        <v>1993</v>
      </c>
      <c r="G1150" s="21" t="s">
        <v>4912</v>
      </c>
      <c r="H1150" s="23" t="s">
        <v>81</v>
      </c>
      <c r="I1150" s="24">
        <v>0</v>
      </c>
      <c r="J1150" s="25">
        <v>710000000</v>
      </c>
      <c r="K1150" s="25" t="s">
        <v>82</v>
      </c>
      <c r="L1150" s="23" t="s">
        <v>696</v>
      </c>
      <c r="M1150" s="30" t="s">
        <v>1728</v>
      </c>
      <c r="N1150" s="26" t="s">
        <v>84</v>
      </c>
      <c r="O1150" s="26" t="s">
        <v>4214</v>
      </c>
      <c r="P1150" s="21" t="s">
        <v>91</v>
      </c>
      <c r="Q1150" s="27" t="s">
        <v>902</v>
      </c>
      <c r="R1150" s="26" t="s">
        <v>678</v>
      </c>
      <c r="S1150" s="12">
        <v>2</v>
      </c>
      <c r="T1150" s="12">
        <v>11464.29</v>
      </c>
      <c r="U1150" s="12">
        <f t="shared" si="127"/>
        <v>22928.58</v>
      </c>
      <c r="V1150" s="12">
        <f t="shared" si="126"/>
        <v>25680.009600000005</v>
      </c>
      <c r="W1150" s="23"/>
      <c r="X1150" s="23">
        <v>2017</v>
      </c>
      <c r="Y1150" s="25"/>
      <c r="Z1150" s="121" t="s">
        <v>1723</v>
      </c>
      <c r="AA1150" s="121" t="s">
        <v>1427</v>
      </c>
      <c r="AB1150" s="121" t="s">
        <v>4703</v>
      </c>
      <c r="AC1150" s="121">
        <v>50</v>
      </c>
      <c r="AD1150" s="122" t="s">
        <v>6875</v>
      </c>
      <c r="AE1150" s="122" t="s">
        <v>6871</v>
      </c>
      <c r="AF1150" s="121" t="s">
        <v>8386</v>
      </c>
      <c r="AG1150" s="121"/>
      <c r="AH1150" s="121" t="s">
        <v>8378</v>
      </c>
      <c r="AI1150" s="121"/>
      <c r="AJ1150" s="123">
        <v>2</v>
      </c>
      <c r="AK1150" s="123">
        <v>11464</v>
      </c>
      <c r="AL1150" s="123">
        <f t="shared" si="124"/>
        <v>22928</v>
      </c>
      <c r="AM1150" s="123">
        <f t="shared" si="125"/>
        <v>0.58000000000174623</v>
      </c>
      <c r="AN1150" s="130"/>
      <c r="AO1150" s="21"/>
      <c r="AP1150" s="24"/>
      <c r="AQ1150" s="21"/>
    </row>
    <row r="1151" spans="1:43" s="22" customFormat="1" ht="76.5" outlineLevel="1" x14ac:dyDescent="0.25">
      <c r="A1151" s="70"/>
      <c r="B1151" s="72" t="s">
        <v>5119</v>
      </c>
      <c r="C1151" s="21" t="s">
        <v>79</v>
      </c>
      <c r="D1151" s="21" t="s">
        <v>1164</v>
      </c>
      <c r="E1151" s="21" t="s">
        <v>1161</v>
      </c>
      <c r="F1151" s="21" t="s">
        <v>1165</v>
      </c>
      <c r="G1151" s="21" t="s">
        <v>1994</v>
      </c>
      <c r="H1151" s="23" t="s">
        <v>81</v>
      </c>
      <c r="I1151" s="24">
        <v>0</v>
      </c>
      <c r="J1151" s="25">
        <v>710000000</v>
      </c>
      <c r="K1151" s="25" t="s">
        <v>82</v>
      </c>
      <c r="L1151" s="23" t="s">
        <v>696</v>
      </c>
      <c r="M1151" s="30" t="s">
        <v>1728</v>
      </c>
      <c r="N1151" s="26" t="s">
        <v>84</v>
      </c>
      <c r="O1151" s="26" t="s">
        <v>4214</v>
      </c>
      <c r="P1151" s="21" t="s">
        <v>91</v>
      </c>
      <c r="Q1151" s="27" t="s">
        <v>898</v>
      </c>
      <c r="R1151" s="26" t="s">
        <v>899</v>
      </c>
      <c r="S1151" s="12">
        <v>40</v>
      </c>
      <c r="T1151" s="12">
        <v>281.83</v>
      </c>
      <c r="U1151" s="12">
        <f t="shared" si="127"/>
        <v>11273.199999999999</v>
      </c>
      <c r="V1151" s="12">
        <f t="shared" si="126"/>
        <v>12625.984</v>
      </c>
      <c r="W1151" s="23"/>
      <c r="X1151" s="23">
        <v>2017</v>
      </c>
      <c r="Y1151" s="25"/>
      <c r="Z1151" s="121" t="s">
        <v>1723</v>
      </c>
      <c r="AA1151" s="121" t="s">
        <v>1427</v>
      </c>
      <c r="AB1151" s="121" t="s">
        <v>4703</v>
      </c>
      <c r="AC1151" s="121">
        <v>51</v>
      </c>
      <c r="AD1151" s="122" t="s">
        <v>6875</v>
      </c>
      <c r="AE1151" s="122" t="s">
        <v>6871</v>
      </c>
      <c r="AF1151" s="121" t="s">
        <v>8386</v>
      </c>
      <c r="AG1151" s="121"/>
      <c r="AH1151" s="121" t="s">
        <v>8378</v>
      </c>
      <c r="AI1151" s="121"/>
      <c r="AJ1151" s="123">
        <v>40</v>
      </c>
      <c r="AK1151" s="123">
        <v>281</v>
      </c>
      <c r="AL1151" s="123">
        <f t="shared" si="124"/>
        <v>11240</v>
      </c>
      <c r="AM1151" s="123">
        <f t="shared" si="125"/>
        <v>33.199999999998909</v>
      </c>
      <c r="AN1151" s="130"/>
      <c r="AO1151" s="21"/>
      <c r="AP1151" s="24"/>
      <c r="AQ1151" s="21"/>
    </row>
    <row r="1152" spans="1:43" s="22" customFormat="1" ht="114.75" outlineLevel="1" x14ac:dyDescent="0.25">
      <c r="A1152" s="70"/>
      <c r="B1152" s="72" t="s">
        <v>5120</v>
      </c>
      <c r="C1152" s="21" t="s">
        <v>79</v>
      </c>
      <c r="D1152" s="21" t="s">
        <v>1149</v>
      </c>
      <c r="E1152" s="21" t="s">
        <v>1000</v>
      </c>
      <c r="F1152" s="21" t="s">
        <v>1001</v>
      </c>
      <c r="G1152" s="21" t="s">
        <v>1150</v>
      </c>
      <c r="H1152" s="23" t="s">
        <v>81</v>
      </c>
      <c r="I1152" s="24">
        <v>0</v>
      </c>
      <c r="J1152" s="25">
        <v>710000000</v>
      </c>
      <c r="K1152" s="25" t="s">
        <v>82</v>
      </c>
      <c r="L1152" s="23" t="s">
        <v>696</v>
      </c>
      <c r="M1152" s="30" t="s">
        <v>1728</v>
      </c>
      <c r="N1152" s="26" t="s">
        <v>84</v>
      </c>
      <c r="O1152" s="26" t="s">
        <v>4214</v>
      </c>
      <c r="P1152" s="21" t="s">
        <v>91</v>
      </c>
      <c r="Q1152" s="27">
        <v>868</v>
      </c>
      <c r="R1152" s="26" t="s">
        <v>89</v>
      </c>
      <c r="S1152" s="12">
        <v>114</v>
      </c>
      <c r="T1152" s="12">
        <v>424.66</v>
      </c>
      <c r="U1152" s="12">
        <f t="shared" si="127"/>
        <v>48411.240000000005</v>
      </c>
      <c r="V1152" s="12">
        <f t="shared" si="126"/>
        <v>54220.588800000012</v>
      </c>
      <c r="W1152" s="23"/>
      <c r="X1152" s="23">
        <v>2017</v>
      </c>
      <c r="Y1152" s="25"/>
      <c r="Z1152" s="121" t="s">
        <v>1723</v>
      </c>
      <c r="AA1152" s="121" t="s">
        <v>1427</v>
      </c>
      <c r="AB1152" s="121" t="s">
        <v>4703</v>
      </c>
      <c r="AC1152" s="121">
        <v>52</v>
      </c>
      <c r="AD1152" s="122" t="s">
        <v>6875</v>
      </c>
      <c r="AE1152" s="122" t="s">
        <v>6871</v>
      </c>
      <c r="AF1152" s="121" t="s">
        <v>8386</v>
      </c>
      <c r="AG1152" s="121"/>
      <c r="AH1152" s="121" t="s">
        <v>8378</v>
      </c>
      <c r="AI1152" s="121"/>
      <c r="AJ1152" s="123">
        <v>114</v>
      </c>
      <c r="AK1152" s="123">
        <v>424</v>
      </c>
      <c r="AL1152" s="123">
        <f t="shared" si="124"/>
        <v>48336</v>
      </c>
      <c r="AM1152" s="123">
        <f t="shared" si="125"/>
        <v>75.240000000005239</v>
      </c>
      <c r="AN1152" s="130"/>
      <c r="AO1152" s="21"/>
      <c r="AP1152" s="24"/>
      <c r="AQ1152" s="21"/>
    </row>
    <row r="1153" spans="1:43" s="22" customFormat="1" ht="76.5" outlineLevel="1" x14ac:dyDescent="0.25">
      <c r="A1153" s="70"/>
      <c r="B1153" s="72" t="s">
        <v>5121</v>
      </c>
      <c r="C1153" s="21" t="s">
        <v>79</v>
      </c>
      <c r="D1153" s="21" t="s">
        <v>1003</v>
      </c>
      <c r="E1153" s="21" t="s">
        <v>1000</v>
      </c>
      <c r="F1153" s="21" t="s">
        <v>1004</v>
      </c>
      <c r="G1153" s="21" t="s">
        <v>1005</v>
      </c>
      <c r="H1153" s="23" t="s">
        <v>81</v>
      </c>
      <c r="I1153" s="24">
        <v>0</v>
      </c>
      <c r="J1153" s="25">
        <v>710000000</v>
      </c>
      <c r="K1153" s="25" t="s">
        <v>82</v>
      </c>
      <c r="L1153" s="23" t="s">
        <v>696</v>
      </c>
      <c r="M1153" s="30" t="s">
        <v>1728</v>
      </c>
      <c r="N1153" s="26" t="s">
        <v>84</v>
      </c>
      <c r="O1153" s="26" t="s">
        <v>4214</v>
      </c>
      <c r="P1153" s="21" t="s">
        <v>91</v>
      </c>
      <c r="Q1153" s="27" t="s">
        <v>896</v>
      </c>
      <c r="R1153" s="26" t="s">
        <v>897</v>
      </c>
      <c r="S1153" s="12">
        <v>72</v>
      </c>
      <c r="T1153" s="12">
        <v>319.57</v>
      </c>
      <c r="U1153" s="12">
        <f t="shared" si="127"/>
        <v>23009.040000000001</v>
      </c>
      <c r="V1153" s="12">
        <f t="shared" si="126"/>
        <v>25770.124800000005</v>
      </c>
      <c r="W1153" s="23"/>
      <c r="X1153" s="23">
        <v>2017</v>
      </c>
      <c r="Y1153" s="25"/>
      <c r="Z1153" s="121" t="s">
        <v>1723</v>
      </c>
      <c r="AA1153" s="121" t="s">
        <v>1427</v>
      </c>
      <c r="AB1153" s="121" t="s">
        <v>4703</v>
      </c>
      <c r="AC1153" s="121">
        <v>53</v>
      </c>
      <c r="AD1153" s="122" t="s">
        <v>6875</v>
      </c>
      <c r="AE1153" s="122" t="s">
        <v>6871</v>
      </c>
      <c r="AF1153" s="121" t="s">
        <v>8386</v>
      </c>
      <c r="AG1153" s="121"/>
      <c r="AH1153" s="121" t="s">
        <v>8378</v>
      </c>
      <c r="AI1153" s="121"/>
      <c r="AJ1153" s="123">
        <v>72</v>
      </c>
      <c r="AK1153" s="123">
        <v>319</v>
      </c>
      <c r="AL1153" s="123">
        <f t="shared" si="124"/>
        <v>22968</v>
      </c>
      <c r="AM1153" s="123">
        <f t="shared" si="125"/>
        <v>41.040000000000873</v>
      </c>
      <c r="AN1153" s="130"/>
      <c r="AO1153" s="21"/>
      <c r="AP1153" s="24"/>
      <c r="AQ1153" s="21"/>
    </row>
    <row r="1154" spans="1:43" s="22" customFormat="1" ht="191.25" outlineLevel="1" x14ac:dyDescent="0.25">
      <c r="A1154" s="70"/>
      <c r="B1154" s="72" t="s">
        <v>5122</v>
      </c>
      <c r="C1154" s="21" t="s">
        <v>79</v>
      </c>
      <c r="D1154" s="21" t="s">
        <v>1006</v>
      </c>
      <c r="E1154" s="21" t="s">
        <v>1000</v>
      </c>
      <c r="F1154" s="21" t="s">
        <v>1007</v>
      </c>
      <c r="G1154" s="21" t="s">
        <v>1995</v>
      </c>
      <c r="H1154" s="23" t="s">
        <v>81</v>
      </c>
      <c r="I1154" s="24">
        <v>0</v>
      </c>
      <c r="J1154" s="25">
        <v>710000000</v>
      </c>
      <c r="K1154" s="25" t="s">
        <v>82</v>
      </c>
      <c r="L1154" s="23" t="s">
        <v>696</v>
      </c>
      <c r="M1154" s="30" t="s">
        <v>1728</v>
      </c>
      <c r="N1154" s="26" t="s">
        <v>84</v>
      </c>
      <c r="O1154" s="26" t="s">
        <v>4214</v>
      </c>
      <c r="P1154" s="21" t="s">
        <v>91</v>
      </c>
      <c r="Q1154" s="27">
        <v>796</v>
      </c>
      <c r="R1154" s="26" t="s">
        <v>678</v>
      </c>
      <c r="S1154" s="12">
        <v>133</v>
      </c>
      <c r="T1154" s="12">
        <v>639.13</v>
      </c>
      <c r="U1154" s="12">
        <f t="shared" si="127"/>
        <v>85004.29</v>
      </c>
      <c r="V1154" s="12">
        <f t="shared" si="126"/>
        <v>95204.804799999998</v>
      </c>
      <c r="W1154" s="23"/>
      <c r="X1154" s="23">
        <v>2017</v>
      </c>
      <c r="Y1154" s="25"/>
      <c r="Z1154" s="121" t="s">
        <v>1723</v>
      </c>
      <c r="AA1154" s="121" t="s">
        <v>1427</v>
      </c>
      <c r="AB1154" s="121" t="s">
        <v>4703</v>
      </c>
      <c r="AC1154" s="121">
        <v>54</v>
      </c>
      <c r="AD1154" s="122" t="s">
        <v>6875</v>
      </c>
      <c r="AE1154" s="122" t="s">
        <v>6871</v>
      </c>
      <c r="AF1154" s="121" t="s">
        <v>8386</v>
      </c>
      <c r="AG1154" s="121"/>
      <c r="AH1154" s="121" t="s">
        <v>8378</v>
      </c>
      <c r="AI1154" s="121"/>
      <c r="AJ1154" s="123">
        <v>133</v>
      </c>
      <c r="AK1154" s="123">
        <v>639</v>
      </c>
      <c r="AL1154" s="123">
        <f t="shared" ref="AL1154:AL1185" si="128">AJ1154*AK1154</f>
        <v>84987</v>
      </c>
      <c r="AM1154" s="123">
        <f t="shared" ref="AM1154:AM1185" si="129">U1154-AL1154</f>
        <v>17.289999999993597</v>
      </c>
      <c r="AN1154" s="130"/>
      <c r="AO1154" s="21"/>
      <c r="AP1154" s="24"/>
      <c r="AQ1154" s="21"/>
    </row>
    <row r="1155" spans="1:43" s="22" customFormat="1" ht="76.5" outlineLevel="1" x14ac:dyDescent="0.25">
      <c r="A1155" s="70"/>
      <c r="B1155" s="72" t="s">
        <v>5123</v>
      </c>
      <c r="C1155" s="21" t="s">
        <v>79</v>
      </c>
      <c r="D1155" s="21" t="s">
        <v>3114</v>
      </c>
      <c r="E1155" s="21" t="s">
        <v>1000</v>
      </c>
      <c r="F1155" s="21" t="s">
        <v>1009</v>
      </c>
      <c r="G1155" s="21" t="s">
        <v>1996</v>
      </c>
      <c r="H1155" s="23" t="s">
        <v>81</v>
      </c>
      <c r="I1155" s="24">
        <v>0</v>
      </c>
      <c r="J1155" s="25">
        <v>710000000</v>
      </c>
      <c r="K1155" s="25" t="s">
        <v>82</v>
      </c>
      <c r="L1155" s="23" t="s">
        <v>696</v>
      </c>
      <c r="M1155" s="30" t="s">
        <v>1728</v>
      </c>
      <c r="N1155" s="26" t="s">
        <v>84</v>
      </c>
      <c r="O1155" s="26" t="s">
        <v>4214</v>
      </c>
      <c r="P1155" s="21" t="s">
        <v>91</v>
      </c>
      <c r="Q1155" s="27">
        <v>868</v>
      </c>
      <c r="R1155" s="26" t="s">
        <v>89</v>
      </c>
      <c r="S1155" s="12">
        <v>66</v>
      </c>
      <c r="T1155" s="12">
        <v>408.42</v>
      </c>
      <c r="U1155" s="12">
        <f t="shared" si="127"/>
        <v>26955.72</v>
      </c>
      <c r="V1155" s="12">
        <f t="shared" ref="V1155:V1218" si="130">U1155*1.12</f>
        <v>30190.406400000003</v>
      </c>
      <c r="W1155" s="23"/>
      <c r="X1155" s="23">
        <v>2017</v>
      </c>
      <c r="Y1155" s="25"/>
      <c r="Z1155" s="121" t="s">
        <v>1723</v>
      </c>
      <c r="AA1155" s="121" t="s">
        <v>1427</v>
      </c>
      <c r="AB1155" s="121" t="s">
        <v>4703</v>
      </c>
      <c r="AC1155" s="121">
        <v>55</v>
      </c>
      <c r="AD1155" s="122" t="s">
        <v>6875</v>
      </c>
      <c r="AE1155" s="122" t="s">
        <v>6871</v>
      </c>
      <c r="AF1155" s="121" t="s">
        <v>8386</v>
      </c>
      <c r="AG1155" s="121"/>
      <c r="AH1155" s="121" t="s">
        <v>8378</v>
      </c>
      <c r="AI1155" s="121"/>
      <c r="AJ1155" s="123">
        <v>66</v>
      </c>
      <c r="AK1155" s="123">
        <v>408</v>
      </c>
      <c r="AL1155" s="123">
        <f t="shared" si="128"/>
        <v>26928</v>
      </c>
      <c r="AM1155" s="123">
        <f t="shared" si="129"/>
        <v>27.720000000001164</v>
      </c>
      <c r="AN1155" s="130"/>
      <c r="AO1155" s="21"/>
      <c r="AP1155" s="24"/>
      <c r="AQ1155" s="21"/>
    </row>
    <row r="1156" spans="1:43" s="22" customFormat="1" ht="178.5" outlineLevel="1" x14ac:dyDescent="0.25">
      <c r="A1156" s="70"/>
      <c r="B1156" s="72" t="s">
        <v>5124</v>
      </c>
      <c r="C1156" s="21" t="s">
        <v>79</v>
      </c>
      <c r="D1156" s="21" t="s">
        <v>1011</v>
      </c>
      <c r="E1156" s="21" t="s">
        <v>1000</v>
      </c>
      <c r="F1156" s="21" t="s">
        <v>1012</v>
      </c>
      <c r="G1156" s="21" t="s">
        <v>1013</v>
      </c>
      <c r="H1156" s="23" t="s">
        <v>81</v>
      </c>
      <c r="I1156" s="24">
        <v>0</v>
      </c>
      <c r="J1156" s="25">
        <v>710000000</v>
      </c>
      <c r="K1156" s="25" t="s">
        <v>82</v>
      </c>
      <c r="L1156" s="23" t="s">
        <v>696</v>
      </c>
      <c r="M1156" s="30" t="s">
        <v>1728</v>
      </c>
      <c r="N1156" s="26" t="s">
        <v>84</v>
      </c>
      <c r="O1156" s="26" t="s">
        <v>4214</v>
      </c>
      <c r="P1156" s="21" t="s">
        <v>91</v>
      </c>
      <c r="Q1156" s="27">
        <v>868</v>
      </c>
      <c r="R1156" s="26" t="s">
        <v>89</v>
      </c>
      <c r="S1156" s="12">
        <v>20</v>
      </c>
      <c r="T1156" s="12">
        <v>399.82</v>
      </c>
      <c r="U1156" s="12">
        <f t="shared" si="127"/>
        <v>7996.4</v>
      </c>
      <c r="V1156" s="12">
        <f t="shared" si="130"/>
        <v>8955.9680000000008</v>
      </c>
      <c r="W1156" s="23"/>
      <c r="X1156" s="23">
        <v>2017</v>
      </c>
      <c r="Y1156" s="25"/>
      <c r="Z1156" s="121" t="s">
        <v>1723</v>
      </c>
      <c r="AA1156" s="121" t="s">
        <v>1427</v>
      </c>
      <c r="AB1156" s="121" t="s">
        <v>4703</v>
      </c>
      <c r="AC1156" s="121">
        <v>56</v>
      </c>
      <c r="AD1156" s="122" t="s">
        <v>6875</v>
      </c>
      <c r="AE1156" s="122" t="s">
        <v>6871</v>
      </c>
      <c r="AF1156" s="121" t="s">
        <v>8386</v>
      </c>
      <c r="AG1156" s="121"/>
      <c r="AH1156" s="121" t="s">
        <v>8378</v>
      </c>
      <c r="AI1156" s="121"/>
      <c r="AJ1156" s="123">
        <v>20</v>
      </c>
      <c r="AK1156" s="123">
        <v>399</v>
      </c>
      <c r="AL1156" s="123">
        <f t="shared" si="128"/>
        <v>7980</v>
      </c>
      <c r="AM1156" s="123">
        <f t="shared" si="129"/>
        <v>16.399999999999636</v>
      </c>
      <c r="AN1156" s="130"/>
      <c r="AO1156" s="21"/>
      <c r="AP1156" s="24"/>
      <c r="AQ1156" s="21"/>
    </row>
    <row r="1157" spans="1:43" s="22" customFormat="1" ht="76.5" outlineLevel="1" x14ac:dyDescent="0.25">
      <c r="A1157" s="70"/>
      <c r="B1157" s="72" t="s">
        <v>5125</v>
      </c>
      <c r="C1157" s="21" t="s">
        <v>79</v>
      </c>
      <c r="D1157" s="21" t="s">
        <v>1008</v>
      </c>
      <c r="E1157" s="21" t="s">
        <v>1000</v>
      </c>
      <c r="F1157" s="21" t="s">
        <v>1151</v>
      </c>
      <c r="G1157" s="21" t="s">
        <v>4087</v>
      </c>
      <c r="H1157" s="23" t="s">
        <v>81</v>
      </c>
      <c r="I1157" s="24">
        <v>0</v>
      </c>
      <c r="J1157" s="25">
        <v>710000000</v>
      </c>
      <c r="K1157" s="25" t="s">
        <v>82</v>
      </c>
      <c r="L1157" s="23" t="s">
        <v>696</v>
      </c>
      <c r="M1157" s="30" t="s">
        <v>1728</v>
      </c>
      <c r="N1157" s="26" t="s">
        <v>84</v>
      </c>
      <c r="O1157" s="26" t="s">
        <v>4214</v>
      </c>
      <c r="P1157" s="21" t="s">
        <v>91</v>
      </c>
      <c r="Q1157" s="27">
        <v>796</v>
      </c>
      <c r="R1157" s="26" t="s">
        <v>678</v>
      </c>
      <c r="S1157" s="12">
        <v>32</v>
      </c>
      <c r="T1157" s="12">
        <v>2029.66</v>
      </c>
      <c r="U1157" s="12">
        <f t="shared" si="127"/>
        <v>64949.120000000003</v>
      </c>
      <c r="V1157" s="12">
        <f t="shared" si="130"/>
        <v>72743.014400000015</v>
      </c>
      <c r="W1157" s="23"/>
      <c r="X1157" s="23">
        <v>2017</v>
      </c>
      <c r="Y1157" s="25"/>
      <c r="Z1157" s="121" t="s">
        <v>1723</v>
      </c>
      <c r="AA1157" s="121" t="s">
        <v>1427</v>
      </c>
      <c r="AB1157" s="121" t="s">
        <v>4703</v>
      </c>
      <c r="AC1157" s="121">
        <v>57</v>
      </c>
      <c r="AD1157" s="122" t="s">
        <v>6875</v>
      </c>
      <c r="AE1157" s="122" t="s">
        <v>6871</v>
      </c>
      <c r="AF1157" s="121" t="s">
        <v>8386</v>
      </c>
      <c r="AG1157" s="121"/>
      <c r="AH1157" s="121" t="s">
        <v>8378</v>
      </c>
      <c r="AI1157" s="121"/>
      <c r="AJ1157" s="123">
        <v>32</v>
      </c>
      <c r="AK1157" s="123">
        <v>2029</v>
      </c>
      <c r="AL1157" s="123">
        <f t="shared" si="128"/>
        <v>64928</v>
      </c>
      <c r="AM1157" s="123">
        <f t="shared" si="129"/>
        <v>21.120000000002619</v>
      </c>
      <c r="AN1157" s="130"/>
      <c r="AO1157" s="21"/>
      <c r="AP1157" s="24"/>
      <c r="AQ1157" s="21"/>
    </row>
    <row r="1158" spans="1:43" s="22" customFormat="1" ht="216.75" outlineLevel="1" x14ac:dyDescent="0.25">
      <c r="A1158" s="70"/>
      <c r="B1158" s="72" t="s">
        <v>5126</v>
      </c>
      <c r="C1158" s="21" t="s">
        <v>79</v>
      </c>
      <c r="D1158" s="21" t="s">
        <v>1022</v>
      </c>
      <c r="E1158" s="21" t="s">
        <v>1000</v>
      </c>
      <c r="F1158" s="21" t="s">
        <v>1023</v>
      </c>
      <c r="G1158" s="21" t="s">
        <v>1997</v>
      </c>
      <c r="H1158" s="23" t="s">
        <v>81</v>
      </c>
      <c r="I1158" s="24">
        <v>0</v>
      </c>
      <c r="J1158" s="25">
        <v>710000000</v>
      </c>
      <c r="K1158" s="25" t="s">
        <v>82</v>
      </c>
      <c r="L1158" s="23" t="s">
        <v>696</v>
      </c>
      <c r="M1158" s="30" t="s">
        <v>1728</v>
      </c>
      <c r="N1158" s="26" t="s">
        <v>84</v>
      </c>
      <c r="O1158" s="26" t="s">
        <v>4214</v>
      </c>
      <c r="P1158" s="21" t="s">
        <v>91</v>
      </c>
      <c r="Q1158" s="27">
        <v>868</v>
      </c>
      <c r="R1158" s="26" t="s">
        <v>89</v>
      </c>
      <c r="S1158" s="12">
        <v>80</v>
      </c>
      <c r="T1158" s="12">
        <v>408</v>
      </c>
      <c r="U1158" s="12">
        <f t="shared" si="127"/>
        <v>32640</v>
      </c>
      <c r="V1158" s="12">
        <f t="shared" si="130"/>
        <v>36556.800000000003</v>
      </c>
      <c r="W1158" s="23"/>
      <c r="X1158" s="23">
        <v>2017</v>
      </c>
      <c r="Y1158" s="25"/>
      <c r="Z1158" s="121" t="s">
        <v>1723</v>
      </c>
      <c r="AA1158" s="121" t="s">
        <v>1427</v>
      </c>
      <c r="AB1158" s="121" t="s">
        <v>4703</v>
      </c>
      <c r="AC1158" s="121">
        <v>58</v>
      </c>
      <c r="AD1158" s="122" t="s">
        <v>6875</v>
      </c>
      <c r="AE1158" s="122" t="s">
        <v>6871</v>
      </c>
      <c r="AF1158" s="121" t="s">
        <v>8386</v>
      </c>
      <c r="AG1158" s="121"/>
      <c r="AH1158" s="121" t="s">
        <v>8378</v>
      </c>
      <c r="AI1158" s="121"/>
      <c r="AJ1158" s="123">
        <v>80</v>
      </c>
      <c r="AK1158" s="123">
        <v>408</v>
      </c>
      <c r="AL1158" s="123">
        <f t="shared" si="128"/>
        <v>32640</v>
      </c>
      <c r="AM1158" s="123">
        <f t="shared" si="129"/>
        <v>0</v>
      </c>
      <c r="AN1158" s="130"/>
      <c r="AO1158" s="21"/>
      <c r="AP1158" s="24"/>
      <c r="AQ1158" s="21"/>
    </row>
    <row r="1159" spans="1:43" s="22" customFormat="1" ht="76.5" outlineLevel="1" x14ac:dyDescent="0.25">
      <c r="A1159" s="70"/>
      <c r="B1159" s="72" t="s">
        <v>5127</v>
      </c>
      <c r="C1159" s="21" t="s">
        <v>79</v>
      </c>
      <c r="D1159" s="21" t="s">
        <v>4432</v>
      </c>
      <c r="E1159" s="21" t="s">
        <v>1000</v>
      </c>
      <c r="F1159" s="21" t="s">
        <v>1998</v>
      </c>
      <c r="G1159" s="21" t="s">
        <v>1999</v>
      </c>
      <c r="H1159" s="23" t="s">
        <v>81</v>
      </c>
      <c r="I1159" s="24">
        <v>0</v>
      </c>
      <c r="J1159" s="25">
        <v>710000000</v>
      </c>
      <c r="K1159" s="25" t="s">
        <v>82</v>
      </c>
      <c r="L1159" s="23" t="s">
        <v>696</v>
      </c>
      <c r="M1159" s="30" t="s">
        <v>1728</v>
      </c>
      <c r="N1159" s="26" t="s">
        <v>84</v>
      </c>
      <c r="O1159" s="26" t="s">
        <v>4214</v>
      </c>
      <c r="P1159" s="21" t="s">
        <v>91</v>
      </c>
      <c r="Q1159" s="27" t="s">
        <v>902</v>
      </c>
      <c r="R1159" s="26" t="s">
        <v>678</v>
      </c>
      <c r="S1159" s="12">
        <v>25</v>
      </c>
      <c r="T1159" s="12">
        <v>769.38</v>
      </c>
      <c r="U1159" s="12">
        <f t="shared" si="127"/>
        <v>19234.5</v>
      </c>
      <c r="V1159" s="12">
        <f t="shared" si="130"/>
        <v>21542.640000000003</v>
      </c>
      <c r="W1159" s="23"/>
      <c r="X1159" s="23">
        <v>2017</v>
      </c>
      <c r="Y1159" s="25"/>
      <c r="Z1159" s="121" t="s">
        <v>1723</v>
      </c>
      <c r="AA1159" s="121" t="s">
        <v>1427</v>
      </c>
      <c r="AB1159" s="121" t="s">
        <v>4703</v>
      </c>
      <c r="AC1159" s="121">
        <v>59</v>
      </c>
      <c r="AD1159" s="122" t="s">
        <v>6875</v>
      </c>
      <c r="AE1159" s="122" t="s">
        <v>6871</v>
      </c>
      <c r="AF1159" s="121" t="s">
        <v>8386</v>
      </c>
      <c r="AG1159" s="121"/>
      <c r="AH1159" s="121" t="s">
        <v>8378</v>
      </c>
      <c r="AI1159" s="121"/>
      <c r="AJ1159" s="123">
        <v>25</v>
      </c>
      <c r="AK1159" s="123">
        <v>769</v>
      </c>
      <c r="AL1159" s="123">
        <f t="shared" si="128"/>
        <v>19225</v>
      </c>
      <c r="AM1159" s="123">
        <f t="shared" si="129"/>
        <v>9.5</v>
      </c>
      <c r="AN1159" s="130"/>
      <c r="AO1159" s="21"/>
      <c r="AP1159" s="24"/>
      <c r="AQ1159" s="21"/>
    </row>
    <row r="1160" spans="1:43" s="22" customFormat="1" ht="89.25" outlineLevel="1" x14ac:dyDescent="0.25">
      <c r="A1160" s="70"/>
      <c r="B1160" s="72" t="s">
        <v>5128</v>
      </c>
      <c r="C1160" s="21" t="s">
        <v>79</v>
      </c>
      <c r="D1160" s="21" t="s">
        <v>1153</v>
      </c>
      <c r="E1160" s="21" t="s">
        <v>1000</v>
      </c>
      <c r="F1160" s="21" t="s">
        <v>1154</v>
      </c>
      <c r="G1160" s="21" t="s">
        <v>2000</v>
      </c>
      <c r="H1160" s="23" t="s">
        <v>81</v>
      </c>
      <c r="I1160" s="24">
        <v>0</v>
      </c>
      <c r="J1160" s="25">
        <v>710000000</v>
      </c>
      <c r="K1160" s="25" t="s">
        <v>82</v>
      </c>
      <c r="L1160" s="23" t="s">
        <v>696</v>
      </c>
      <c r="M1160" s="30" t="s">
        <v>1728</v>
      </c>
      <c r="N1160" s="26" t="s">
        <v>84</v>
      </c>
      <c r="O1160" s="26" t="s">
        <v>4214</v>
      </c>
      <c r="P1160" s="21" t="s">
        <v>91</v>
      </c>
      <c r="Q1160" s="27">
        <v>796</v>
      </c>
      <c r="R1160" s="26" t="s">
        <v>678</v>
      </c>
      <c r="S1160" s="12">
        <v>36</v>
      </c>
      <c r="T1160" s="12">
        <v>1786.52</v>
      </c>
      <c r="U1160" s="12">
        <f t="shared" si="127"/>
        <v>64314.720000000001</v>
      </c>
      <c r="V1160" s="12">
        <f t="shared" si="130"/>
        <v>72032.486400000009</v>
      </c>
      <c r="W1160" s="23"/>
      <c r="X1160" s="23">
        <v>2017</v>
      </c>
      <c r="Y1160" s="25"/>
      <c r="Z1160" s="121" t="s">
        <v>1723</v>
      </c>
      <c r="AA1160" s="121" t="s">
        <v>1427</v>
      </c>
      <c r="AB1160" s="121" t="s">
        <v>4703</v>
      </c>
      <c r="AC1160" s="121">
        <v>60</v>
      </c>
      <c r="AD1160" s="122" t="s">
        <v>6875</v>
      </c>
      <c r="AE1160" s="122" t="s">
        <v>6871</v>
      </c>
      <c r="AF1160" s="121" t="s">
        <v>8386</v>
      </c>
      <c r="AG1160" s="121"/>
      <c r="AH1160" s="121" t="s">
        <v>8378</v>
      </c>
      <c r="AI1160" s="121"/>
      <c r="AJ1160" s="123">
        <v>36</v>
      </c>
      <c r="AK1160" s="123">
        <v>1786</v>
      </c>
      <c r="AL1160" s="123">
        <f t="shared" si="128"/>
        <v>64296</v>
      </c>
      <c r="AM1160" s="123">
        <f t="shared" si="129"/>
        <v>18.720000000001164</v>
      </c>
      <c r="AN1160" s="130"/>
      <c r="AO1160" s="21"/>
      <c r="AP1160" s="24"/>
      <c r="AQ1160" s="21"/>
    </row>
    <row r="1161" spans="1:43" s="22" customFormat="1" ht="76.5" outlineLevel="1" x14ac:dyDescent="0.25">
      <c r="A1161" s="70"/>
      <c r="B1161" s="72" t="s">
        <v>5129</v>
      </c>
      <c r="C1161" s="21" t="s">
        <v>79</v>
      </c>
      <c r="D1161" s="21" t="s">
        <v>2001</v>
      </c>
      <c r="E1161" s="21" t="s">
        <v>1000</v>
      </c>
      <c r="F1161" s="21" t="s">
        <v>2002</v>
      </c>
      <c r="G1161" s="21" t="s">
        <v>4913</v>
      </c>
      <c r="H1161" s="23" t="s">
        <v>81</v>
      </c>
      <c r="I1161" s="24">
        <v>0</v>
      </c>
      <c r="J1161" s="25">
        <v>710000000</v>
      </c>
      <c r="K1161" s="25" t="s">
        <v>82</v>
      </c>
      <c r="L1161" s="23" t="s">
        <v>696</v>
      </c>
      <c r="M1161" s="30" t="s">
        <v>1728</v>
      </c>
      <c r="N1161" s="26" t="s">
        <v>84</v>
      </c>
      <c r="O1161" s="26" t="s">
        <v>4214</v>
      </c>
      <c r="P1161" s="21" t="s">
        <v>91</v>
      </c>
      <c r="Q1161" s="27" t="s">
        <v>898</v>
      </c>
      <c r="R1161" s="26" t="s">
        <v>899</v>
      </c>
      <c r="S1161" s="12">
        <v>2</v>
      </c>
      <c r="T1161" s="12">
        <v>2651.12</v>
      </c>
      <c r="U1161" s="12">
        <f t="shared" si="127"/>
        <v>5302.24</v>
      </c>
      <c r="V1161" s="12">
        <f t="shared" si="130"/>
        <v>5938.5088000000005</v>
      </c>
      <c r="W1161" s="23"/>
      <c r="X1161" s="23">
        <v>2017</v>
      </c>
      <c r="Y1161" s="25"/>
      <c r="Z1161" s="121" t="s">
        <v>1723</v>
      </c>
      <c r="AA1161" s="121" t="s">
        <v>1427</v>
      </c>
      <c r="AB1161" s="121" t="s">
        <v>4703</v>
      </c>
      <c r="AC1161" s="121">
        <v>61</v>
      </c>
      <c r="AD1161" s="122" t="s">
        <v>6875</v>
      </c>
      <c r="AE1161" s="122" t="s">
        <v>6871</v>
      </c>
      <c r="AF1161" s="121" t="s">
        <v>8386</v>
      </c>
      <c r="AG1161" s="121"/>
      <c r="AH1161" s="121" t="s">
        <v>8378</v>
      </c>
      <c r="AI1161" s="121"/>
      <c r="AJ1161" s="123">
        <v>2</v>
      </c>
      <c r="AK1161" s="123">
        <v>2651</v>
      </c>
      <c r="AL1161" s="123">
        <f t="shared" si="128"/>
        <v>5302</v>
      </c>
      <c r="AM1161" s="123">
        <f t="shared" si="129"/>
        <v>0.23999999999978172</v>
      </c>
      <c r="AN1161" s="130"/>
      <c r="AO1161" s="21"/>
      <c r="AP1161" s="24"/>
      <c r="AQ1161" s="21"/>
    </row>
    <row r="1162" spans="1:43" s="22" customFormat="1" ht="76.5" outlineLevel="1" x14ac:dyDescent="0.25">
      <c r="A1162" s="70"/>
      <c r="B1162" s="72" t="s">
        <v>5130</v>
      </c>
      <c r="C1162" s="21" t="s">
        <v>79</v>
      </c>
      <c r="D1162" s="21" t="s">
        <v>1027</v>
      </c>
      <c r="E1162" s="21" t="s">
        <v>1028</v>
      </c>
      <c r="F1162" s="21" t="s">
        <v>1029</v>
      </c>
      <c r="G1162" s="21" t="s">
        <v>1030</v>
      </c>
      <c r="H1162" s="23" t="s">
        <v>81</v>
      </c>
      <c r="I1162" s="24">
        <v>0</v>
      </c>
      <c r="J1162" s="25">
        <v>710000000</v>
      </c>
      <c r="K1162" s="25" t="s">
        <v>82</v>
      </c>
      <c r="L1162" s="23" t="s">
        <v>696</v>
      </c>
      <c r="M1162" s="30" t="s">
        <v>1728</v>
      </c>
      <c r="N1162" s="26" t="s">
        <v>84</v>
      </c>
      <c r="O1162" s="26" t="s">
        <v>4214</v>
      </c>
      <c r="P1162" s="21" t="s">
        <v>91</v>
      </c>
      <c r="Q1162" s="27">
        <v>868</v>
      </c>
      <c r="R1162" s="26" t="s">
        <v>89</v>
      </c>
      <c r="S1162" s="12">
        <v>6</v>
      </c>
      <c r="T1162" s="12">
        <v>1561.53</v>
      </c>
      <c r="U1162" s="12">
        <f t="shared" si="127"/>
        <v>9369.18</v>
      </c>
      <c r="V1162" s="12">
        <f t="shared" si="130"/>
        <v>10493.481600000001</v>
      </c>
      <c r="W1162" s="23"/>
      <c r="X1162" s="23">
        <v>2017</v>
      </c>
      <c r="Y1162" s="25"/>
      <c r="Z1162" s="121" t="s">
        <v>1723</v>
      </c>
      <c r="AA1162" s="121" t="s">
        <v>1427</v>
      </c>
      <c r="AB1162" s="121" t="s">
        <v>4703</v>
      </c>
      <c r="AC1162" s="121">
        <v>62</v>
      </c>
      <c r="AD1162" s="122" t="s">
        <v>6875</v>
      </c>
      <c r="AE1162" s="122" t="s">
        <v>6871</v>
      </c>
      <c r="AF1162" s="121" t="s">
        <v>8386</v>
      </c>
      <c r="AG1162" s="121"/>
      <c r="AH1162" s="121" t="s">
        <v>8378</v>
      </c>
      <c r="AI1162" s="121"/>
      <c r="AJ1162" s="123">
        <v>6</v>
      </c>
      <c r="AK1162" s="123">
        <v>1561</v>
      </c>
      <c r="AL1162" s="123">
        <f t="shared" si="128"/>
        <v>9366</v>
      </c>
      <c r="AM1162" s="123">
        <f t="shared" si="129"/>
        <v>3.180000000000291</v>
      </c>
      <c r="AN1162" s="130"/>
      <c r="AO1162" s="21"/>
      <c r="AP1162" s="24"/>
      <c r="AQ1162" s="21"/>
    </row>
    <row r="1163" spans="1:43" s="22" customFormat="1" ht="76.5" outlineLevel="1" x14ac:dyDescent="0.25">
      <c r="A1163" s="70"/>
      <c r="B1163" s="72" t="s">
        <v>5131</v>
      </c>
      <c r="C1163" s="21" t="s">
        <v>79</v>
      </c>
      <c r="D1163" s="21" t="s">
        <v>2003</v>
      </c>
      <c r="E1163" s="21" t="s">
        <v>2004</v>
      </c>
      <c r="F1163" s="21" t="s">
        <v>2005</v>
      </c>
      <c r="G1163" s="21" t="s">
        <v>2006</v>
      </c>
      <c r="H1163" s="23" t="s">
        <v>81</v>
      </c>
      <c r="I1163" s="24">
        <v>0</v>
      </c>
      <c r="J1163" s="25">
        <v>710000000</v>
      </c>
      <c r="K1163" s="25" t="s">
        <v>82</v>
      </c>
      <c r="L1163" s="23" t="s">
        <v>696</v>
      </c>
      <c r="M1163" s="30" t="s">
        <v>1728</v>
      </c>
      <c r="N1163" s="26" t="s">
        <v>84</v>
      </c>
      <c r="O1163" s="26" t="s">
        <v>4214</v>
      </c>
      <c r="P1163" s="21" t="s">
        <v>91</v>
      </c>
      <c r="Q1163" s="27" t="s">
        <v>680</v>
      </c>
      <c r="R1163" s="26" t="s">
        <v>681</v>
      </c>
      <c r="S1163" s="12">
        <v>100</v>
      </c>
      <c r="T1163" s="12">
        <v>277.05</v>
      </c>
      <c r="U1163" s="12">
        <f t="shared" si="127"/>
        <v>27705</v>
      </c>
      <c r="V1163" s="12">
        <f t="shared" si="130"/>
        <v>31029.600000000002</v>
      </c>
      <c r="W1163" s="23"/>
      <c r="X1163" s="23">
        <v>2017</v>
      </c>
      <c r="Y1163" s="25"/>
      <c r="Z1163" s="121" t="s">
        <v>1723</v>
      </c>
      <c r="AA1163" s="121" t="s">
        <v>1427</v>
      </c>
      <c r="AB1163" s="121" t="s">
        <v>4703</v>
      </c>
      <c r="AC1163" s="121">
        <v>63</v>
      </c>
      <c r="AD1163" s="122" t="s">
        <v>6875</v>
      </c>
      <c r="AE1163" s="122" t="s">
        <v>6871</v>
      </c>
      <c r="AF1163" s="121" t="s">
        <v>8386</v>
      </c>
      <c r="AG1163" s="121"/>
      <c r="AH1163" s="121" t="s">
        <v>8378</v>
      </c>
      <c r="AI1163" s="121"/>
      <c r="AJ1163" s="123">
        <v>100</v>
      </c>
      <c r="AK1163" s="123">
        <v>277</v>
      </c>
      <c r="AL1163" s="123">
        <f t="shared" si="128"/>
        <v>27700</v>
      </c>
      <c r="AM1163" s="123">
        <f t="shared" si="129"/>
        <v>5</v>
      </c>
      <c r="AN1163" s="130"/>
      <c r="AO1163" s="21"/>
      <c r="AP1163" s="24"/>
      <c r="AQ1163" s="21"/>
    </row>
    <row r="1164" spans="1:43" s="22" customFormat="1" ht="76.5" outlineLevel="1" x14ac:dyDescent="0.25">
      <c r="A1164" s="70"/>
      <c r="B1164" s="72" t="s">
        <v>5132</v>
      </c>
      <c r="C1164" s="21" t="s">
        <v>79</v>
      </c>
      <c r="D1164" s="21" t="s">
        <v>2007</v>
      </c>
      <c r="E1164" s="21" t="s">
        <v>2008</v>
      </c>
      <c r="F1164" s="21" t="s">
        <v>2009</v>
      </c>
      <c r="G1164" s="21" t="s">
        <v>2010</v>
      </c>
      <c r="H1164" s="23" t="s">
        <v>81</v>
      </c>
      <c r="I1164" s="24">
        <v>0</v>
      </c>
      <c r="J1164" s="25">
        <v>710000000</v>
      </c>
      <c r="K1164" s="25" t="s">
        <v>82</v>
      </c>
      <c r="L1164" s="23" t="s">
        <v>696</v>
      </c>
      <c r="M1164" s="30" t="s">
        <v>1728</v>
      </c>
      <c r="N1164" s="26" t="s">
        <v>84</v>
      </c>
      <c r="O1164" s="26" t="s">
        <v>4214</v>
      </c>
      <c r="P1164" s="21" t="s">
        <v>91</v>
      </c>
      <c r="Q1164" s="27" t="s">
        <v>680</v>
      </c>
      <c r="R1164" s="26" t="s">
        <v>681</v>
      </c>
      <c r="S1164" s="12">
        <v>10</v>
      </c>
      <c r="T1164" s="12">
        <v>735.63</v>
      </c>
      <c r="U1164" s="12">
        <f t="shared" si="127"/>
        <v>7356.3</v>
      </c>
      <c r="V1164" s="12">
        <f t="shared" si="130"/>
        <v>8239.0560000000005</v>
      </c>
      <c r="W1164" s="23"/>
      <c r="X1164" s="23">
        <v>2017</v>
      </c>
      <c r="Y1164" s="25"/>
      <c r="Z1164" s="121" t="s">
        <v>1723</v>
      </c>
      <c r="AA1164" s="121" t="s">
        <v>1427</v>
      </c>
      <c r="AB1164" s="121" t="s">
        <v>4703</v>
      </c>
      <c r="AC1164" s="121">
        <v>64</v>
      </c>
      <c r="AD1164" s="122" t="s">
        <v>6875</v>
      </c>
      <c r="AE1164" s="122" t="s">
        <v>6871</v>
      </c>
      <c r="AF1164" s="121" t="s">
        <v>8386</v>
      </c>
      <c r="AG1164" s="121"/>
      <c r="AH1164" s="121" t="s">
        <v>8378</v>
      </c>
      <c r="AI1164" s="121"/>
      <c r="AJ1164" s="123">
        <v>10</v>
      </c>
      <c r="AK1164" s="123">
        <v>735</v>
      </c>
      <c r="AL1164" s="123">
        <f t="shared" si="128"/>
        <v>7350</v>
      </c>
      <c r="AM1164" s="123">
        <f t="shared" si="129"/>
        <v>6.3000000000001819</v>
      </c>
      <c r="AN1164" s="130"/>
      <c r="AO1164" s="21"/>
      <c r="AP1164" s="24"/>
      <c r="AQ1164" s="21"/>
    </row>
    <row r="1165" spans="1:43" s="22" customFormat="1" ht="76.5" outlineLevel="1" x14ac:dyDescent="0.25">
      <c r="A1165" s="70"/>
      <c r="B1165" s="72" t="s">
        <v>5133</v>
      </c>
      <c r="C1165" s="21" t="s">
        <v>79</v>
      </c>
      <c r="D1165" s="21" t="s">
        <v>2007</v>
      </c>
      <c r="E1165" s="21" t="s">
        <v>2008</v>
      </c>
      <c r="F1165" s="21" t="s">
        <v>2009</v>
      </c>
      <c r="G1165" s="21" t="s">
        <v>2011</v>
      </c>
      <c r="H1165" s="23" t="s">
        <v>81</v>
      </c>
      <c r="I1165" s="24">
        <v>0</v>
      </c>
      <c r="J1165" s="25">
        <v>710000000</v>
      </c>
      <c r="K1165" s="25" t="s">
        <v>82</v>
      </c>
      <c r="L1165" s="23" t="s">
        <v>696</v>
      </c>
      <c r="M1165" s="30" t="s">
        <v>1728</v>
      </c>
      <c r="N1165" s="26" t="s">
        <v>84</v>
      </c>
      <c r="O1165" s="26" t="s">
        <v>4214</v>
      </c>
      <c r="P1165" s="21" t="s">
        <v>91</v>
      </c>
      <c r="Q1165" s="27" t="s">
        <v>680</v>
      </c>
      <c r="R1165" s="26" t="s">
        <v>681</v>
      </c>
      <c r="S1165" s="12">
        <v>10</v>
      </c>
      <c r="T1165" s="12">
        <v>496.79</v>
      </c>
      <c r="U1165" s="12">
        <f t="shared" si="127"/>
        <v>4967.9000000000005</v>
      </c>
      <c r="V1165" s="12">
        <f t="shared" si="130"/>
        <v>5564.0480000000016</v>
      </c>
      <c r="W1165" s="23"/>
      <c r="X1165" s="23">
        <v>2017</v>
      </c>
      <c r="Y1165" s="25"/>
      <c r="Z1165" s="121" t="s">
        <v>1723</v>
      </c>
      <c r="AA1165" s="121" t="s">
        <v>1427</v>
      </c>
      <c r="AB1165" s="121" t="s">
        <v>4703</v>
      </c>
      <c r="AC1165" s="121">
        <v>65</v>
      </c>
      <c r="AD1165" s="122" t="s">
        <v>6875</v>
      </c>
      <c r="AE1165" s="122" t="s">
        <v>6871</v>
      </c>
      <c r="AF1165" s="121" t="s">
        <v>8386</v>
      </c>
      <c r="AG1165" s="121"/>
      <c r="AH1165" s="121" t="s">
        <v>8378</v>
      </c>
      <c r="AI1165" s="121"/>
      <c r="AJ1165" s="123">
        <v>10</v>
      </c>
      <c r="AK1165" s="123">
        <v>496</v>
      </c>
      <c r="AL1165" s="123">
        <f t="shared" si="128"/>
        <v>4960</v>
      </c>
      <c r="AM1165" s="123">
        <f t="shared" si="129"/>
        <v>7.9000000000005457</v>
      </c>
      <c r="AN1165" s="130"/>
      <c r="AO1165" s="21"/>
      <c r="AP1165" s="24"/>
      <c r="AQ1165" s="21"/>
    </row>
    <row r="1166" spans="1:43" s="22" customFormat="1" ht="76.5" outlineLevel="1" x14ac:dyDescent="0.25">
      <c r="A1166" s="70"/>
      <c r="B1166" s="72" t="s">
        <v>5134</v>
      </c>
      <c r="C1166" s="21" t="s">
        <v>79</v>
      </c>
      <c r="D1166" s="21" t="s">
        <v>1450</v>
      </c>
      <c r="E1166" s="21" t="s">
        <v>1038</v>
      </c>
      <c r="F1166" s="21" t="s">
        <v>1451</v>
      </c>
      <c r="G1166" s="21" t="s">
        <v>1452</v>
      </c>
      <c r="H1166" s="23" t="s">
        <v>81</v>
      </c>
      <c r="I1166" s="24">
        <v>0</v>
      </c>
      <c r="J1166" s="25">
        <v>710000000</v>
      </c>
      <c r="K1166" s="25" t="s">
        <v>82</v>
      </c>
      <c r="L1166" s="23" t="s">
        <v>696</v>
      </c>
      <c r="M1166" s="30" t="s">
        <v>1728</v>
      </c>
      <c r="N1166" s="26" t="s">
        <v>84</v>
      </c>
      <c r="O1166" s="26" t="s">
        <v>4214</v>
      </c>
      <c r="P1166" s="21" t="s">
        <v>91</v>
      </c>
      <c r="Q1166" s="27" t="s">
        <v>1126</v>
      </c>
      <c r="R1166" s="26" t="s">
        <v>1127</v>
      </c>
      <c r="S1166" s="12">
        <v>182</v>
      </c>
      <c r="T1166" s="12">
        <v>171.96</v>
      </c>
      <c r="U1166" s="12">
        <f t="shared" si="127"/>
        <v>31296.720000000001</v>
      </c>
      <c r="V1166" s="12">
        <f t="shared" si="130"/>
        <v>35052.326400000005</v>
      </c>
      <c r="W1166" s="23"/>
      <c r="X1166" s="23">
        <v>2017</v>
      </c>
      <c r="Y1166" s="25"/>
      <c r="Z1166" s="121" t="s">
        <v>1723</v>
      </c>
      <c r="AA1166" s="121" t="s">
        <v>1427</v>
      </c>
      <c r="AB1166" s="121" t="s">
        <v>4703</v>
      </c>
      <c r="AC1166" s="121">
        <v>66</v>
      </c>
      <c r="AD1166" s="122" t="s">
        <v>6875</v>
      </c>
      <c r="AE1166" s="122" t="s">
        <v>6871</v>
      </c>
      <c r="AF1166" s="121" t="s">
        <v>8386</v>
      </c>
      <c r="AG1166" s="121"/>
      <c r="AH1166" s="121" t="s">
        <v>8378</v>
      </c>
      <c r="AI1166" s="121"/>
      <c r="AJ1166" s="123">
        <v>182</v>
      </c>
      <c r="AK1166" s="123">
        <v>171</v>
      </c>
      <c r="AL1166" s="123">
        <f t="shared" si="128"/>
        <v>31122</v>
      </c>
      <c r="AM1166" s="123">
        <f t="shared" si="129"/>
        <v>174.72000000000116</v>
      </c>
      <c r="AN1166" s="130"/>
      <c r="AO1166" s="21"/>
      <c r="AP1166" s="24"/>
      <c r="AQ1166" s="21"/>
    </row>
    <row r="1167" spans="1:43" s="22" customFormat="1" ht="76.5" outlineLevel="1" x14ac:dyDescent="0.25">
      <c r="A1167" s="70"/>
      <c r="B1167" s="72" t="s">
        <v>5135</v>
      </c>
      <c r="C1167" s="21" t="s">
        <v>79</v>
      </c>
      <c r="D1167" s="21" t="s">
        <v>2012</v>
      </c>
      <c r="E1167" s="21" t="s">
        <v>2013</v>
      </c>
      <c r="F1167" s="21" t="s">
        <v>2014</v>
      </c>
      <c r="G1167" s="21" t="s">
        <v>2015</v>
      </c>
      <c r="H1167" s="23" t="s">
        <v>81</v>
      </c>
      <c r="I1167" s="24">
        <v>0</v>
      </c>
      <c r="J1167" s="25">
        <v>710000000</v>
      </c>
      <c r="K1167" s="25" t="s">
        <v>82</v>
      </c>
      <c r="L1167" s="23" t="s">
        <v>696</v>
      </c>
      <c r="M1167" s="30" t="s">
        <v>1728</v>
      </c>
      <c r="N1167" s="26" t="s">
        <v>84</v>
      </c>
      <c r="O1167" s="26" t="s">
        <v>4214</v>
      </c>
      <c r="P1167" s="21" t="s">
        <v>91</v>
      </c>
      <c r="Q1167" s="27">
        <v>796</v>
      </c>
      <c r="R1167" s="26" t="s">
        <v>678</v>
      </c>
      <c r="S1167" s="12">
        <v>10</v>
      </c>
      <c r="T1167" s="12">
        <v>105.09</v>
      </c>
      <c r="U1167" s="12">
        <f t="shared" si="127"/>
        <v>1050.9000000000001</v>
      </c>
      <c r="V1167" s="12">
        <f t="shared" si="130"/>
        <v>1177.0080000000003</v>
      </c>
      <c r="W1167" s="23"/>
      <c r="X1167" s="23">
        <v>2017</v>
      </c>
      <c r="Y1167" s="25"/>
      <c r="Z1167" s="121" t="s">
        <v>1723</v>
      </c>
      <c r="AA1167" s="121" t="s">
        <v>1427</v>
      </c>
      <c r="AB1167" s="121" t="s">
        <v>4703</v>
      </c>
      <c r="AC1167" s="121">
        <v>67</v>
      </c>
      <c r="AD1167" s="122" t="s">
        <v>6875</v>
      </c>
      <c r="AE1167" s="122" t="s">
        <v>6871</v>
      </c>
      <c r="AF1167" s="121" t="s">
        <v>8386</v>
      </c>
      <c r="AG1167" s="121"/>
      <c r="AH1167" s="121" t="s">
        <v>8378</v>
      </c>
      <c r="AI1167" s="121"/>
      <c r="AJ1167" s="123">
        <v>10</v>
      </c>
      <c r="AK1167" s="123">
        <v>105</v>
      </c>
      <c r="AL1167" s="123">
        <f t="shared" si="128"/>
        <v>1050</v>
      </c>
      <c r="AM1167" s="123">
        <f t="shared" si="129"/>
        <v>0.90000000000009095</v>
      </c>
      <c r="AN1167" s="130"/>
      <c r="AO1167" s="21"/>
      <c r="AP1167" s="24"/>
      <c r="AQ1167" s="21"/>
    </row>
    <row r="1168" spans="1:43" s="22" customFormat="1" ht="76.5" outlineLevel="1" x14ac:dyDescent="0.25">
      <c r="A1168" s="70"/>
      <c r="B1168" s="72" t="s">
        <v>5136</v>
      </c>
      <c r="C1168" s="21" t="s">
        <v>79</v>
      </c>
      <c r="D1168" s="21" t="s">
        <v>1447</v>
      </c>
      <c r="E1168" s="21" t="s">
        <v>1055</v>
      </c>
      <c r="F1168" s="21" t="s">
        <v>1339</v>
      </c>
      <c r="G1168" s="21" t="s">
        <v>1448</v>
      </c>
      <c r="H1168" s="23" t="s">
        <v>81</v>
      </c>
      <c r="I1168" s="24">
        <v>0</v>
      </c>
      <c r="J1168" s="25">
        <v>710000000</v>
      </c>
      <c r="K1168" s="25" t="s">
        <v>82</v>
      </c>
      <c r="L1168" s="23" t="s">
        <v>696</v>
      </c>
      <c r="M1168" s="30" t="s">
        <v>1728</v>
      </c>
      <c r="N1168" s="26" t="s">
        <v>84</v>
      </c>
      <c r="O1168" s="26" t="s">
        <v>4214</v>
      </c>
      <c r="P1168" s="21" t="s">
        <v>91</v>
      </c>
      <c r="Q1168" s="27">
        <v>796</v>
      </c>
      <c r="R1168" s="26" t="s">
        <v>678</v>
      </c>
      <c r="S1168" s="12">
        <v>8</v>
      </c>
      <c r="T1168" s="73">
        <v>745.18</v>
      </c>
      <c r="U1168" s="12">
        <f t="shared" si="127"/>
        <v>5961.44</v>
      </c>
      <c r="V1168" s="12">
        <f t="shared" si="130"/>
        <v>6676.8128000000006</v>
      </c>
      <c r="W1168" s="23"/>
      <c r="X1168" s="23">
        <v>2017</v>
      </c>
      <c r="Y1168" s="25"/>
      <c r="Z1168" s="121" t="s">
        <v>1723</v>
      </c>
      <c r="AA1168" s="121" t="s">
        <v>1427</v>
      </c>
      <c r="AB1168" s="121" t="s">
        <v>4703</v>
      </c>
      <c r="AC1168" s="121">
        <v>68</v>
      </c>
      <c r="AD1168" s="122" t="s">
        <v>6875</v>
      </c>
      <c r="AE1168" s="122" t="s">
        <v>6871</v>
      </c>
      <c r="AF1168" s="121" t="s">
        <v>8386</v>
      </c>
      <c r="AG1168" s="121"/>
      <c r="AH1168" s="121" t="s">
        <v>8378</v>
      </c>
      <c r="AI1168" s="121"/>
      <c r="AJ1168" s="123">
        <v>8</v>
      </c>
      <c r="AK1168" s="123">
        <v>745</v>
      </c>
      <c r="AL1168" s="123">
        <f t="shared" si="128"/>
        <v>5960</v>
      </c>
      <c r="AM1168" s="123">
        <f t="shared" si="129"/>
        <v>1.4399999999995998</v>
      </c>
      <c r="AN1168" s="130"/>
      <c r="AO1168" s="21"/>
      <c r="AP1168" s="24"/>
      <c r="AQ1168" s="21"/>
    </row>
    <row r="1169" spans="1:43" s="22" customFormat="1" ht="76.5" outlineLevel="1" x14ac:dyDescent="0.25">
      <c r="A1169" s="70"/>
      <c r="B1169" s="72" t="s">
        <v>5137</v>
      </c>
      <c r="C1169" s="21" t="s">
        <v>79</v>
      </c>
      <c r="D1169" s="21" t="s">
        <v>4206</v>
      </c>
      <c r="E1169" s="21" t="s">
        <v>2017</v>
      </c>
      <c r="F1169" s="21" t="s">
        <v>2018</v>
      </c>
      <c r="G1169" s="21" t="s">
        <v>2019</v>
      </c>
      <c r="H1169" s="23" t="s">
        <v>81</v>
      </c>
      <c r="I1169" s="24">
        <v>0</v>
      </c>
      <c r="J1169" s="25">
        <v>710000000</v>
      </c>
      <c r="K1169" s="25" t="s">
        <v>82</v>
      </c>
      <c r="L1169" s="23" t="s">
        <v>696</v>
      </c>
      <c r="M1169" s="30" t="s">
        <v>1728</v>
      </c>
      <c r="N1169" s="26" t="s">
        <v>84</v>
      </c>
      <c r="O1169" s="26" t="s">
        <v>4214</v>
      </c>
      <c r="P1169" s="21" t="s">
        <v>91</v>
      </c>
      <c r="Q1169" s="27" t="s">
        <v>902</v>
      </c>
      <c r="R1169" s="77" t="s">
        <v>678</v>
      </c>
      <c r="S1169" s="12">
        <v>7</v>
      </c>
      <c r="T1169" s="12">
        <v>807.28</v>
      </c>
      <c r="U1169" s="12">
        <f t="shared" si="127"/>
        <v>5650.96</v>
      </c>
      <c r="V1169" s="12">
        <f t="shared" si="130"/>
        <v>6329.0752000000002</v>
      </c>
      <c r="W1169" s="23"/>
      <c r="X1169" s="23">
        <v>2017</v>
      </c>
      <c r="Y1169" s="25"/>
      <c r="Z1169" s="121" t="s">
        <v>1723</v>
      </c>
      <c r="AA1169" s="121" t="s">
        <v>1427</v>
      </c>
      <c r="AB1169" s="121" t="s">
        <v>4703</v>
      </c>
      <c r="AC1169" s="121">
        <v>69</v>
      </c>
      <c r="AD1169" s="122" t="s">
        <v>6875</v>
      </c>
      <c r="AE1169" s="122" t="s">
        <v>6871</v>
      </c>
      <c r="AF1169" s="121" t="s">
        <v>8386</v>
      </c>
      <c r="AG1169" s="121"/>
      <c r="AH1169" s="121" t="s">
        <v>8378</v>
      </c>
      <c r="AI1169" s="121"/>
      <c r="AJ1169" s="123">
        <v>7</v>
      </c>
      <c r="AK1169" s="123">
        <v>807</v>
      </c>
      <c r="AL1169" s="123">
        <f t="shared" si="128"/>
        <v>5649</v>
      </c>
      <c r="AM1169" s="123">
        <f t="shared" si="129"/>
        <v>1.9600000000000364</v>
      </c>
      <c r="AN1169" s="130"/>
      <c r="AO1169" s="21"/>
      <c r="AP1169" s="24"/>
      <c r="AQ1169" s="21"/>
    </row>
    <row r="1170" spans="1:43" s="22" customFormat="1" ht="76.5" outlineLevel="1" x14ac:dyDescent="0.25">
      <c r="A1170" s="70"/>
      <c r="B1170" s="72" t="s">
        <v>5138</v>
      </c>
      <c r="C1170" s="21" t="s">
        <v>79</v>
      </c>
      <c r="D1170" s="21" t="s">
        <v>2020</v>
      </c>
      <c r="E1170" s="21" t="s">
        <v>2021</v>
      </c>
      <c r="F1170" s="21" t="s">
        <v>2022</v>
      </c>
      <c r="G1170" s="21" t="s">
        <v>2023</v>
      </c>
      <c r="H1170" s="23" t="s">
        <v>81</v>
      </c>
      <c r="I1170" s="24">
        <v>0</v>
      </c>
      <c r="J1170" s="25">
        <v>710000000</v>
      </c>
      <c r="K1170" s="25" t="s">
        <v>82</v>
      </c>
      <c r="L1170" s="23" t="s">
        <v>696</v>
      </c>
      <c r="M1170" s="30" t="s">
        <v>1728</v>
      </c>
      <c r="N1170" s="26" t="s">
        <v>84</v>
      </c>
      <c r="O1170" s="26" t="s">
        <v>4214</v>
      </c>
      <c r="P1170" s="21" t="s">
        <v>91</v>
      </c>
      <c r="Q1170" s="27">
        <v>736</v>
      </c>
      <c r="R1170" s="26" t="s">
        <v>1128</v>
      </c>
      <c r="S1170" s="12">
        <v>10</v>
      </c>
      <c r="T1170" s="12">
        <v>315.27</v>
      </c>
      <c r="U1170" s="12">
        <f t="shared" si="127"/>
        <v>3152.7</v>
      </c>
      <c r="V1170" s="12">
        <f t="shared" si="130"/>
        <v>3531.0240000000003</v>
      </c>
      <c r="W1170" s="23"/>
      <c r="X1170" s="23">
        <v>2017</v>
      </c>
      <c r="Y1170" s="25"/>
      <c r="Z1170" s="121" t="s">
        <v>1723</v>
      </c>
      <c r="AA1170" s="121" t="s">
        <v>1427</v>
      </c>
      <c r="AB1170" s="121" t="s">
        <v>4703</v>
      </c>
      <c r="AC1170" s="121">
        <v>70</v>
      </c>
      <c r="AD1170" s="122" t="s">
        <v>6875</v>
      </c>
      <c r="AE1170" s="122" t="s">
        <v>6871</v>
      </c>
      <c r="AF1170" s="121" t="s">
        <v>8386</v>
      </c>
      <c r="AG1170" s="121"/>
      <c r="AH1170" s="121" t="s">
        <v>8378</v>
      </c>
      <c r="AI1170" s="121"/>
      <c r="AJ1170" s="123">
        <v>10</v>
      </c>
      <c r="AK1170" s="123">
        <v>315</v>
      </c>
      <c r="AL1170" s="123">
        <f t="shared" si="128"/>
        <v>3150</v>
      </c>
      <c r="AM1170" s="123">
        <f t="shared" si="129"/>
        <v>2.6999999999998181</v>
      </c>
      <c r="AN1170" s="130"/>
      <c r="AO1170" s="21"/>
      <c r="AP1170" s="24"/>
      <c r="AQ1170" s="21"/>
    </row>
    <row r="1171" spans="1:43" s="22" customFormat="1" ht="76.5" outlineLevel="1" x14ac:dyDescent="0.25">
      <c r="A1171" s="70"/>
      <c r="B1171" s="72" t="s">
        <v>5139</v>
      </c>
      <c r="C1171" s="21" t="s">
        <v>79</v>
      </c>
      <c r="D1171" s="21" t="s">
        <v>2024</v>
      </c>
      <c r="E1171" s="21" t="s">
        <v>2025</v>
      </c>
      <c r="F1171" s="21" t="s">
        <v>2026</v>
      </c>
      <c r="G1171" s="21" t="s">
        <v>2027</v>
      </c>
      <c r="H1171" s="23" t="s">
        <v>81</v>
      </c>
      <c r="I1171" s="24">
        <v>0</v>
      </c>
      <c r="J1171" s="25">
        <v>710000000</v>
      </c>
      <c r="K1171" s="25" t="s">
        <v>82</v>
      </c>
      <c r="L1171" s="23" t="s">
        <v>696</v>
      </c>
      <c r="M1171" s="30" t="s">
        <v>1728</v>
      </c>
      <c r="N1171" s="26" t="s">
        <v>84</v>
      </c>
      <c r="O1171" s="26" t="s">
        <v>4214</v>
      </c>
      <c r="P1171" s="21" t="s">
        <v>91</v>
      </c>
      <c r="Q1171" s="27" t="s">
        <v>902</v>
      </c>
      <c r="R1171" s="26" t="s">
        <v>678</v>
      </c>
      <c r="S1171" s="12">
        <v>3</v>
      </c>
      <c r="T1171" s="12">
        <v>4012.5</v>
      </c>
      <c r="U1171" s="12">
        <f t="shared" si="127"/>
        <v>12037.5</v>
      </c>
      <c r="V1171" s="12">
        <f t="shared" si="130"/>
        <v>13482.000000000002</v>
      </c>
      <c r="W1171" s="23"/>
      <c r="X1171" s="23">
        <v>2017</v>
      </c>
      <c r="Y1171" s="25"/>
      <c r="Z1171" s="121" t="s">
        <v>1723</v>
      </c>
      <c r="AA1171" s="121" t="s">
        <v>1427</v>
      </c>
      <c r="AB1171" s="121" t="s">
        <v>4703</v>
      </c>
      <c r="AC1171" s="121">
        <v>71</v>
      </c>
      <c r="AD1171" s="122" t="s">
        <v>6875</v>
      </c>
      <c r="AE1171" s="122" t="s">
        <v>6871</v>
      </c>
      <c r="AF1171" s="121" t="s">
        <v>8386</v>
      </c>
      <c r="AG1171" s="121"/>
      <c r="AH1171" s="121" t="s">
        <v>8378</v>
      </c>
      <c r="AI1171" s="121"/>
      <c r="AJ1171" s="123">
        <v>3</v>
      </c>
      <c r="AK1171" s="123">
        <v>4000</v>
      </c>
      <c r="AL1171" s="123">
        <f t="shared" si="128"/>
        <v>12000</v>
      </c>
      <c r="AM1171" s="123">
        <f t="shared" si="129"/>
        <v>37.5</v>
      </c>
      <c r="AN1171" s="130"/>
      <c r="AO1171" s="21"/>
      <c r="AP1171" s="24"/>
      <c r="AQ1171" s="21"/>
    </row>
    <row r="1172" spans="1:43" s="22" customFormat="1" ht="76.5" outlineLevel="1" x14ac:dyDescent="0.25">
      <c r="A1172" s="70"/>
      <c r="B1172" s="72" t="s">
        <v>5140</v>
      </c>
      <c r="C1172" s="21" t="s">
        <v>79</v>
      </c>
      <c r="D1172" s="21" t="s">
        <v>2024</v>
      </c>
      <c r="E1172" s="21" t="s">
        <v>2025</v>
      </c>
      <c r="F1172" s="21" t="s">
        <v>2026</v>
      </c>
      <c r="G1172" s="21" t="s">
        <v>2028</v>
      </c>
      <c r="H1172" s="23" t="s">
        <v>81</v>
      </c>
      <c r="I1172" s="24">
        <v>0</v>
      </c>
      <c r="J1172" s="25">
        <v>710000000</v>
      </c>
      <c r="K1172" s="25" t="s">
        <v>82</v>
      </c>
      <c r="L1172" s="23" t="s">
        <v>696</v>
      </c>
      <c r="M1172" s="30" t="s">
        <v>1728</v>
      </c>
      <c r="N1172" s="26" t="s">
        <v>84</v>
      </c>
      <c r="O1172" s="26" t="s">
        <v>4214</v>
      </c>
      <c r="P1172" s="21" t="s">
        <v>91</v>
      </c>
      <c r="Q1172" s="27" t="s">
        <v>902</v>
      </c>
      <c r="R1172" s="26" t="s">
        <v>678</v>
      </c>
      <c r="S1172" s="12">
        <v>6</v>
      </c>
      <c r="T1172" s="12">
        <v>4012.5</v>
      </c>
      <c r="U1172" s="12">
        <f t="shared" si="127"/>
        <v>24075</v>
      </c>
      <c r="V1172" s="12">
        <f t="shared" si="130"/>
        <v>26964.000000000004</v>
      </c>
      <c r="W1172" s="23"/>
      <c r="X1172" s="23">
        <v>2017</v>
      </c>
      <c r="Y1172" s="25"/>
      <c r="Z1172" s="121" t="s">
        <v>1723</v>
      </c>
      <c r="AA1172" s="121" t="s">
        <v>1427</v>
      </c>
      <c r="AB1172" s="121" t="s">
        <v>4703</v>
      </c>
      <c r="AC1172" s="121">
        <v>72</v>
      </c>
      <c r="AD1172" s="122" t="s">
        <v>6875</v>
      </c>
      <c r="AE1172" s="122" t="s">
        <v>6871</v>
      </c>
      <c r="AF1172" s="121" t="s">
        <v>8386</v>
      </c>
      <c r="AG1172" s="121"/>
      <c r="AH1172" s="121" t="s">
        <v>8378</v>
      </c>
      <c r="AI1172" s="121"/>
      <c r="AJ1172" s="123">
        <v>6</v>
      </c>
      <c r="AK1172" s="123">
        <v>4000</v>
      </c>
      <c r="AL1172" s="123">
        <f t="shared" si="128"/>
        <v>24000</v>
      </c>
      <c r="AM1172" s="123">
        <f t="shared" si="129"/>
        <v>75</v>
      </c>
      <c r="AN1172" s="130"/>
      <c r="AO1172" s="21"/>
      <c r="AP1172" s="24"/>
      <c r="AQ1172" s="21"/>
    </row>
    <row r="1173" spans="1:43" s="22" customFormat="1" ht="76.5" outlineLevel="1" x14ac:dyDescent="0.25">
      <c r="A1173" s="70"/>
      <c r="B1173" s="72" t="s">
        <v>5141</v>
      </c>
      <c r="C1173" s="21" t="s">
        <v>79</v>
      </c>
      <c r="D1173" s="21" t="s">
        <v>2029</v>
      </c>
      <c r="E1173" s="21" t="s">
        <v>2030</v>
      </c>
      <c r="F1173" s="21" t="s">
        <v>2031</v>
      </c>
      <c r="G1173" s="21" t="s">
        <v>4914</v>
      </c>
      <c r="H1173" s="23" t="s">
        <v>81</v>
      </c>
      <c r="I1173" s="24">
        <v>0</v>
      </c>
      <c r="J1173" s="25">
        <v>710000000</v>
      </c>
      <c r="K1173" s="25" t="s">
        <v>82</v>
      </c>
      <c r="L1173" s="23" t="s">
        <v>696</v>
      </c>
      <c r="M1173" s="30" t="s">
        <v>1728</v>
      </c>
      <c r="N1173" s="26" t="s">
        <v>84</v>
      </c>
      <c r="O1173" s="26" t="s">
        <v>4214</v>
      </c>
      <c r="P1173" s="21" t="s">
        <v>91</v>
      </c>
      <c r="Q1173" s="27">
        <v>796</v>
      </c>
      <c r="R1173" s="26" t="s">
        <v>678</v>
      </c>
      <c r="S1173" s="12">
        <v>22</v>
      </c>
      <c r="T1173" s="12">
        <v>95.54</v>
      </c>
      <c r="U1173" s="12">
        <f t="shared" si="127"/>
        <v>2101.88</v>
      </c>
      <c r="V1173" s="12">
        <f t="shared" si="130"/>
        <v>2354.1056000000003</v>
      </c>
      <c r="W1173" s="23"/>
      <c r="X1173" s="23">
        <v>2017</v>
      </c>
      <c r="Y1173" s="25"/>
      <c r="Z1173" s="121" t="s">
        <v>1723</v>
      </c>
      <c r="AA1173" s="121" t="s">
        <v>1427</v>
      </c>
      <c r="AB1173" s="121" t="s">
        <v>4703</v>
      </c>
      <c r="AC1173" s="121">
        <v>73</v>
      </c>
      <c r="AD1173" s="122" t="s">
        <v>6875</v>
      </c>
      <c r="AE1173" s="122" t="s">
        <v>6871</v>
      </c>
      <c r="AF1173" s="121" t="s">
        <v>8386</v>
      </c>
      <c r="AG1173" s="121"/>
      <c r="AH1173" s="121" t="s">
        <v>8378</v>
      </c>
      <c r="AI1173" s="121"/>
      <c r="AJ1173" s="123">
        <v>22</v>
      </c>
      <c r="AK1173" s="123">
        <v>95</v>
      </c>
      <c r="AL1173" s="123">
        <f t="shared" si="128"/>
        <v>2090</v>
      </c>
      <c r="AM1173" s="123">
        <f t="shared" si="129"/>
        <v>11.880000000000109</v>
      </c>
      <c r="AN1173" s="130"/>
      <c r="AO1173" s="21"/>
      <c r="AP1173" s="24"/>
      <c r="AQ1173" s="21"/>
    </row>
    <row r="1174" spans="1:43" s="22" customFormat="1" ht="76.5" outlineLevel="1" x14ac:dyDescent="0.25">
      <c r="A1174" s="70"/>
      <c r="B1174" s="72" t="s">
        <v>5142</v>
      </c>
      <c r="C1174" s="21" t="s">
        <v>79</v>
      </c>
      <c r="D1174" s="21" t="s">
        <v>2032</v>
      </c>
      <c r="E1174" s="21" t="s">
        <v>2033</v>
      </c>
      <c r="F1174" s="21" t="s">
        <v>2034</v>
      </c>
      <c r="G1174" s="21" t="s">
        <v>2035</v>
      </c>
      <c r="H1174" s="23" t="s">
        <v>81</v>
      </c>
      <c r="I1174" s="24">
        <v>0</v>
      </c>
      <c r="J1174" s="25">
        <v>710000000</v>
      </c>
      <c r="K1174" s="25" t="s">
        <v>82</v>
      </c>
      <c r="L1174" s="23" t="s">
        <v>696</v>
      </c>
      <c r="M1174" s="30" t="s">
        <v>1728</v>
      </c>
      <c r="N1174" s="26" t="s">
        <v>84</v>
      </c>
      <c r="O1174" s="26" t="s">
        <v>4214</v>
      </c>
      <c r="P1174" s="21" t="s">
        <v>91</v>
      </c>
      <c r="Q1174" s="27">
        <v>796</v>
      </c>
      <c r="R1174" s="26" t="s">
        <v>678</v>
      </c>
      <c r="S1174" s="12">
        <v>100</v>
      </c>
      <c r="T1174" s="12">
        <v>23.88</v>
      </c>
      <c r="U1174" s="12">
        <f t="shared" si="127"/>
        <v>2388</v>
      </c>
      <c r="V1174" s="12">
        <f t="shared" si="130"/>
        <v>2674.5600000000004</v>
      </c>
      <c r="W1174" s="23"/>
      <c r="X1174" s="23">
        <v>2017</v>
      </c>
      <c r="Y1174" s="25"/>
      <c r="Z1174" s="121" t="s">
        <v>1723</v>
      </c>
      <c r="AA1174" s="121" t="s">
        <v>1427</v>
      </c>
      <c r="AB1174" s="121" t="s">
        <v>4703</v>
      </c>
      <c r="AC1174" s="121">
        <v>74</v>
      </c>
      <c r="AD1174" s="122" t="s">
        <v>6875</v>
      </c>
      <c r="AE1174" s="122" t="s">
        <v>6871</v>
      </c>
      <c r="AF1174" s="121" t="s">
        <v>8386</v>
      </c>
      <c r="AG1174" s="121"/>
      <c r="AH1174" s="121" t="s">
        <v>8378</v>
      </c>
      <c r="AI1174" s="121"/>
      <c r="AJ1174" s="123">
        <v>100</v>
      </c>
      <c r="AK1174" s="123">
        <v>23</v>
      </c>
      <c r="AL1174" s="123">
        <f t="shared" si="128"/>
        <v>2300</v>
      </c>
      <c r="AM1174" s="123">
        <f t="shared" si="129"/>
        <v>88</v>
      </c>
      <c r="AN1174" s="130"/>
      <c r="AO1174" s="21"/>
      <c r="AP1174" s="24"/>
      <c r="AQ1174" s="21"/>
    </row>
    <row r="1175" spans="1:43" s="22" customFormat="1" ht="76.5" outlineLevel="1" x14ac:dyDescent="0.25">
      <c r="A1175" s="70"/>
      <c r="B1175" s="72" t="s">
        <v>5143</v>
      </c>
      <c r="C1175" s="21" t="s">
        <v>79</v>
      </c>
      <c r="D1175" s="21" t="s">
        <v>2032</v>
      </c>
      <c r="E1175" s="21" t="s">
        <v>2033</v>
      </c>
      <c r="F1175" s="21" t="s">
        <v>2034</v>
      </c>
      <c r="G1175" s="21" t="s">
        <v>2036</v>
      </c>
      <c r="H1175" s="23" t="s">
        <v>81</v>
      </c>
      <c r="I1175" s="24">
        <v>0</v>
      </c>
      <c r="J1175" s="25">
        <v>710000000</v>
      </c>
      <c r="K1175" s="25" t="s">
        <v>82</v>
      </c>
      <c r="L1175" s="23" t="s">
        <v>696</v>
      </c>
      <c r="M1175" s="30" t="s">
        <v>1728</v>
      </c>
      <c r="N1175" s="26" t="s">
        <v>84</v>
      </c>
      <c r="O1175" s="26" t="s">
        <v>4214</v>
      </c>
      <c r="P1175" s="21" t="s">
        <v>91</v>
      </c>
      <c r="Q1175" s="27">
        <v>796</v>
      </c>
      <c r="R1175" s="26" t="s">
        <v>678</v>
      </c>
      <c r="S1175" s="12">
        <v>50</v>
      </c>
      <c r="T1175" s="12">
        <v>458.57</v>
      </c>
      <c r="U1175" s="12">
        <f t="shared" si="127"/>
        <v>22928.5</v>
      </c>
      <c r="V1175" s="12">
        <f t="shared" si="130"/>
        <v>25679.920000000002</v>
      </c>
      <c r="W1175" s="23"/>
      <c r="X1175" s="23">
        <v>2017</v>
      </c>
      <c r="Y1175" s="25"/>
      <c r="Z1175" s="121" t="s">
        <v>1723</v>
      </c>
      <c r="AA1175" s="121" t="s">
        <v>1427</v>
      </c>
      <c r="AB1175" s="121" t="s">
        <v>4703</v>
      </c>
      <c r="AC1175" s="121">
        <v>75</v>
      </c>
      <c r="AD1175" s="122" t="s">
        <v>6875</v>
      </c>
      <c r="AE1175" s="122" t="s">
        <v>6871</v>
      </c>
      <c r="AF1175" s="121" t="s">
        <v>8386</v>
      </c>
      <c r="AG1175" s="121"/>
      <c r="AH1175" s="121" t="s">
        <v>8378</v>
      </c>
      <c r="AI1175" s="121"/>
      <c r="AJ1175" s="123">
        <v>50</v>
      </c>
      <c r="AK1175" s="123">
        <v>458</v>
      </c>
      <c r="AL1175" s="123">
        <f t="shared" si="128"/>
        <v>22900</v>
      </c>
      <c r="AM1175" s="123">
        <f t="shared" si="129"/>
        <v>28.5</v>
      </c>
      <c r="AN1175" s="130"/>
      <c r="AO1175" s="21"/>
      <c r="AP1175" s="24"/>
      <c r="AQ1175" s="21"/>
    </row>
    <row r="1176" spans="1:43" s="22" customFormat="1" ht="76.5" outlineLevel="1" x14ac:dyDescent="0.25">
      <c r="A1176" s="70"/>
      <c r="B1176" s="72" t="s">
        <v>5144</v>
      </c>
      <c r="C1176" s="21" t="s">
        <v>79</v>
      </c>
      <c r="D1176" s="21" t="s">
        <v>2037</v>
      </c>
      <c r="E1176" s="21" t="s">
        <v>609</v>
      </c>
      <c r="F1176" s="21" t="s">
        <v>2038</v>
      </c>
      <c r="G1176" s="21" t="s">
        <v>2039</v>
      </c>
      <c r="H1176" s="23" t="s">
        <v>81</v>
      </c>
      <c r="I1176" s="24">
        <v>0</v>
      </c>
      <c r="J1176" s="25">
        <v>710000000</v>
      </c>
      <c r="K1176" s="25" t="s">
        <v>82</v>
      </c>
      <c r="L1176" s="23" t="s">
        <v>696</v>
      </c>
      <c r="M1176" s="30" t="s">
        <v>1728</v>
      </c>
      <c r="N1176" s="26" t="s">
        <v>84</v>
      </c>
      <c r="O1176" s="26" t="s">
        <v>4214</v>
      </c>
      <c r="P1176" s="21" t="s">
        <v>91</v>
      </c>
      <c r="Q1176" s="27" t="s">
        <v>902</v>
      </c>
      <c r="R1176" s="26" t="s">
        <v>678</v>
      </c>
      <c r="S1176" s="12">
        <v>16</v>
      </c>
      <c r="T1176" s="12">
        <v>472.9</v>
      </c>
      <c r="U1176" s="12">
        <f t="shared" si="127"/>
        <v>7566.4</v>
      </c>
      <c r="V1176" s="12">
        <f t="shared" si="130"/>
        <v>8474.3680000000004</v>
      </c>
      <c r="W1176" s="23"/>
      <c r="X1176" s="23">
        <v>2017</v>
      </c>
      <c r="Y1176" s="25"/>
      <c r="Z1176" s="121" t="s">
        <v>1723</v>
      </c>
      <c r="AA1176" s="121" t="s">
        <v>1427</v>
      </c>
      <c r="AB1176" s="121" t="s">
        <v>4703</v>
      </c>
      <c r="AC1176" s="121">
        <v>76</v>
      </c>
      <c r="AD1176" s="122" t="s">
        <v>6875</v>
      </c>
      <c r="AE1176" s="122" t="s">
        <v>6871</v>
      </c>
      <c r="AF1176" s="121" t="s">
        <v>8386</v>
      </c>
      <c r="AG1176" s="121"/>
      <c r="AH1176" s="121" t="s">
        <v>8378</v>
      </c>
      <c r="AI1176" s="121"/>
      <c r="AJ1176" s="123">
        <v>16</v>
      </c>
      <c r="AK1176" s="123">
        <v>472</v>
      </c>
      <c r="AL1176" s="123">
        <f t="shared" si="128"/>
        <v>7552</v>
      </c>
      <c r="AM1176" s="123">
        <f t="shared" si="129"/>
        <v>14.399999999999636</v>
      </c>
      <c r="AN1176" s="130"/>
      <c r="AO1176" s="21"/>
      <c r="AP1176" s="24"/>
      <c r="AQ1176" s="21"/>
    </row>
    <row r="1177" spans="1:43" s="22" customFormat="1" ht="76.5" outlineLevel="1" x14ac:dyDescent="0.25">
      <c r="A1177" s="70"/>
      <c r="B1177" s="72" t="s">
        <v>5145</v>
      </c>
      <c r="C1177" s="21" t="s">
        <v>79</v>
      </c>
      <c r="D1177" s="21" t="s">
        <v>2040</v>
      </c>
      <c r="E1177" s="21" t="s">
        <v>609</v>
      </c>
      <c r="F1177" s="21" t="s">
        <v>2041</v>
      </c>
      <c r="G1177" s="21" t="s">
        <v>2042</v>
      </c>
      <c r="H1177" s="23" t="s">
        <v>81</v>
      </c>
      <c r="I1177" s="24">
        <v>0</v>
      </c>
      <c r="J1177" s="25">
        <v>710000000</v>
      </c>
      <c r="K1177" s="25" t="s">
        <v>82</v>
      </c>
      <c r="L1177" s="23" t="s">
        <v>696</v>
      </c>
      <c r="M1177" s="30" t="s">
        <v>1728</v>
      </c>
      <c r="N1177" s="26" t="s">
        <v>84</v>
      </c>
      <c r="O1177" s="26" t="s">
        <v>4214</v>
      </c>
      <c r="P1177" s="21" t="s">
        <v>91</v>
      </c>
      <c r="Q1177" s="27" t="s">
        <v>902</v>
      </c>
      <c r="R1177" s="26" t="s">
        <v>678</v>
      </c>
      <c r="S1177" s="12">
        <v>16</v>
      </c>
      <c r="T1177" s="12">
        <v>472.9</v>
      </c>
      <c r="U1177" s="12">
        <f t="shared" si="127"/>
        <v>7566.4</v>
      </c>
      <c r="V1177" s="12">
        <f t="shared" si="130"/>
        <v>8474.3680000000004</v>
      </c>
      <c r="W1177" s="23"/>
      <c r="X1177" s="23">
        <v>2017</v>
      </c>
      <c r="Y1177" s="25"/>
      <c r="Z1177" s="121" t="s">
        <v>1723</v>
      </c>
      <c r="AA1177" s="121" t="s">
        <v>1427</v>
      </c>
      <c r="AB1177" s="121" t="s">
        <v>4703</v>
      </c>
      <c r="AC1177" s="121">
        <v>77</v>
      </c>
      <c r="AD1177" s="122" t="s">
        <v>6875</v>
      </c>
      <c r="AE1177" s="122" t="s">
        <v>6871</v>
      </c>
      <c r="AF1177" s="121" t="s">
        <v>8386</v>
      </c>
      <c r="AG1177" s="121"/>
      <c r="AH1177" s="121" t="s">
        <v>8378</v>
      </c>
      <c r="AI1177" s="121"/>
      <c r="AJ1177" s="123">
        <v>16</v>
      </c>
      <c r="AK1177" s="123">
        <v>472</v>
      </c>
      <c r="AL1177" s="123">
        <f t="shared" si="128"/>
        <v>7552</v>
      </c>
      <c r="AM1177" s="123">
        <f t="shared" si="129"/>
        <v>14.399999999999636</v>
      </c>
      <c r="AN1177" s="130"/>
      <c r="AO1177" s="21"/>
      <c r="AP1177" s="24"/>
      <c r="AQ1177" s="21"/>
    </row>
    <row r="1178" spans="1:43" s="22" customFormat="1" ht="76.5" outlineLevel="1" x14ac:dyDescent="0.25">
      <c r="A1178" s="70"/>
      <c r="B1178" s="72" t="s">
        <v>5146</v>
      </c>
      <c r="C1178" s="21" t="s">
        <v>79</v>
      </c>
      <c r="D1178" s="21" t="s">
        <v>2043</v>
      </c>
      <c r="E1178" s="21" t="s">
        <v>609</v>
      </c>
      <c r="F1178" s="21" t="s">
        <v>2044</v>
      </c>
      <c r="G1178" s="21" t="s">
        <v>2045</v>
      </c>
      <c r="H1178" s="23" t="s">
        <v>81</v>
      </c>
      <c r="I1178" s="24">
        <v>0</v>
      </c>
      <c r="J1178" s="25">
        <v>710000000</v>
      </c>
      <c r="K1178" s="25" t="s">
        <v>82</v>
      </c>
      <c r="L1178" s="23" t="s">
        <v>696</v>
      </c>
      <c r="M1178" s="30" t="s">
        <v>1728</v>
      </c>
      <c r="N1178" s="26" t="s">
        <v>84</v>
      </c>
      <c r="O1178" s="26" t="s">
        <v>4214</v>
      </c>
      <c r="P1178" s="21" t="s">
        <v>91</v>
      </c>
      <c r="Q1178" s="27" t="s">
        <v>930</v>
      </c>
      <c r="R1178" s="26" t="s">
        <v>903</v>
      </c>
      <c r="S1178" s="12">
        <v>10</v>
      </c>
      <c r="T1178" s="12">
        <v>894.22</v>
      </c>
      <c r="U1178" s="12">
        <f t="shared" si="127"/>
        <v>8942.2000000000007</v>
      </c>
      <c r="V1178" s="12">
        <f t="shared" si="130"/>
        <v>10015.264000000001</v>
      </c>
      <c r="W1178" s="23"/>
      <c r="X1178" s="23">
        <v>2017</v>
      </c>
      <c r="Y1178" s="25"/>
      <c r="Z1178" s="121" t="s">
        <v>1723</v>
      </c>
      <c r="AA1178" s="121" t="s">
        <v>1427</v>
      </c>
      <c r="AB1178" s="121" t="s">
        <v>4703</v>
      </c>
      <c r="AC1178" s="121">
        <v>78</v>
      </c>
      <c r="AD1178" s="122" t="s">
        <v>6875</v>
      </c>
      <c r="AE1178" s="122" t="s">
        <v>6871</v>
      </c>
      <c r="AF1178" s="121" t="s">
        <v>8386</v>
      </c>
      <c r="AG1178" s="121"/>
      <c r="AH1178" s="121" t="s">
        <v>8378</v>
      </c>
      <c r="AI1178" s="121"/>
      <c r="AJ1178" s="123">
        <v>10</v>
      </c>
      <c r="AK1178" s="123">
        <v>894</v>
      </c>
      <c r="AL1178" s="123">
        <f t="shared" si="128"/>
        <v>8940</v>
      </c>
      <c r="AM1178" s="123">
        <f t="shared" si="129"/>
        <v>2.2000000000007276</v>
      </c>
      <c r="AN1178" s="130"/>
      <c r="AO1178" s="21"/>
      <c r="AP1178" s="24"/>
      <c r="AQ1178" s="21"/>
    </row>
    <row r="1179" spans="1:43" s="22" customFormat="1" ht="76.5" outlineLevel="1" x14ac:dyDescent="0.25">
      <c r="A1179" s="70"/>
      <c r="B1179" s="72" t="s">
        <v>5147</v>
      </c>
      <c r="C1179" s="21" t="s">
        <v>79</v>
      </c>
      <c r="D1179" s="21" t="s">
        <v>1498</v>
      </c>
      <c r="E1179" s="21" t="s">
        <v>609</v>
      </c>
      <c r="F1179" s="21" t="s">
        <v>1499</v>
      </c>
      <c r="G1179" s="74" t="s">
        <v>4464</v>
      </c>
      <c r="H1179" s="23" t="s">
        <v>81</v>
      </c>
      <c r="I1179" s="24">
        <v>0</v>
      </c>
      <c r="J1179" s="25">
        <v>710000000</v>
      </c>
      <c r="K1179" s="25" t="s">
        <v>82</v>
      </c>
      <c r="L1179" s="23" t="s">
        <v>696</v>
      </c>
      <c r="M1179" s="30" t="s">
        <v>1728</v>
      </c>
      <c r="N1179" s="26" t="s">
        <v>84</v>
      </c>
      <c r="O1179" s="26" t="s">
        <v>4214</v>
      </c>
      <c r="P1179" s="21" t="s">
        <v>91</v>
      </c>
      <c r="Q1179" s="27" t="s">
        <v>930</v>
      </c>
      <c r="R1179" s="77" t="s">
        <v>903</v>
      </c>
      <c r="S1179" s="73">
        <v>120</v>
      </c>
      <c r="T1179" s="73">
        <v>119.42</v>
      </c>
      <c r="U1179" s="12">
        <f t="shared" si="127"/>
        <v>14330.4</v>
      </c>
      <c r="V1179" s="12">
        <f t="shared" si="130"/>
        <v>16050.048000000001</v>
      </c>
      <c r="W1179" s="23"/>
      <c r="X1179" s="23">
        <v>2017</v>
      </c>
      <c r="Y1179" s="25"/>
      <c r="Z1179" s="121" t="s">
        <v>1723</v>
      </c>
      <c r="AA1179" s="121" t="s">
        <v>1427</v>
      </c>
      <c r="AB1179" s="121" t="s">
        <v>4703</v>
      </c>
      <c r="AC1179" s="121">
        <v>79</v>
      </c>
      <c r="AD1179" s="122" t="s">
        <v>6875</v>
      </c>
      <c r="AE1179" s="122" t="s">
        <v>6871</v>
      </c>
      <c r="AF1179" s="121" t="s">
        <v>8386</v>
      </c>
      <c r="AG1179" s="121"/>
      <c r="AH1179" s="121" t="s">
        <v>8378</v>
      </c>
      <c r="AI1179" s="121"/>
      <c r="AJ1179" s="123">
        <v>120</v>
      </c>
      <c r="AK1179" s="123">
        <v>119</v>
      </c>
      <c r="AL1179" s="123">
        <f t="shared" si="128"/>
        <v>14280</v>
      </c>
      <c r="AM1179" s="123">
        <f t="shared" si="129"/>
        <v>50.399999999999636</v>
      </c>
      <c r="AN1179" s="130"/>
      <c r="AO1179" s="21"/>
      <c r="AP1179" s="24"/>
      <c r="AQ1179" s="21"/>
    </row>
    <row r="1180" spans="1:43" s="22" customFormat="1" ht="76.5" outlineLevel="1" x14ac:dyDescent="0.25">
      <c r="A1180" s="70"/>
      <c r="B1180" s="72" t="s">
        <v>5148</v>
      </c>
      <c r="C1180" s="21" t="s">
        <v>79</v>
      </c>
      <c r="D1180" s="21" t="s">
        <v>2046</v>
      </c>
      <c r="E1180" s="21" t="s">
        <v>2047</v>
      </c>
      <c r="F1180" s="21" t="s">
        <v>2048</v>
      </c>
      <c r="G1180" s="21" t="s">
        <v>4915</v>
      </c>
      <c r="H1180" s="23" t="s">
        <v>81</v>
      </c>
      <c r="I1180" s="24">
        <v>0</v>
      </c>
      <c r="J1180" s="25">
        <v>710000000</v>
      </c>
      <c r="K1180" s="25" t="s">
        <v>82</v>
      </c>
      <c r="L1180" s="23" t="s">
        <v>696</v>
      </c>
      <c r="M1180" s="30" t="s">
        <v>1728</v>
      </c>
      <c r="N1180" s="26" t="s">
        <v>84</v>
      </c>
      <c r="O1180" s="26" t="s">
        <v>4214</v>
      </c>
      <c r="P1180" s="21" t="s">
        <v>91</v>
      </c>
      <c r="Q1180" s="27" t="s">
        <v>1557</v>
      </c>
      <c r="R1180" s="26" t="s">
        <v>1558</v>
      </c>
      <c r="S1180" s="12">
        <v>30</v>
      </c>
      <c r="T1180" s="12">
        <v>2006.25</v>
      </c>
      <c r="U1180" s="12">
        <f t="shared" si="127"/>
        <v>60187.5</v>
      </c>
      <c r="V1180" s="12">
        <f t="shared" si="130"/>
        <v>67410</v>
      </c>
      <c r="W1180" s="23"/>
      <c r="X1180" s="23">
        <v>2017</v>
      </c>
      <c r="Y1180" s="25"/>
      <c r="Z1180" s="121" t="s">
        <v>1723</v>
      </c>
      <c r="AA1180" s="121" t="s">
        <v>1427</v>
      </c>
      <c r="AB1180" s="121" t="s">
        <v>4703</v>
      </c>
      <c r="AC1180" s="121">
        <v>80</v>
      </c>
      <c r="AD1180" s="122" t="s">
        <v>6875</v>
      </c>
      <c r="AE1180" s="122" t="s">
        <v>6871</v>
      </c>
      <c r="AF1180" s="121" t="s">
        <v>8386</v>
      </c>
      <c r="AG1180" s="121"/>
      <c r="AH1180" s="121" t="s">
        <v>8378</v>
      </c>
      <c r="AI1180" s="121"/>
      <c r="AJ1180" s="123">
        <v>30</v>
      </c>
      <c r="AK1180" s="123">
        <v>2000</v>
      </c>
      <c r="AL1180" s="123">
        <f t="shared" si="128"/>
        <v>60000</v>
      </c>
      <c r="AM1180" s="123">
        <f t="shared" si="129"/>
        <v>187.5</v>
      </c>
      <c r="AN1180" s="130"/>
      <c r="AO1180" s="21"/>
      <c r="AP1180" s="24"/>
      <c r="AQ1180" s="21"/>
    </row>
    <row r="1181" spans="1:43" s="22" customFormat="1" ht="76.5" outlineLevel="1" x14ac:dyDescent="0.25">
      <c r="A1181" s="70"/>
      <c r="B1181" s="72" t="s">
        <v>5149</v>
      </c>
      <c r="C1181" s="21" t="s">
        <v>79</v>
      </c>
      <c r="D1181" s="21" t="s">
        <v>1203</v>
      </c>
      <c r="E1181" s="21" t="s">
        <v>441</v>
      </c>
      <c r="F1181" s="21" t="s">
        <v>1205</v>
      </c>
      <c r="G1181" s="21" t="s">
        <v>4916</v>
      </c>
      <c r="H1181" s="23" t="s">
        <v>81</v>
      </c>
      <c r="I1181" s="24">
        <v>0</v>
      </c>
      <c r="J1181" s="25">
        <v>710000000</v>
      </c>
      <c r="K1181" s="25" t="s">
        <v>82</v>
      </c>
      <c r="L1181" s="23" t="s">
        <v>696</v>
      </c>
      <c r="M1181" s="30" t="s">
        <v>1728</v>
      </c>
      <c r="N1181" s="26" t="s">
        <v>84</v>
      </c>
      <c r="O1181" s="26" t="s">
        <v>4214</v>
      </c>
      <c r="P1181" s="21" t="s">
        <v>91</v>
      </c>
      <c r="Q1181" s="27">
        <v>796</v>
      </c>
      <c r="R1181" s="26" t="s">
        <v>678</v>
      </c>
      <c r="S1181" s="12">
        <v>30</v>
      </c>
      <c r="T1181" s="12">
        <v>482.46</v>
      </c>
      <c r="U1181" s="12">
        <f t="shared" si="127"/>
        <v>14473.8</v>
      </c>
      <c r="V1181" s="12">
        <f t="shared" si="130"/>
        <v>16210.656000000001</v>
      </c>
      <c r="W1181" s="23"/>
      <c r="X1181" s="23">
        <v>2017</v>
      </c>
      <c r="Y1181" s="25"/>
      <c r="Z1181" s="121" t="s">
        <v>1723</v>
      </c>
      <c r="AA1181" s="121" t="s">
        <v>1427</v>
      </c>
      <c r="AB1181" s="121" t="s">
        <v>4703</v>
      </c>
      <c r="AC1181" s="121">
        <v>81</v>
      </c>
      <c r="AD1181" s="122" t="s">
        <v>6875</v>
      </c>
      <c r="AE1181" s="122" t="s">
        <v>6871</v>
      </c>
      <c r="AF1181" s="121" t="s">
        <v>8386</v>
      </c>
      <c r="AG1181" s="121"/>
      <c r="AH1181" s="121" t="s">
        <v>8378</v>
      </c>
      <c r="AI1181" s="121"/>
      <c r="AJ1181" s="123">
        <v>30</v>
      </c>
      <c r="AK1181" s="123">
        <v>482</v>
      </c>
      <c r="AL1181" s="123">
        <f t="shared" si="128"/>
        <v>14460</v>
      </c>
      <c r="AM1181" s="123">
        <f t="shared" si="129"/>
        <v>13.799999999999272</v>
      </c>
      <c r="AN1181" s="130"/>
      <c r="AO1181" s="21"/>
      <c r="AP1181" s="24"/>
      <c r="AQ1181" s="21"/>
    </row>
    <row r="1182" spans="1:43" s="22" customFormat="1" ht="76.5" outlineLevel="1" x14ac:dyDescent="0.25">
      <c r="A1182" s="70"/>
      <c r="B1182" s="72" t="s">
        <v>5150</v>
      </c>
      <c r="C1182" s="21" t="s">
        <v>79</v>
      </c>
      <c r="D1182" s="21" t="s">
        <v>2049</v>
      </c>
      <c r="E1182" s="21" t="s">
        <v>441</v>
      </c>
      <c r="F1182" s="21" t="s">
        <v>2050</v>
      </c>
      <c r="G1182" s="21" t="s">
        <v>4917</v>
      </c>
      <c r="H1182" s="23" t="s">
        <v>81</v>
      </c>
      <c r="I1182" s="24">
        <v>0</v>
      </c>
      <c r="J1182" s="25">
        <v>710000000</v>
      </c>
      <c r="K1182" s="25" t="s">
        <v>82</v>
      </c>
      <c r="L1182" s="23" t="s">
        <v>696</v>
      </c>
      <c r="M1182" s="30" t="s">
        <v>1728</v>
      </c>
      <c r="N1182" s="26" t="s">
        <v>84</v>
      </c>
      <c r="O1182" s="26" t="s">
        <v>4214</v>
      </c>
      <c r="P1182" s="21" t="s">
        <v>91</v>
      </c>
      <c r="Q1182" s="27">
        <v>796</v>
      </c>
      <c r="R1182" s="26" t="s">
        <v>678</v>
      </c>
      <c r="S1182" s="12">
        <v>50</v>
      </c>
      <c r="T1182" s="12">
        <v>162.41</v>
      </c>
      <c r="U1182" s="12">
        <f t="shared" si="127"/>
        <v>8120.5</v>
      </c>
      <c r="V1182" s="12">
        <f t="shared" si="130"/>
        <v>9094.9600000000009</v>
      </c>
      <c r="W1182" s="23"/>
      <c r="X1182" s="23">
        <v>2017</v>
      </c>
      <c r="Y1182" s="25"/>
      <c r="Z1182" s="121" t="s">
        <v>1723</v>
      </c>
      <c r="AA1182" s="121" t="s">
        <v>1427</v>
      </c>
      <c r="AB1182" s="121" t="s">
        <v>4703</v>
      </c>
      <c r="AC1182" s="121">
        <v>82</v>
      </c>
      <c r="AD1182" s="122" t="s">
        <v>6875</v>
      </c>
      <c r="AE1182" s="122" t="s">
        <v>6871</v>
      </c>
      <c r="AF1182" s="121" t="s">
        <v>8386</v>
      </c>
      <c r="AG1182" s="121"/>
      <c r="AH1182" s="121" t="s">
        <v>8378</v>
      </c>
      <c r="AI1182" s="121"/>
      <c r="AJ1182" s="123">
        <v>50</v>
      </c>
      <c r="AK1182" s="123">
        <v>162</v>
      </c>
      <c r="AL1182" s="123">
        <f t="shared" si="128"/>
        <v>8100</v>
      </c>
      <c r="AM1182" s="123">
        <f t="shared" si="129"/>
        <v>20.5</v>
      </c>
      <c r="AN1182" s="130"/>
      <c r="AO1182" s="21"/>
      <c r="AP1182" s="24"/>
      <c r="AQ1182" s="21"/>
    </row>
    <row r="1183" spans="1:43" s="22" customFormat="1" ht="76.5" outlineLevel="1" x14ac:dyDescent="0.25">
      <c r="A1183" s="70"/>
      <c r="B1183" s="72" t="s">
        <v>5151</v>
      </c>
      <c r="C1183" s="21" t="s">
        <v>79</v>
      </c>
      <c r="D1183" s="21" t="s">
        <v>2051</v>
      </c>
      <c r="E1183" s="21" t="s">
        <v>441</v>
      </c>
      <c r="F1183" s="21" t="s">
        <v>2052</v>
      </c>
      <c r="G1183" s="21" t="s">
        <v>2053</v>
      </c>
      <c r="H1183" s="23" t="s">
        <v>81</v>
      </c>
      <c r="I1183" s="24">
        <v>0</v>
      </c>
      <c r="J1183" s="25">
        <v>710000000</v>
      </c>
      <c r="K1183" s="25" t="s">
        <v>82</v>
      </c>
      <c r="L1183" s="23" t="s">
        <v>696</v>
      </c>
      <c r="M1183" s="30" t="s">
        <v>1728</v>
      </c>
      <c r="N1183" s="26" t="s">
        <v>84</v>
      </c>
      <c r="O1183" s="26" t="s">
        <v>4214</v>
      </c>
      <c r="P1183" s="21" t="s">
        <v>91</v>
      </c>
      <c r="Q1183" s="27">
        <v>796</v>
      </c>
      <c r="R1183" s="26" t="s">
        <v>678</v>
      </c>
      <c r="S1183" s="12">
        <v>100</v>
      </c>
      <c r="T1183" s="12">
        <v>315.27</v>
      </c>
      <c r="U1183" s="12">
        <f t="shared" si="127"/>
        <v>31527</v>
      </c>
      <c r="V1183" s="12">
        <f t="shared" si="130"/>
        <v>35310.240000000005</v>
      </c>
      <c r="W1183" s="23"/>
      <c r="X1183" s="23">
        <v>2017</v>
      </c>
      <c r="Y1183" s="25"/>
      <c r="Z1183" s="121" t="s">
        <v>1723</v>
      </c>
      <c r="AA1183" s="121" t="s">
        <v>1427</v>
      </c>
      <c r="AB1183" s="121" t="s">
        <v>4703</v>
      </c>
      <c r="AC1183" s="121">
        <v>83</v>
      </c>
      <c r="AD1183" s="122" t="s">
        <v>6875</v>
      </c>
      <c r="AE1183" s="122" t="s">
        <v>6871</v>
      </c>
      <c r="AF1183" s="121" t="s">
        <v>8386</v>
      </c>
      <c r="AG1183" s="121"/>
      <c r="AH1183" s="121" t="s">
        <v>8378</v>
      </c>
      <c r="AI1183" s="121"/>
      <c r="AJ1183" s="123">
        <v>100</v>
      </c>
      <c r="AK1183" s="123">
        <v>315</v>
      </c>
      <c r="AL1183" s="123">
        <f t="shared" si="128"/>
        <v>31500</v>
      </c>
      <c r="AM1183" s="123">
        <f t="shared" si="129"/>
        <v>27</v>
      </c>
      <c r="AN1183" s="130"/>
      <c r="AO1183" s="21"/>
      <c r="AP1183" s="24"/>
      <c r="AQ1183" s="21"/>
    </row>
    <row r="1184" spans="1:43" s="22" customFormat="1" ht="76.5" outlineLevel="1" x14ac:dyDescent="0.25">
      <c r="A1184" s="70"/>
      <c r="B1184" s="72" t="s">
        <v>5152</v>
      </c>
      <c r="C1184" s="21" t="s">
        <v>79</v>
      </c>
      <c r="D1184" s="21" t="s">
        <v>1203</v>
      </c>
      <c r="E1184" s="21" t="s">
        <v>441</v>
      </c>
      <c r="F1184" s="21" t="s">
        <v>1205</v>
      </c>
      <c r="G1184" s="21" t="s">
        <v>2054</v>
      </c>
      <c r="H1184" s="23" t="s">
        <v>81</v>
      </c>
      <c r="I1184" s="24">
        <v>0</v>
      </c>
      <c r="J1184" s="25">
        <v>710000000</v>
      </c>
      <c r="K1184" s="25" t="s">
        <v>82</v>
      </c>
      <c r="L1184" s="23" t="s">
        <v>696</v>
      </c>
      <c r="M1184" s="30" t="s">
        <v>1728</v>
      </c>
      <c r="N1184" s="26" t="s">
        <v>84</v>
      </c>
      <c r="O1184" s="26" t="s">
        <v>4214</v>
      </c>
      <c r="P1184" s="21" t="s">
        <v>91</v>
      </c>
      <c r="Q1184" s="27" t="s">
        <v>902</v>
      </c>
      <c r="R1184" s="26" t="s">
        <v>678</v>
      </c>
      <c r="S1184" s="12">
        <v>20</v>
      </c>
      <c r="T1184" s="12">
        <v>195.85</v>
      </c>
      <c r="U1184" s="12">
        <f t="shared" si="127"/>
        <v>3917</v>
      </c>
      <c r="V1184" s="12">
        <f t="shared" si="130"/>
        <v>4387.04</v>
      </c>
      <c r="W1184" s="23"/>
      <c r="X1184" s="23">
        <v>2017</v>
      </c>
      <c r="Y1184" s="25"/>
      <c r="Z1184" s="121" t="s">
        <v>1723</v>
      </c>
      <c r="AA1184" s="121" t="s">
        <v>1427</v>
      </c>
      <c r="AB1184" s="121" t="s">
        <v>4703</v>
      </c>
      <c r="AC1184" s="121">
        <v>84</v>
      </c>
      <c r="AD1184" s="122" t="s">
        <v>6875</v>
      </c>
      <c r="AE1184" s="122" t="s">
        <v>6871</v>
      </c>
      <c r="AF1184" s="121" t="s">
        <v>8386</v>
      </c>
      <c r="AG1184" s="121"/>
      <c r="AH1184" s="121" t="s">
        <v>8378</v>
      </c>
      <c r="AI1184" s="121"/>
      <c r="AJ1184" s="123">
        <v>20</v>
      </c>
      <c r="AK1184" s="123">
        <v>195</v>
      </c>
      <c r="AL1184" s="123">
        <f t="shared" si="128"/>
        <v>3900</v>
      </c>
      <c r="AM1184" s="123">
        <f t="shared" si="129"/>
        <v>17</v>
      </c>
      <c r="AN1184" s="130"/>
      <c r="AO1184" s="21"/>
      <c r="AP1184" s="24"/>
      <c r="AQ1184" s="21"/>
    </row>
    <row r="1185" spans="1:43" s="70" customFormat="1" ht="76.5" outlineLevel="1" x14ac:dyDescent="0.25">
      <c r="B1185" s="72" t="s">
        <v>5153</v>
      </c>
      <c r="C1185" s="74" t="s">
        <v>79</v>
      </c>
      <c r="D1185" s="74" t="s">
        <v>1356</v>
      </c>
      <c r="E1185" s="74" t="s">
        <v>441</v>
      </c>
      <c r="F1185" s="74" t="s">
        <v>1199</v>
      </c>
      <c r="G1185" s="74" t="s">
        <v>2055</v>
      </c>
      <c r="H1185" s="72" t="s">
        <v>81</v>
      </c>
      <c r="I1185" s="79">
        <v>0</v>
      </c>
      <c r="J1185" s="75">
        <v>710000000</v>
      </c>
      <c r="K1185" s="75" t="s">
        <v>82</v>
      </c>
      <c r="L1185" s="23" t="s">
        <v>696</v>
      </c>
      <c r="M1185" s="78" t="s">
        <v>1728</v>
      </c>
      <c r="N1185" s="77" t="s">
        <v>84</v>
      </c>
      <c r="O1185" s="77" t="s">
        <v>4214</v>
      </c>
      <c r="P1185" s="74" t="s">
        <v>91</v>
      </c>
      <c r="Q1185" s="76" t="s">
        <v>902</v>
      </c>
      <c r="R1185" s="77" t="s">
        <v>678</v>
      </c>
      <c r="S1185" s="73">
        <v>20</v>
      </c>
      <c r="T1185" s="73">
        <v>608.04</v>
      </c>
      <c r="U1185" s="73">
        <f t="shared" si="127"/>
        <v>12160.8</v>
      </c>
      <c r="V1185" s="73">
        <f t="shared" si="130"/>
        <v>13620.096000000001</v>
      </c>
      <c r="W1185" s="72"/>
      <c r="X1185" s="72">
        <v>2017</v>
      </c>
      <c r="Y1185" s="75"/>
      <c r="Z1185" s="121" t="s">
        <v>1723</v>
      </c>
      <c r="AA1185" s="121" t="s">
        <v>1427</v>
      </c>
      <c r="AB1185" s="121" t="s">
        <v>4703</v>
      </c>
      <c r="AC1185" s="121">
        <v>85</v>
      </c>
      <c r="AD1185" s="122" t="s">
        <v>6875</v>
      </c>
      <c r="AE1185" s="122" t="s">
        <v>6871</v>
      </c>
      <c r="AF1185" s="121" t="s">
        <v>8386</v>
      </c>
      <c r="AG1185" s="121"/>
      <c r="AH1185" s="121" t="s">
        <v>8378</v>
      </c>
      <c r="AI1185" s="121"/>
      <c r="AJ1185" s="123">
        <v>20</v>
      </c>
      <c r="AK1185" s="123">
        <v>608</v>
      </c>
      <c r="AL1185" s="123">
        <f t="shared" si="128"/>
        <v>12160</v>
      </c>
      <c r="AM1185" s="123">
        <f t="shared" si="129"/>
        <v>0.7999999999992724</v>
      </c>
      <c r="AN1185" s="130"/>
      <c r="AO1185" s="21"/>
      <c r="AP1185" s="24"/>
      <c r="AQ1185" s="21"/>
    </row>
    <row r="1186" spans="1:43" s="22" customFormat="1" ht="76.5" outlineLevel="1" x14ac:dyDescent="0.25">
      <c r="A1186" s="70"/>
      <c r="B1186" s="72" t="s">
        <v>5154</v>
      </c>
      <c r="C1186" s="21" t="s">
        <v>79</v>
      </c>
      <c r="D1186" s="74" t="s">
        <v>3325</v>
      </c>
      <c r="E1186" s="74" t="s">
        <v>3326</v>
      </c>
      <c r="F1186" s="74" t="s">
        <v>3327</v>
      </c>
      <c r="G1186" s="74" t="s">
        <v>5202</v>
      </c>
      <c r="H1186" s="23" t="s">
        <v>100</v>
      </c>
      <c r="I1186" s="24">
        <v>0</v>
      </c>
      <c r="J1186" s="25">
        <v>710000000</v>
      </c>
      <c r="K1186" s="25" t="s">
        <v>82</v>
      </c>
      <c r="L1186" s="23" t="s">
        <v>273</v>
      </c>
      <c r="M1186" s="30" t="s">
        <v>969</v>
      </c>
      <c r="N1186" s="26" t="s">
        <v>84</v>
      </c>
      <c r="O1186" s="26" t="s">
        <v>4214</v>
      </c>
      <c r="P1186" s="21" t="s">
        <v>91</v>
      </c>
      <c r="Q1186" s="27">
        <v>796</v>
      </c>
      <c r="R1186" s="26" t="s">
        <v>678</v>
      </c>
      <c r="S1186" s="12">
        <v>29</v>
      </c>
      <c r="T1186" s="12">
        <v>150</v>
      </c>
      <c r="U1186" s="12">
        <f t="shared" si="127"/>
        <v>4350</v>
      </c>
      <c r="V1186" s="12">
        <f t="shared" si="130"/>
        <v>4872.0000000000009</v>
      </c>
      <c r="W1186" s="23"/>
      <c r="X1186" s="23">
        <v>2017</v>
      </c>
      <c r="Y1186" s="25"/>
      <c r="Z1186" s="121" t="s">
        <v>3992</v>
      </c>
      <c r="AA1186" s="121" t="s">
        <v>728</v>
      </c>
      <c r="AB1186" s="121" t="s">
        <v>4792</v>
      </c>
      <c r="AC1186" s="121"/>
      <c r="AD1186" s="122"/>
      <c r="AE1186" s="122"/>
      <c r="AF1186" s="121" t="s">
        <v>6895</v>
      </c>
      <c r="AG1186" s="121"/>
      <c r="AH1186" s="121" t="s">
        <v>6896</v>
      </c>
      <c r="AI1186" s="121"/>
      <c r="AJ1186" s="123">
        <v>29</v>
      </c>
      <c r="AK1186" s="123">
        <v>150</v>
      </c>
      <c r="AL1186" s="123">
        <f>AJ1186*AK1186</f>
        <v>4350</v>
      </c>
      <c r="AM1186" s="123">
        <f t="shared" ref="AM1186:AM1212" si="131">U1186-AL1186</f>
        <v>0</v>
      </c>
      <c r="AN1186" s="130"/>
      <c r="AO1186" s="21"/>
      <c r="AP1186" s="24"/>
      <c r="AQ1186" s="21"/>
    </row>
    <row r="1187" spans="1:43" s="22" customFormat="1" ht="76.5" outlineLevel="1" x14ac:dyDescent="0.25">
      <c r="A1187" s="70"/>
      <c r="B1187" s="72" t="s">
        <v>5155</v>
      </c>
      <c r="C1187" s="21" t="s">
        <v>79</v>
      </c>
      <c r="D1187" s="74" t="s">
        <v>3328</v>
      </c>
      <c r="E1187" s="74" t="s">
        <v>1438</v>
      </c>
      <c r="F1187" s="74" t="s">
        <v>3329</v>
      </c>
      <c r="G1187" s="74" t="s">
        <v>5203</v>
      </c>
      <c r="H1187" s="23" t="s">
        <v>100</v>
      </c>
      <c r="I1187" s="24">
        <v>0</v>
      </c>
      <c r="J1187" s="25">
        <v>710000000</v>
      </c>
      <c r="K1187" s="25" t="s">
        <v>82</v>
      </c>
      <c r="L1187" s="23" t="s">
        <v>273</v>
      </c>
      <c r="M1187" s="30" t="s">
        <v>969</v>
      </c>
      <c r="N1187" s="26" t="s">
        <v>84</v>
      </c>
      <c r="O1187" s="26" t="s">
        <v>4214</v>
      </c>
      <c r="P1187" s="21" t="s">
        <v>91</v>
      </c>
      <c r="Q1187" s="27" t="s">
        <v>1563</v>
      </c>
      <c r="R1187" s="26" t="s">
        <v>1564</v>
      </c>
      <c r="S1187" s="12">
        <v>48</v>
      </c>
      <c r="T1187" s="12">
        <v>1100</v>
      </c>
      <c r="U1187" s="12">
        <f t="shared" si="127"/>
        <v>52800</v>
      </c>
      <c r="V1187" s="12">
        <f t="shared" si="130"/>
        <v>59136.000000000007</v>
      </c>
      <c r="W1187" s="23"/>
      <c r="X1187" s="23">
        <v>2017</v>
      </c>
      <c r="Y1187" s="25"/>
      <c r="Z1187" s="121" t="s">
        <v>3992</v>
      </c>
      <c r="AA1187" s="121" t="s">
        <v>728</v>
      </c>
      <c r="AB1187" s="121" t="s">
        <v>4792</v>
      </c>
      <c r="AC1187" s="121"/>
      <c r="AD1187" s="122"/>
      <c r="AE1187" s="122"/>
      <c r="AF1187" s="121" t="s">
        <v>6895</v>
      </c>
      <c r="AG1187" s="121"/>
      <c r="AH1187" s="121" t="s">
        <v>6896</v>
      </c>
      <c r="AI1187" s="121"/>
      <c r="AJ1187" s="123">
        <v>48</v>
      </c>
      <c r="AK1187" s="123">
        <v>1100</v>
      </c>
      <c r="AL1187" s="123">
        <f t="shared" ref="AL1187:AL1212" si="132">AJ1187*AK1187</f>
        <v>52800</v>
      </c>
      <c r="AM1187" s="123">
        <f t="shared" si="131"/>
        <v>0</v>
      </c>
      <c r="AN1187" s="130"/>
      <c r="AO1187" s="21"/>
      <c r="AP1187" s="24"/>
      <c r="AQ1187" s="21"/>
    </row>
    <row r="1188" spans="1:43" s="22" customFormat="1" ht="76.5" outlineLevel="1" x14ac:dyDescent="0.25">
      <c r="A1188" s="70"/>
      <c r="B1188" s="72" t="s">
        <v>5156</v>
      </c>
      <c r="C1188" s="21" t="s">
        <v>79</v>
      </c>
      <c r="D1188" s="74" t="s">
        <v>3330</v>
      </c>
      <c r="E1188" s="74" t="s">
        <v>3331</v>
      </c>
      <c r="F1188" s="74" t="s">
        <v>3332</v>
      </c>
      <c r="G1188" s="74" t="s">
        <v>5204</v>
      </c>
      <c r="H1188" s="23" t="s">
        <v>100</v>
      </c>
      <c r="I1188" s="24">
        <v>0</v>
      </c>
      <c r="J1188" s="25">
        <v>710000000</v>
      </c>
      <c r="K1188" s="25" t="s">
        <v>82</v>
      </c>
      <c r="L1188" s="23" t="s">
        <v>273</v>
      </c>
      <c r="M1188" s="30" t="s">
        <v>969</v>
      </c>
      <c r="N1188" s="26" t="s">
        <v>84</v>
      </c>
      <c r="O1188" s="26" t="s">
        <v>4214</v>
      </c>
      <c r="P1188" s="21" t="s">
        <v>91</v>
      </c>
      <c r="Q1188" s="27" t="s">
        <v>1563</v>
      </c>
      <c r="R1188" s="26" t="s">
        <v>1564</v>
      </c>
      <c r="S1188" s="12">
        <v>24</v>
      </c>
      <c r="T1188" s="12">
        <v>970</v>
      </c>
      <c r="U1188" s="12">
        <f t="shared" si="127"/>
        <v>23280</v>
      </c>
      <c r="V1188" s="12">
        <f t="shared" si="130"/>
        <v>26073.600000000002</v>
      </c>
      <c r="W1188" s="23"/>
      <c r="X1188" s="23">
        <v>2017</v>
      </c>
      <c r="Y1188" s="25"/>
      <c r="Z1188" s="121" t="s">
        <v>3992</v>
      </c>
      <c r="AA1188" s="121" t="s">
        <v>728</v>
      </c>
      <c r="AB1188" s="121" t="s">
        <v>4792</v>
      </c>
      <c r="AC1188" s="121"/>
      <c r="AD1188" s="122"/>
      <c r="AE1188" s="122"/>
      <c r="AF1188" s="121" t="s">
        <v>6895</v>
      </c>
      <c r="AG1188" s="121"/>
      <c r="AH1188" s="121" t="s">
        <v>6896</v>
      </c>
      <c r="AI1188" s="121"/>
      <c r="AJ1188" s="123">
        <v>24</v>
      </c>
      <c r="AK1188" s="123">
        <v>970</v>
      </c>
      <c r="AL1188" s="123">
        <f t="shared" si="132"/>
        <v>23280</v>
      </c>
      <c r="AM1188" s="123">
        <f t="shared" si="131"/>
        <v>0</v>
      </c>
      <c r="AN1188" s="130"/>
      <c r="AO1188" s="21"/>
      <c r="AP1188" s="24"/>
      <c r="AQ1188" s="21"/>
    </row>
    <row r="1189" spans="1:43" s="22" customFormat="1" ht="76.5" outlineLevel="1" x14ac:dyDescent="0.25">
      <c r="A1189" s="70"/>
      <c r="B1189" s="72" t="s">
        <v>5157</v>
      </c>
      <c r="C1189" s="21" t="s">
        <v>79</v>
      </c>
      <c r="D1189" s="74" t="s">
        <v>3333</v>
      </c>
      <c r="E1189" s="74" t="s">
        <v>2132</v>
      </c>
      <c r="F1189" s="74" t="s">
        <v>3335</v>
      </c>
      <c r="G1189" s="74" t="s">
        <v>3334</v>
      </c>
      <c r="H1189" s="23" t="s">
        <v>100</v>
      </c>
      <c r="I1189" s="24">
        <v>0</v>
      </c>
      <c r="J1189" s="25">
        <v>710000000</v>
      </c>
      <c r="K1189" s="25" t="s">
        <v>82</v>
      </c>
      <c r="L1189" s="23" t="s">
        <v>273</v>
      </c>
      <c r="M1189" s="30" t="s">
        <v>969</v>
      </c>
      <c r="N1189" s="26" t="s">
        <v>84</v>
      </c>
      <c r="O1189" s="26" t="s">
        <v>4214</v>
      </c>
      <c r="P1189" s="21" t="s">
        <v>91</v>
      </c>
      <c r="Q1189" s="27">
        <v>796</v>
      </c>
      <c r="R1189" s="26" t="s">
        <v>678</v>
      </c>
      <c r="S1189" s="12">
        <v>5</v>
      </c>
      <c r="T1189" s="12">
        <v>18000</v>
      </c>
      <c r="U1189" s="12">
        <f t="shared" si="127"/>
        <v>90000</v>
      </c>
      <c r="V1189" s="12">
        <f t="shared" si="130"/>
        <v>100800.00000000001</v>
      </c>
      <c r="W1189" s="23"/>
      <c r="X1189" s="23">
        <v>2017</v>
      </c>
      <c r="Y1189" s="25"/>
      <c r="Z1189" s="121" t="s">
        <v>3992</v>
      </c>
      <c r="AA1189" s="121" t="s">
        <v>728</v>
      </c>
      <c r="AB1189" s="121" t="s">
        <v>4792</v>
      </c>
      <c r="AC1189" s="121"/>
      <c r="AD1189" s="122"/>
      <c r="AE1189" s="122"/>
      <c r="AF1189" s="121" t="s">
        <v>6895</v>
      </c>
      <c r="AG1189" s="121"/>
      <c r="AH1189" s="121" t="s">
        <v>6896</v>
      </c>
      <c r="AI1189" s="121"/>
      <c r="AJ1189" s="123">
        <v>5</v>
      </c>
      <c r="AK1189" s="123">
        <v>18000</v>
      </c>
      <c r="AL1189" s="123">
        <f t="shared" si="132"/>
        <v>90000</v>
      </c>
      <c r="AM1189" s="123">
        <f t="shared" si="131"/>
        <v>0</v>
      </c>
      <c r="AN1189" s="130"/>
      <c r="AO1189" s="21"/>
      <c r="AP1189" s="24"/>
      <c r="AQ1189" s="21"/>
    </row>
    <row r="1190" spans="1:43" s="22" customFormat="1" ht="76.5" outlineLevel="1" x14ac:dyDescent="0.25">
      <c r="A1190" s="70"/>
      <c r="B1190" s="72" t="s">
        <v>5158</v>
      </c>
      <c r="C1190" s="21" t="s">
        <v>79</v>
      </c>
      <c r="D1190" s="74" t="s">
        <v>3333</v>
      </c>
      <c r="E1190" s="74" t="s">
        <v>2132</v>
      </c>
      <c r="F1190" s="74" t="s">
        <v>3335</v>
      </c>
      <c r="G1190" s="74" t="s">
        <v>3336</v>
      </c>
      <c r="H1190" s="23" t="s">
        <v>100</v>
      </c>
      <c r="I1190" s="24">
        <v>0</v>
      </c>
      <c r="J1190" s="25">
        <v>710000000</v>
      </c>
      <c r="K1190" s="25" t="s">
        <v>82</v>
      </c>
      <c r="L1190" s="23" t="s">
        <v>273</v>
      </c>
      <c r="M1190" s="30" t="s">
        <v>969</v>
      </c>
      <c r="N1190" s="26" t="s">
        <v>84</v>
      </c>
      <c r="O1190" s="26" t="s">
        <v>4214</v>
      </c>
      <c r="P1190" s="21" t="s">
        <v>91</v>
      </c>
      <c r="Q1190" s="27">
        <v>796</v>
      </c>
      <c r="R1190" s="26" t="s">
        <v>678</v>
      </c>
      <c r="S1190" s="12">
        <v>5</v>
      </c>
      <c r="T1190" s="12">
        <v>27000</v>
      </c>
      <c r="U1190" s="12">
        <f t="shared" si="127"/>
        <v>135000</v>
      </c>
      <c r="V1190" s="12">
        <f t="shared" si="130"/>
        <v>151200</v>
      </c>
      <c r="W1190" s="23"/>
      <c r="X1190" s="23">
        <v>2017</v>
      </c>
      <c r="Y1190" s="25"/>
      <c r="Z1190" s="121" t="s">
        <v>3992</v>
      </c>
      <c r="AA1190" s="121" t="s">
        <v>728</v>
      </c>
      <c r="AB1190" s="121" t="s">
        <v>4792</v>
      </c>
      <c r="AC1190" s="121"/>
      <c r="AD1190" s="122"/>
      <c r="AE1190" s="122"/>
      <c r="AF1190" s="121" t="s">
        <v>6895</v>
      </c>
      <c r="AG1190" s="121"/>
      <c r="AH1190" s="121" t="s">
        <v>6896</v>
      </c>
      <c r="AI1190" s="121"/>
      <c r="AJ1190" s="123">
        <v>5</v>
      </c>
      <c r="AK1190" s="123">
        <v>27000</v>
      </c>
      <c r="AL1190" s="123">
        <f t="shared" si="132"/>
        <v>135000</v>
      </c>
      <c r="AM1190" s="123">
        <f t="shared" si="131"/>
        <v>0</v>
      </c>
      <c r="AN1190" s="130"/>
      <c r="AO1190" s="21"/>
      <c r="AP1190" s="24"/>
      <c r="AQ1190" s="21"/>
    </row>
    <row r="1191" spans="1:43" s="22" customFormat="1" ht="76.5" outlineLevel="1" x14ac:dyDescent="0.25">
      <c r="A1191" s="70"/>
      <c r="B1191" s="72" t="s">
        <v>5159</v>
      </c>
      <c r="C1191" s="21" t="s">
        <v>79</v>
      </c>
      <c r="D1191" s="74" t="s">
        <v>3337</v>
      </c>
      <c r="E1191" s="74" t="s">
        <v>2132</v>
      </c>
      <c r="F1191" s="74" t="s">
        <v>3338</v>
      </c>
      <c r="G1191" s="74" t="s">
        <v>7330</v>
      </c>
      <c r="H1191" s="23" t="s">
        <v>100</v>
      </c>
      <c r="I1191" s="24">
        <v>0</v>
      </c>
      <c r="J1191" s="25">
        <v>710000000</v>
      </c>
      <c r="K1191" s="25" t="s">
        <v>82</v>
      </c>
      <c r="L1191" s="23" t="s">
        <v>273</v>
      </c>
      <c r="M1191" s="30" t="s">
        <v>969</v>
      </c>
      <c r="N1191" s="26" t="s">
        <v>84</v>
      </c>
      <c r="O1191" s="26" t="s">
        <v>4214</v>
      </c>
      <c r="P1191" s="21" t="s">
        <v>91</v>
      </c>
      <c r="Q1191" s="27">
        <v>796</v>
      </c>
      <c r="R1191" s="26" t="s">
        <v>678</v>
      </c>
      <c r="S1191" s="12">
        <v>5</v>
      </c>
      <c r="T1191" s="12">
        <v>25000</v>
      </c>
      <c r="U1191" s="12">
        <f t="shared" si="127"/>
        <v>125000</v>
      </c>
      <c r="V1191" s="12">
        <f t="shared" si="130"/>
        <v>140000</v>
      </c>
      <c r="W1191" s="23"/>
      <c r="X1191" s="23">
        <v>2017</v>
      </c>
      <c r="Y1191" s="25"/>
      <c r="Z1191" s="121" t="s">
        <v>3992</v>
      </c>
      <c r="AA1191" s="121" t="s">
        <v>728</v>
      </c>
      <c r="AB1191" s="121" t="s">
        <v>4792</v>
      </c>
      <c r="AC1191" s="121"/>
      <c r="AD1191" s="122"/>
      <c r="AE1191" s="122"/>
      <c r="AF1191" s="121" t="s">
        <v>6895</v>
      </c>
      <c r="AG1191" s="121"/>
      <c r="AH1191" s="121" t="s">
        <v>6896</v>
      </c>
      <c r="AI1191" s="121"/>
      <c r="AJ1191" s="123">
        <v>5</v>
      </c>
      <c r="AK1191" s="123">
        <v>25000</v>
      </c>
      <c r="AL1191" s="123">
        <f t="shared" si="132"/>
        <v>125000</v>
      </c>
      <c r="AM1191" s="123">
        <f t="shared" si="131"/>
        <v>0</v>
      </c>
      <c r="AN1191" s="130"/>
      <c r="AO1191" s="21"/>
      <c r="AP1191" s="24"/>
      <c r="AQ1191" s="21"/>
    </row>
    <row r="1192" spans="1:43" s="22" customFormat="1" ht="127.5" outlineLevel="1" x14ac:dyDescent="0.25">
      <c r="A1192" s="70"/>
      <c r="B1192" s="72" t="s">
        <v>5160</v>
      </c>
      <c r="C1192" s="21" t="s">
        <v>79</v>
      </c>
      <c r="D1192" s="74" t="s">
        <v>3339</v>
      </c>
      <c r="E1192" s="74" t="s">
        <v>480</v>
      </c>
      <c r="F1192" s="74" t="s">
        <v>3340</v>
      </c>
      <c r="G1192" s="74" t="s">
        <v>5440</v>
      </c>
      <c r="H1192" s="23" t="s">
        <v>100</v>
      </c>
      <c r="I1192" s="24">
        <v>0</v>
      </c>
      <c r="J1192" s="25">
        <v>710000000</v>
      </c>
      <c r="K1192" s="25" t="s">
        <v>82</v>
      </c>
      <c r="L1192" s="23" t="s">
        <v>273</v>
      </c>
      <c r="M1192" s="30" t="s">
        <v>969</v>
      </c>
      <c r="N1192" s="26" t="s">
        <v>84</v>
      </c>
      <c r="O1192" s="26" t="s">
        <v>4214</v>
      </c>
      <c r="P1192" s="21" t="s">
        <v>91</v>
      </c>
      <c r="Q1192" s="27">
        <v>796</v>
      </c>
      <c r="R1192" s="26" t="s">
        <v>678</v>
      </c>
      <c r="S1192" s="12">
        <v>5</v>
      </c>
      <c r="T1192" s="12">
        <v>4000</v>
      </c>
      <c r="U1192" s="12">
        <f t="shared" si="127"/>
        <v>20000</v>
      </c>
      <c r="V1192" s="12">
        <f t="shared" si="130"/>
        <v>22400.000000000004</v>
      </c>
      <c r="W1192" s="23"/>
      <c r="X1192" s="23">
        <v>2017</v>
      </c>
      <c r="Y1192" s="25"/>
      <c r="Z1192" s="121" t="s">
        <v>3992</v>
      </c>
      <c r="AA1192" s="121" t="s">
        <v>728</v>
      </c>
      <c r="AB1192" s="121" t="s">
        <v>4792</v>
      </c>
      <c r="AC1192" s="121"/>
      <c r="AD1192" s="122"/>
      <c r="AE1192" s="122"/>
      <c r="AF1192" s="121" t="s">
        <v>6895</v>
      </c>
      <c r="AG1192" s="121"/>
      <c r="AH1192" s="121" t="s">
        <v>6896</v>
      </c>
      <c r="AI1192" s="121"/>
      <c r="AJ1192" s="123">
        <v>5</v>
      </c>
      <c r="AK1192" s="123">
        <v>4000</v>
      </c>
      <c r="AL1192" s="123">
        <f t="shared" si="132"/>
        <v>20000</v>
      </c>
      <c r="AM1192" s="123">
        <f t="shared" si="131"/>
        <v>0</v>
      </c>
      <c r="AN1192" s="130"/>
      <c r="AO1192" s="21"/>
      <c r="AP1192" s="24"/>
      <c r="AQ1192" s="21"/>
    </row>
    <row r="1193" spans="1:43" s="22" customFormat="1" ht="76.5" outlineLevel="1" x14ac:dyDescent="0.25">
      <c r="A1193" s="70"/>
      <c r="B1193" s="72" t="s">
        <v>5161</v>
      </c>
      <c r="C1193" s="21" t="s">
        <v>79</v>
      </c>
      <c r="D1193" s="74" t="s">
        <v>3341</v>
      </c>
      <c r="E1193" s="74" t="s">
        <v>3342</v>
      </c>
      <c r="F1193" s="74" t="s">
        <v>3343</v>
      </c>
      <c r="G1193" s="74" t="s">
        <v>3344</v>
      </c>
      <c r="H1193" s="23" t="s">
        <v>100</v>
      </c>
      <c r="I1193" s="24">
        <v>0</v>
      </c>
      <c r="J1193" s="25">
        <v>710000000</v>
      </c>
      <c r="K1193" s="25" t="s">
        <v>82</v>
      </c>
      <c r="L1193" s="23" t="s">
        <v>273</v>
      </c>
      <c r="M1193" s="30" t="s">
        <v>969</v>
      </c>
      <c r="N1193" s="26" t="s">
        <v>84</v>
      </c>
      <c r="O1193" s="26" t="s">
        <v>4214</v>
      </c>
      <c r="P1193" s="21" t="s">
        <v>91</v>
      </c>
      <c r="Q1193" s="27">
        <v>796</v>
      </c>
      <c r="R1193" s="26" t="s">
        <v>1755</v>
      </c>
      <c r="S1193" s="12">
        <v>3</v>
      </c>
      <c r="T1193" s="12">
        <v>15000</v>
      </c>
      <c r="U1193" s="12">
        <f t="shared" si="127"/>
        <v>45000</v>
      </c>
      <c r="V1193" s="12">
        <f t="shared" si="130"/>
        <v>50400.000000000007</v>
      </c>
      <c r="W1193" s="23"/>
      <c r="X1193" s="23">
        <v>2017</v>
      </c>
      <c r="Y1193" s="25"/>
      <c r="Z1193" s="121" t="s">
        <v>3992</v>
      </c>
      <c r="AA1193" s="121" t="s">
        <v>728</v>
      </c>
      <c r="AB1193" s="121" t="s">
        <v>4792</v>
      </c>
      <c r="AC1193" s="121"/>
      <c r="AD1193" s="122"/>
      <c r="AE1193" s="122"/>
      <c r="AF1193" s="121" t="s">
        <v>6895</v>
      </c>
      <c r="AG1193" s="121"/>
      <c r="AH1193" s="121" t="s">
        <v>6896</v>
      </c>
      <c r="AI1193" s="121"/>
      <c r="AJ1193" s="123">
        <v>3</v>
      </c>
      <c r="AK1193" s="123">
        <v>15000</v>
      </c>
      <c r="AL1193" s="123">
        <f t="shared" si="132"/>
        <v>45000</v>
      </c>
      <c r="AM1193" s="123">
        <f t="shared" si="131"/>
        <v>0</v>
      </c>
      <c r="AN1193" s="130"/>
      <c r="AO1193" s="21"/>
      <c r="AP1193" s="24"/>
      <c r="AQ1193" s="21"/>
    </row>
    <row r="1194" spans="1:43" s="22" customFormat="1" ht="89.25" outlineLevel="1" x14ac:dyDescent="0.25">
      <c r="A1194" s="70"/>
      <c r="B1194" s="72" t="s">
        <v>5162</v>
      </c>
      <c r="C1194" s="21" t="s">
        <v>79</v>
      </c>
      <c r="D1194" s="74" t="s">
        <v>3348</v>
      </c>
      <c r="E1194" s="74" t="s">
        <v>1985</v>
      </c>
      <c r="F1194" s="74" t="s">
        <v>3349</v>
      </c>
      <c r="G1194" s="74" t="s">
        <v>5208</v>
      </c>
      <c r="H1194" s="23" t="s">
        <v>100</v>
      </c>
      <c r="I1194" s="24">
        <v>0</v>
      </c>
      <c r="J1194" s="25">
        <v>710000000</v>
      </c>
      <c r="K1194" s="25" t="s">
        <v>82</v>
      </c>
      <c r="L1194" s="23" t="s">
        <v>273</v>
      </c>
      <c r="M1194" s="30" t="s">
        <v>969</v>
      </c>
      <c r="N1194" s="26" t="s">
        <v>84</v>
      </c>
      <c r="O1194" s="26" t="s">
        <v>4214</v>
      </c>
      <c r="P1194" s="21" t="s">
        <v>91</v>
      </c>
      <c r="Q1194" s="27">
        <v>796</v>
      </c>
      <c r="R1194" s="26" t="s">
        <v>678</v>
      </c>
      <c r="S1194" s="12">
        <v>2</v>
      </c>
      <c r="T1194" s="12">
        <v>30000</v>
      </c>
      <c r="U1194" s="12">
        <f t="shared" si="127"/>
        <v>60000</v>
      </c>
      <c r="V1194" s="12">
        <f t="shared" si="130"/>
        <v>67200</v>
      </c>
      <c r="W1194" s="23"/>
      <c r="X1194" s="23">
        <v>2017</v>
      </c>
      <c r="Y1194" s="25"/>
      <c r="Z1194" s="121" t="s">
        <v>3992</v>
      </c>
      <c r="AA1194" s="121" t="s">
        <v>728</v>
      </c>
      <c r="AB1194" s="121" t="s">
        <v>4792</v>
      </c>
      <c r="AC1194" s="121"/>
      <c r="AD1194" s="122"/>
      <c r="AE1194" s="122"/>
      <c r="AF1194" s="121" t="s">
        <v>6895</v>
      </c>
      <c r="AG1194" s="121"/>
      <c r="AH1194" s="121" t="s">
        <v>6896</v>
      </c>
      <c r="AI1194" s="121"/>
      <c r="AJ1194" s="123">
        <v>2</v>
      </c>
      <c r="AK1194" s="123">
        <v>30000</v>
      </c>
      <c r="AL1194" s="123">
        <f t="shared" si="132"/>
        <v>60000</v>
      </c>
      <c r="AM1194" s="123">
        <f t="shared" si="131"/>
        <v>0</v>
      </c>
      <c r="AN1194" s="130"/>
      <c r="AO1194" s="21"/>
      <c r="AP1194" s="24"/>
      <c r="AQ1194" s="21"/>
    </row>
    <row r="1195" spans="1:43" s="22" customFormat="1" ht="76.5" outlineLevel="1" x14ac:dyDescent="0.25">
      <c r="A1195" s="70"/>
      <c r="B1195" s="72" t="s">
        <v>5163</v>
      </c>
      <c r="C1195" s="21" t="s">
        <v>79</v>
      </c>
      <c r="D1195" s="74" t="s">
        <v>3350</v>
      </c>
      <c r="E1195" s="74" t="s">
        <v>3351</v>
      </c>
      <c r="F1195" s="74" t="s">
        <v>3352</v>
      </c>
      <c r="G1195" s="74" t="s">
        <v>5205</v>
      </c>
      <c r="H1195" s="23" t="s">
        <v>100</v>
      </c>
      <c r="I1195" s="24">
        <v>0</v>
      </c>
      <c r="J1195" s="25">
        <v>710000000</v>
      </c>
      <c r="K1195" s="25" t="s">
        <v>82</v>
      </c>
      <c r="L1195" s="23" t="s">
        <v>273</v>
      </c>
      <c r="M1195" s="30" t="s">
        <v>969</v>
      </c>
      <c r="N1195" s="26" t="s">
        <v>84</v>
      </c>
      <c r="O1195" s="26" t="s">
        <v>4214</v>
      </c>
      <c r="P1195" s="21" t="s">
        <v>91</v>
      </c>
      <c r="Q1195" s="27">
        <v>796</v>
      </c>
      <c r="R1195" s="26" t="s">
        <v>678</v>
      </c>
      <c r="S1195" s="12">
        <v>6</v>
      </c>
      <c r="T1195" s="12">
        <v>4500</v>
      </c>
      <c r="U1195" s="12">
        <f t="shared" si="127"/>
        <v>27000</v>
      </c>
      <c r="V1195" s="12">
        <f t="shared" si="130"/>
        <v>30240.000000000004</v>
      </c>
      <c r="W1195" s="23"/>
      <c r="X1195" s="23">
        <v>2017</v>
      </c>
      <c r="Y1195" s="25"/>
      <c r="Z1195" s="121" t="s">
        <v>3992</v>
      </c>
      <c r="AA1195" s="121" t="s">
        <v>728</v>
      </c>
      <c r="AB1195" s="121" t="s">
        <v>4792</v>
      </c>
      <c r="AC1195" s="121"/>
      <c r="AD1195" s="122"/>
      <c r="AE1195" s="122"/>
      <c r="AF1195" s="121" t="s">
        <v>6895</v>
      </c>
      <c r="AG1195" s="121"/>
      <c r="AH1195" s="121" t="s">
        <v>6896</v>
      </c>
      <c r="AI1195" s="121"/>
      <c r="AJ1195" s="123">
        <v>6</v>
      </c>
      <c r="AK1195" s="123">
        <v>4500</v>
      </c>
      <c r="AL1195" s="123">
        <f t="shared" si="132"/>
        <v>27000</v>
      </c>
      <c r="AM1195" s="123">
        <f t="shared" si="131"/>
        <v>0</v>
      </c>
      <c r="AN1195" s="130"/>
      <c r="AO1195" s="21"/>
      <c r="AP1195" s="24"/>
      <c r="AQ1195" s="21"/>
    </row>
    <row r="1196" spans="1:43" s="22" customFormat="1" ht="89.25" outlineLevel="1" x14ac:dyDescent="0.25">
      <c r="A1196" s="70"/>
      <c r="B1196" s="72" t="s">
        <v>5164</v>
      </c>
      <c r="C1196" s="21" t="s">
        <v>79</v>
      </c>
      <c r="D1196" s="74" t="s">
        <v>3350</v>
      </c>
      <c r="E1196" s="74" t="s">
        <v>3351</v>
      </c>
      <c r="F1196" s="74" t="s">
        <v>3352</v>
      </c>
      <c r="G1196" s="74" t="s">
        <v>5207</v>
      </c>
      <c r="H1196" s="23" t="s">
        <v>100</v>
      </c>
      <c r="I1196" s="24">
        <v>0</v>
      </c>
      <c r="J1196" s="25">
        <v>710000000</v>
      </c>
      <c r="K1196" s="25" t="s">
        <v>82</v>
      </c>
      <c r="L1196" s="23" t="s">
        <v>273</v>
      </c>
      <c r="M1196" s="30" t="s">
        <v>969</v>
      </c>
      <c r="N1196" s="26" t="s">
        <v>84</v>
      </c>
      <c r="O1196" s="26" t="s">
        <v>4214</v>
      </c>
      <c r="P1196" s="21" t="s">
        <v>91</v>
      </c>
      <c r="Q1196" s="27">
        <v>796</v>
      </c>
      <c r="R1196" s="26" t="s">
        <v>678</v>
      </c>
      <c r="S1196" s="12">
        <v>6</v>
      </c>
      <c r="T1196" s="12">
        <v>4500</v>
      </c>
      <c r="U1196" s="12">
        <f t="shared" si="127"/>
        <v>27000</v>
      </c>
      <c r="V1196" s="12">
        <f t="shared" si="130"/>
        <v>30240.000000000004</v>
      </c>
      <c r="W1196" s="23"/>
      <c r="X1196" s="23">
        <v>2017</v>
      </c>
      <c r="Y1196" s="25"/>
      <c r="Z1196" s="121" t="s">
        <v>3992</v>
      </c>
      <c r="AA1196" s="121" t="s">
        <v>728</v>
      </c>
      <c r="AB1196" s="121" t="s">
        <v>4792</v>
      </c>
      <c r="AC1196" s="121"/>
      <c r="AD1196" s="122"/>
      <c r="AE1196" s="122"/>
      <c r="AF1196" s="121" t="s">
        <v>6895</v>
      </c>
      <c r="AG1196" s="121"/>
      <c r="AH1196" s="121" t="s">
        <v>6896</v>
      </c>
      <c r="AI1196" s="121"/>
      <c r="AJ1196" s="123">
        <v>6</v>
      </c>
      <c r="AK1196" s="123">
        <v>4500</v>
      </c>
      <c r="AL1196" s="123">
        <f t="shared" si="132"/>
        <v>27000</v>
      </c>
      <c r="AM1196" s="123">
        <f t="shared" si="131"/>
        <v>0</v>
      </c>
      <c r="AN1196" s="130"/>
      <c r="AO1196" s="21"/>
      <c r="AP1196" s="24"/>
      <c r="AQ1196" s="21"/>
    </row>
    <row r="1197" spans="1:43" s="22" customFormat="1" ht="76.5" outlineLevel="1" x14ac:dyDescent="0.25">
      <c r="A1197" s="70"/>
      <c r="B1197" s="72" t="s">
        <v>5165</v>
      </c>
      <c r="C1197" s="21" t="s">
        <v>79</v>
      </c>
      <c r="D1197" s="74" t="s">
        <v>3353</v>
      </c>
      <c r="E1197" s="74" t="s">
        <v>3354</v>
      </c>
      <c r="F1197" s="74" t="s">
        <v>3355</v>
      </c>
      <c r="G1197" s="74" t="s">
        <v>5206</v>
      </c>
      <c r="H1197" s="23" t="s">
        <v>100</v>
      </c>
      <c r="I1197" s="24">
        <v>0</v>
      </c>
      <c r="J1197" s="25">
        <v>710000000</v>
      </c>
      <c r="K1197" s="25" t="s">
        <v>82</v>
      </c>
      <c r="L1197" s="23" t="s">
        <v>273</v>
      </c>
      <c r="M1197" s="30" t="s">
        <v>969</v>
      </c>
      <c r="N1197" s="26" t="s">
        <v>84</v>
      </c>
      <c r="O1197" s="26" t="s">
        <v>4214</v>
      </c>
      <c r="P1197" s="21" t="s">
        <v>91</v>
      </c>
      <c r="Q1197" s="27">
        <v>796</v>
      </c>
      <c r="R1197" s="26" t="s">
        <v>678</v>
      </c>
      <c r="S1197" s="12">
        <v>2</v>
      </c>
      <c r="T1197" s="12">
        <v>12000</v>
      </c>
      <c r="U1197" s="12">
        <f t="shared" si="127"/>
        <v>24000</v>
      </c>
      <c r="V1197" s="12">
        <f t="shared" si="130"/>
        <v>26880.000000000004</v>
      </c>
      <c r="W1197" s="23"/>
      <c r="X1197" s="23">
        <v>2017</v>
      </c>
      <c r="Y1197" s="25"/>
      <c r="Z1197" s="121" t="s">
        <v>3992</v>
      </c>
      <c r="AA1197" s="121" t="s">
        <v>728</v>
      </c>
      <c r="AB1197" s="121" t="s">
        <v>4792</v>
      </c>
      <c r="AC1197" s="121"/>
      <c r="AD1197" s="122"/>
      <c r="AE1197" s="122"/>
      <c r="AF1197" s="121" t="s">
        <v>6895</v>
      </c>
      <c r="AG1197" s="121"/>
      <c r="AH1197" s="121" t="s">
        <v>6896</v>
      </c>
      <c r="AI1197" s="121"/>
      <c r="AJ1197" s="123">
        <v>2</v>
      </c>
      <c r="AK1197" s="123">
        <v>12000</v>
      </c>
      <c r="AL1197" s="123">
        <f t="shared" si="132"/>
        <v>24000</v>
      </c>
      <c r="AM1197" s="123">
        <f t="shared" si="131"/>
        <v>0</v>
      </c>
      <c r="AN1197" s="130"/>
      <c r="AO1197" s="21"/>
      <c r="AP1197" s="24"/>
      <c r="AQ1197" s="21"/>
    </row>
    <row r="1198" spans="1:43" s="22" customFormat="1" ht="76.5" outlineLevel="1" x14ac:dyDescent="0.25">
      <c r="A1198" s="70"/>
      <c r="B1198" s="72" t="s">
        <v>5166</v>
      </c>
      <c r="C1198" s="21" t="s">
        <v>79</v>
      </c>
      <c r="D1198" s="74" t="s">
        <v>3150</v>
      </c>
      <c r="E1198" s="74" t="s">
        <v>3151</v>
      </c>
      <c r="F1198" s="74" t="s">
        <v>3152</v>
      </c>
      <c r="G1198" s="74" t="s">
        <v>3149</v>
      </c>
      <c r="H1198" s="23" t="s">
        <v>100</v>
      </c>
      <c r="I1198" s="24">
        <v>0</v>
      </c>
      <c r="J1198" s="25">
        <v>710000000</v>
      </c>
      <c r="K1198" s="25" t="s">
        <v>82</v>
      </c>
      <c r="L1198" s="23" t="s">
        <v>273</v>
      </c>
      <c r="M1198" s="30" t="s">
        <v>1728</v>
      </c>
      <c r="N1198" s="26" t="s">
        <v>84</v>
      </c>
      <c r="O1198" s="26" t="s">
        <v>4214</v>
      </c>
      <c r="P1198" s="21" t="s">
        <v>91</v>
      </c>
      <c r="Q1198" s="27" t="s">
        <v>902</v>
      </c>
      <c r="R1198" s="26" t="s">
        <v>678</v>
      </c>
      <c r="S1198" s="12">
        <v>2</v>
      </c>
      <c r="T1198" s="12">
        <v>8928.58</v>
      </c>
      <c r="U1198" s="12">
        <f t="shared" si="127"/>
        <v>17857.16</v>
      </c>
      <c r="V1198" s="12">
        <f t="shared" si="130"/>
        <v>20000.019200000002</v>
      </c>
      <c r="W1198" s="23"/>
      <c r="X1198" s="23">
        <v>2017</v>
      </c>
      <c r="Y1198" s="25"/>
      <c r="Z1198" s="121" t="s">
        <v>3992</v>
      </c>
      <c r="AA1198" s="121" t="s">
        <v>1427</v>
      </c>
      <c r="AB1198" s="121" t="s">
        <v>4792</v>
      </c>
      <c r="AC1198" s="121"/>
      <c r="AD1198" s="122"/>
      <c r="AE1198" s="122"/>
      <c r="AF1198" s="121" t="s">
        <v>6895</v>
      </c>
      <c r="AG1198" s="121"/>
      <c r="AH1198" s="121" t="s">
        <v>6896</v>
      </c>
      <c r="AI1198" s="121"/>
      <c r="AJ1198" s="123">
        <v>2</v>
      </c>
      <c r="AK1198" s="123">
        <v>8928.58</v>
      </c>
      <c r="AL1198" s="123">
        <f t="shared" si="132"/>
        <v>17857.16</v>
      </c>
      <c r="AM1198" s="123">
        <f t="shared" si="131"/>
        <v>0</v>
      </c>
      <c r="AN1198" s="130"/>
      <c r="AO1198" s="21"/>
      <c r="AP1198" s="24"/>
      <c r="AQ1198" s="21"/>
    </row>
    <row r="1199" spans="1:43" s="22" customFormat="1" ht="76.5" outlineLevel="1" x14ac:dyDescent="0.25">
      <c r="A1199" s="70"/>
      <c r="B1199" s="72" t="s">
        <v>5167</v>
      </c>
      <c r="C1199" s="21" t="s">
        <v>79</v>
      </c>
      <c r="D1199" s="21" t="s">
        <v>2089</v>
      </c>
      <c r="E1199" s="21" t="s">
        <v>2090</v>
      </c>
      <c r="F1199" s="21" t="s">
        <v>2091</v>
      </c>
      <c r="G1199" s="21" t="s">
        <v>2092</v>
      </c>
      <c r="H1199" s="23" t="s">
        <v>100</v>
      </c>
      <c r="I1199" s="24">
        <v>0</v>
      </c>
      <c r="J1199" s="25">
        <v>710000000</v>
      </c>
      <c r="K1199" s="25" t="s">
        <v>82</v>
      </c>
      <c r="L1199" s="23" t="s">
        <v>273</v>
      </c>
      <c r="M1199" s="30" t="s">
        <v>1728</v>
      </c>
      <c r="N1199" s="26" t="s">
        <v>84</v>
      </c>
      <c r="O1199" s="26" t="s">
        <v>4214</v>
      </c>
      <c r="P1199" s="21" t="s">
        <v>91</v>
      </c>
      <c r="Q1199" s="27">
        <v>796</v>
      </c>
      <c r="R1199" s="26" t="s">
        <v>678</v>
      </c>
      <c r="S1199" s="12">
        <v>6</v>
      </c>
      <c r="T1199" s="12">
        <v>1910.71</v>
      </c>
      <c r="U1199" s="12">
        <f t="shared" si="127"/>
        <v>11464.26</v>
      </c>
      <c r="V1199" s="12">
        <f t="shared" si="130"/>
        <v>12839.971200000002</v>
      </c>
      <c r="W1199" s="23"/>
      <c r="X1199" s="23">
        <v>2017</v>
      </c>
      <c r="Y1199" s="25"/>
      <c r="Z1199" s="121" t="s">
        <v>3992</v>
      </c>
      <c r="AA1199" s="121" t="s">
        <v>1427</v>
      </c>
      <c r="AB1199" s="121" t="s">
        <v>4792</v>
      </c>
      <c r="AC1199" s="121"/>
      <c r="AD1199" s="122"/>
      <c r="AE1199" s="122"/>
      <c r="AF1199" s="121" t="s">
        <v>6895</v>
      </c>
      <c r="AG1199" s="121"/>
      <c r="AH1199" s="121" t="s">
        <v>6896</v>
      </c>
      <c r="AI1199" s="121"/>
      <c r="AJ1199" s="123">
        <v>6</v>
      </c>
      <c r="AK1199" s="123">
        <v>1910.71</v>
      </c>
      <c r="AL1199" s="123">
        <f t="shared" si="132"/>
        <v>11464.26</v>
      </c>
      <c r="AM1199" s="123">
        <f t="shared" si="131"/>
        <v>0</v>
      </c>
      <c r="AN1199" s="130"/>
      <c r="AO1199" s="21"/>
      <c r="AP1199" s="24"/>
      <c r="AQ1199" s="21"/>
    </row>
    <row r="1200" spans="1:43" s="22" customFormat="1" ht="76.5" outlineLevel="1" x14ac:dyDescent="0.25">
      <c r="A1200" s="70"/>
      <c r="B1200" s="72" t="s">
        <v>5168</v>
      </c>
      <c r="C1200" s="21" t="s">
        <v>79</v>
      </c>
      <c r="D1200" s="21" t="s">
        <v>2093</v>
      </c>
      <c r="E1200" s="21" t="s">
        <v>2094</v>
      </c>
      <c r="F1200" s="21" t="s">
        <v>2095</v>
      </c>
      <c r="G1200" s="21" t="s">
        <v>2096</v>
      </c>
      <c r="H1200" s="23" t="s">
        <v>100</v>
      </c>
      <c r="I1200" s="24">
        <v>0</v>
      </c>
      <c r="J1200" s="25">
        <v>710000000</v>
      </c>
      <c r="K1200" s="25" t="s">
        <v>82</v>
      </c>
      <c r="L1200" s="23" t="s">
        <v>273</v>
      </c>
      <c r="M1200" s="30" t="s">
        <v>1728</v>
      </c>
      <c r="N1200" s="26" t="s">
        <v>84</v>
      </c>
      <c r="O1200" s="26" t="s">
        <v>4214</v>
      </c>
      <c r="P1200" s="21" t="s">
        <v>91</v>
      </c>
      <c r="Q1200" s="27">
        <v>796</v>
      </c>
      <c r="R1200" s="26" t="s">
        <v>678</v>
      </c>
      <c r="S1200" s="12">
        <v>5</v>
      </c>
      <c r="T1200" s="12">
        <v>3343.75</v>
      </c>
      <c r="U1200" s="12">
        <f t="shared" si="127"/>
        <v>16718.75</v>
      </c>
      <c r="V1200" s="12">
        <f t="shared" si="130"/>
        <v>18725</v>
      </c>
      <c r="W1200" s="23"/>
      <c r="X1200" s="23">
        <v>2017</v>
      </c>
      <c r="Y1200" s="25"/>
      <c r="Z1200" s="121" t="s">
        <v>3992</v>
      </c>
      <c r="AA1200" s="121" t="s">
        <v>1427</v>
      </c>
      <c r="AB1200" s="121" t="s">
        <v>4792</v>
      </c>
      <c r="AC1200" s="121"/>
      <c r="AD1200" s="122"/>
      <c r="AE1200" s="122"/>
      <c r="AF1200" s="121" t="s">
        <v>6895</v>
      </c>
      <c r="AG1200" s="121"/>
      <c r="AH1200" s="121" t="s">
        <v>6896</v>
      </c>
      <c r="AI1200" s="121"/>
      <c r="AJ1200" s="123">
        <v>5</v>
      </c>
      <c r="AK1200" s="123">
        <v>3343.75</v>
      </c>
      <c r="AL1200" s="123">
        <f t="shared" si="132"/>
        <v>16718.75</v>
      </c>
      <c r="AM1200" s="123">
        <f t="shared" si="131"/>
        <v>0</v>
      </c>
      <c r="AN1200" s="130"/>
      <c r="AO1200" s="21"/>
      <c r="AP1200" s="24"/>
      <c r="AQ1200" s="21"/>
    </row>
    <row r="1201" spans="1:43" s="22" customFormat="1" ht="76.5" outlineLevel="1" x14ac:dyDescent="0.25">
      <c r="A1201" s="70"/>
      <c r="B1201" s="72" t="s">
        <v>5169</v>
      </c>
      <c r="C1201" s="21" t="s">
        <v>79</v>
      </c>
      <c r="D1201" s="21" t="s">
        <v>2097</v>
      </c>
      <c r="E1201" s="21" t="s">
        <v>2098</v>
      </c>
      <c r="F1201" s="21" t="s">
        <v>2099</v>
      </c>
      <c r="G1201" s="21" t="s">
        <v>2100</v>
      </c>
      <c r="H1201" s="23" t="s">
        <v>100</v>
      </c>
      <c r="I1201" s="24">
        <v>0</v>
      </c>
      <c r="J1201" s="25">
        <v>710000000</v>
      </c>
      <c r="K1201" s="25" t="s">
        <v>82</v>
      </c>
      <c r="L1201" s="23" t="s">
        <v>273</v>
      </c>
      <c r="M1201" s="30" t="s">
        <v>1728</v>
      </c>
      <c r="N1201" s="26" t="s">
        <v>84</v>
      </c>
      <c r="O1201" s="26" t="s">
        <v>4214</v>
      </c>
      <c r="P1201" s="21" t="s">
        <v>91</v>
      </c>
      <c r="Q1201" s="27">
        <v>796</v>
      </c>
      <c r="R1201" s="26" t="s">
        <v>678</v>
      </c>
      <c r="S1201" s="12">
        <v>4</v>
      </c>
      <c r="T1201" s="12">
        <v>692.29</v>
      </c>
      <c r="U1201" s="12">
        <f t="shared" si="127"/>
        <v>2769.16</v>
      </c>
      <c r="V1201" s="12">
        <f t="shared" si="130"/>
        <v>3101.4592000000002</v>
      </c>
      <c r="W1201" s="23"/>
      <c r="X1201" s="23">
        <v>2017</v>
      </c>
      <c r="Y1201" s="25"/>
      <c r="Z1201" s="121" t="s">
        <v>3992</v>
      </c>
      <c r="AA1201" s="121" t="s">
        <v>1427</v>
      </c>
      <c r="AB1201" s="121" t="s">
        <v>4792</v>
      </c>
      <c r="AC1201" s="121"/>
      <c r="AD1201" s="122"/>
      <c r="AE1201" s="122"/>
      <c r="AF1201" s="121" t="s">
        <v>6895</v>
      </c>
      <c r="AG1201" s="121"/>
      <c r="AH1201" s="121" t="s">
        <v>6896</v>
      </c>
      <c r="AI1201" s="121"/>
      <c r="AJ1201" s="123">
        <v>4</v>
      </c>
      <c r="AK1201" s="123">
        <v>692.29</v>
      </c>
      <c r="AL1201" s="123">
        <f t="shared" si="132"/>
        <v>2769.16</v>
      </c>
      <c r="AM1201" s="123">
        <f t="shared" si="131"/>
        <v>0</v>
      </c>
      <c r="AN1201" s="130"/>
      <c r="AO1201" s="21"/>
      <c r="AP1201" s="24"/>
      <c r="AQ1201" s="21"/>
    </row>
    <row r="1202" spans="1:43" s="22" customFormat="1" ht="76.5" outlineLevel="1" x14ac:dyDescent="0.25">
      <c r="A1202" s="70"/>
      <c r="B1202" s="72" t="s">
        <v>5170</v>
      </c>
      <c r="C1202" s="21" t="s">
        <v>79</v>
      </c>
      <c r="D1202" s="21" t="s">
        <v>2101</v>
      </c>
      <c r="E1202" s="21" t="s">
        <v>445</v>
      </c>
      <c r="F1202" s="21" t="s">
        <v>2102</v>
      </c>
      <c r="G1202" s="21" t="s">
        <v>2103</v>
      </c>
      <c r="H1202" s="23" t="s">
        <v>100</v>
      </c>
      <c r="I1202" s="24">
        <v>0</v>
      </c>
      <c r="J1202" s="25">
        <v>710000000</v>
      </c>
      <c r="K1202" s="25" t="s">
        <v>82</v>
      </c>
      <c r="L1202" s="23" t="s">
        <v>273</v>
      </c>
      <c r="M1202" s="30" t="s">
        <v>1728</v>
      </c>
      <c r="N1202" s="26" t="s">
        <v>84</v>
      </c>
      <c r="O1202" s="26" t="s">
        <v>4214</v>
      </c>
      <c r="P1202" s="21" t="s">
        <v>91</v>
      </c>
      <c r="Q1202" s="27">
        <v>796</v>
      </c>
      <c r="R1202" s="26" t="s">
        <v>678</v>
      </c>
      <c r="S1202" s="12">
        <v>1</v>
      </c>
      <c r="T1202" s="12">
        <v>11320.6</v>
      </c>
      <c r="U1202" s="12">
        <f t="shared" si="127"/>
        <v>11320.6</v>
      </c>
      <c r="V1202" s="12">
        <f t="shared" si="130"/>
        <v>12679.072000000002</v>
      </c>
      <c r="W1202" s="23"/>
      <c r="X1202" s="23">
        <v>2017</v>
      </c>
      <c r="Y1202" s="25"/>
      <c r="Z1202" s="121" t="s">
        <v>3992</v>
      </c>
      <c r="AA1202" s="121" t="s">
        <v>1427</v>
      </c>
      <c r="AB1202" s="121" t="s">
        <v>4792</v>
      </c>
      <c r="AC1202" s="121"/>
      <c r="AD1202" s="122"/>
      <c r="AE1202" s="122"/>
      <c r="AF1202" s="121" t="s">
        <v>6895</v>
      </c>
      <c r="AG1202" s="121"/>
      <c r="AH1202" s="121" t="s">
        <v>6896</v>
      </c>
      <c r="AI1202" s="121"/>
      <c r="AJ1202" s="123">
        <v>1</v>
      </c>
      <c r="AK1202" s="123">
        <v>11320.6</v>
      </c>
      <c r="AL1202" s="123">
        <f t="shared" si="132"/>
        <v>11320.6</v>
      </c>
      <c r="AM1202" s="123">
        <f t="shared" si="131"/>
        <v>0</v>
      </c>
      <c r="AN1202" s="130"/>
      <c r="AO1202" s="21"/>
      <c r="AP1202" s="24"/>
      <c r="AQ1202" s="21"/>
    </row>
    <row r="1203" spans="1:43" s="22" customFormat="1" ht="76.5" outlineLevel="1" x14ac:dyDescent="0.25">
      <c r="A1203" s="70"/>
      <c r="B1203" s="72" t="s">
        <v>5171</v>
      </c>
      <c r="C1203" s="21" t="s">
        <v>79</v>
      </c>
      <c r="D1203" s="21" t="s">
        <v>2104</v>
      </c>
      <c r="E1203" s="21" t="s">
        <v>2105</v>
      </c>
      <c r="F1203" s="21" t="s">
        <v>2106</v>
      </c>
      <c r="G1203" s="21" t="s">
        <v>2107</v>
      </c>
      <c r="H1203" s="23" t="s">
        <v>100</v>
      </c>
      <c r="I1203" s="24">
        <v>0</v>
      </c>
      <c r="J1203" s="25">
        <v>710000000</v>
      </c>
      <c r="K1203" s="25" t="s">
        <v>82</v>
      </c>
      <c r="L1203" s="23" t="s">
        <v>273</v>
      </c>
      <c r="M1203" s="30" t="s">
        <v>1728</v>
      </c>
      <c r="N1203" s="26" t="s">
        <v>84</v>
      </c>
      <c r="O1203" s="26" t="s">
        <v>4214</v>
      </c>
      <c r="P1203" s="21" t="s">
        <v>91</v>
      </c>
      <c r="Q1203" s="27">
        <v>796</v>
      </c>
      <c r="R1203" s="26" t="s">
        <v>678</v>
      </c>
      <c r="S1203" s="12">
        <v>4</v>
      </c>
      <c r="T1203" s="12">
        <v>143.38</v>
      </c>
      <c r="U1203" s="12">
        <f t="shared" si="127"/>
        <v>573.52</v>
      </c>
      <c r="V1203" s="12">
        <f t="shared" si="130"/>
        <v>642.3424</v>
      </c>
      <c r="W1203" s="23"/>
      <c r="X1203" s="23">
        <v>2017</v>
      </c>
      <c r="Y1203" s="25"/>
      <c r="Z1203" s="121" t="s">
        <v>3992</v>
      </c>
      <c r="AA1203" s="121" t="s">
        <v>1427</v>
      </c>
      <c r="AB1203" s="121" t="s">
        <v>4792</v>
      </c>
      <c r="AC1203" s="121"/>
      <c r="AD1203" s="122"/>
      <c r="AE1203" s="122"/>
      <c r="AF1203" s="121" t="s">
        <v>6895</v>
      </c>
      <c r="AG1203" s="121"/>
      <c r="AH1203" s="121" t="s">
        <v>6896</v>
      </c>
      <c r="AI1203" s="121"/>
      <c r="AJ1203" s="123">
        <v>4</v>
      </c>
      <c r="AK1203" s="123">
        <v>143.38</v>
      </c>
      <c r="AL1203" s="123">
        <f t="shared" si="132"/>
        <v>573.52</v>
      </c>
      <c r="AM1203" s="123">
        <f t="shared" si="131"/>
        <v>0</v>
      </c>
      <c r="AN1203" s="130"/>
      <c r="AO1203" s="21"/>
      <c r="AP1203" s="24"/>
      <c r="AQ1203" s="21"/>
    </row>
    <row r="1204" spans="1:43" s="22" customFormat="1" ht="76.5" outlineLevel="1" x14ac:dyDescent="0.25">
      <c r="A1204" s="70"/>
      <c r="B1204" s="72" t="s">
        <v>5172</v>
      </c>
      <c r="C1204" s="21" t="s">
        <v>79</v>
      </c>
      <c r="D1204" s="21" t="s">
        <v>2108</v>
      </c>
      <c r="E1204" s="21" t="s">
        <v>2109</v>
      </c>
      <c r="F1204" s="21" t="s">
        <v>2110</v>
      </c>
      <c r="G1204" s="21" t="s">
        <v>2111</v>
      </c>
      <c r="H1204" s="23" t="s">
        <v>100</v>
      </c>
      <c r="I1204" s="24">
        <v>0</v>
      </c>
      <c r="J1204" s="25">
        <v>710000000</v>
      </c>
      <c r="K1204" s="25" t="s">
        <v>82</v>
      </c>
      <c r="L1204" s="23" t="s">
        <v>273</v>
      </c>
      <c r="M1204" s="30" t="s">
        <v>1728</v>
      </c>
      <c r="N1204" s="26" t="s">
        <v>84</v>
      </c>
      <c r="O1204" s="26" t="s">
        <v>4214</v>
      </c>
      <c r="P1204" s="21" t="s">
        <v>91</v>
      </c>
      <c r="Q1204" s="27">
        <v>796</v>
      </c>
      <c r="R1204" s="26" t="s">
        <v>678</v>
      </c>
      <c r="S1204" s="12">
        <v>10</v>
      </c>
      <c r="T1204" s="12">
        <v>143.38</v>
      </c>
      <c r="U1204" s="12">
        <f t="shared" si="127"/>
        <v>1433.8</v>
      </c>
      <c r="V1204" s="12">
        <f t="shared" si="130"/>
        <v>1605.856</v>
      </c>
      <c r="W1204" s="23"/>
      <c r="X1204" s="23">
        <v>2017</v>
      </c>
      <c r="Y1204" s="25"/>
      <c r="Z1204" s="121" t="s">
        <v>3992</v>
      </c>
      <c r="AA1204" s="121" t="s">
        <v>1427</v>
      </c>
      <c r="AB1204" s="121" t="s">
        <v>4792</v>
      </c>
      <c r="AC1204" s="121"/>
      <c r="AD1204" s="122"/>
      <c r="AE1204" s="122"/>
      <c r="AF1204" s="121" t="s">
        <v>6895</v>
      </c>
      <c r="AG1204" s="121"/>
      <c r="AH1204" s="121" t="s">
        <v>6896</v>
      </c>
      <c r="AI1204" s="121"/>
      <c r="AJ1204" s="123">
        <v>10</v>
      </c>
      <c r="AK1204" s="123">
        <v>143.38</v>
      </c>
      <c r="AL1204" s="123">
        <f>AJ1204*AK1204</f>
        <v>1433.8</v>
      </c>
      <c r="AM1204" s="123">
        <f t="shared" si="131"/>
        <v>0</v>
      </c>
      <c r="AN1204" s="130"/>
      <c r="AO1204" s="21"/>
      <c r="AP1204" s="24"/>
      <c r="AQ1204" s="21"/>
    </row>
    <row r="1205" spans="1:43" s="22" customFormat="1" ht="76.5" outlineLevel="1" x14ac:dyDescent="0.25">
      <c r="A1205" s="70"/>
      <c r="B1205" s="72" t="s">
        <v>5173</v>
      </c>
      <c r="C1205" s="21" t="s">
        <v>79</v>
      </c>
      <c r="D1205" s="21" t="s">
        <v>2112</v>
      </c>
      <c r="E1205" s="21" t="s">
        <v>2113</v>
      </c>
      <c r="F1205" s="21" t="s">
        <v>2114</v>
      </c>
      <c r="G1205" s="21" t="s">
        <v>2115</v>
      </c>
      <c r="H1205" s="23" t="s">
        <v>100</v>
      </c>
      <c r="I1205" s="24">
        <v>0</v>
      </c>
      <c r="J1205" s="25">
        <v>710000000</v>
      </c>
      <c r="K1205" s="25" t="s">
        <v>82</v>
      </c>
      <c r="L1205" s="23" t="s">
        <v>273</v>
      </c>
      <c r="M1205" s="30" t="s">
        <v>1728</v>
      </c>
      <c r="N1205" s="26" t="s">
        <v>84</v>
      </c>
      <c r="O1205" s="26" t="s">
        <v>4214</v>
      </c>
      <c r="P1205" s="21" t="s">
        <v>91</v>
      </c>
      <c r="Q1205" s="27">
        <v>796</v>
      </c>
      <c r="R1205" s="26" t="s">
        <v>678</v>
      </c>
      <c r="S1205" s="12">
        <v>20</v>
      </c>
      <c r="T1205" s="12">
        <v>254.59</v>
      </c>
      <c r="U1205" s="12">
        <f t="shared" si="127"/>
        <v>5091.8</v>
      </c>
      <c r="V1205" s="12">
        <f t="shared" si="130"/>
        <v>5702.8160000000007</v>
      </c>
      <c r="W1205" s="23"/>
      <c r="X1205" s="23">
        <v>2017</v>
      </c>
      <c r="Y1205" s="25"/>
      <c r="Z1205" s="121" t="s">
        <v>3992</v>
      </c>
      <c r="AA1205" s="121" t="s">
        <v>1427</v>
      </c>
      <c r="AB1205" s="121" t="s">
        <v>4792</v>
      </c>
      <c r="AC1205" s="121"/>
      <c r="AD1205" s="122"/>
      <c r="AE1205" s="122"/>
      <c r="AF1205" s="121" t="s">
        <v>6895</v>
      </c>
      <c r="AG1205" s="121"/>
      <c r="AH1205" s="121" t="s">
        <v>6896</v>
      </c>
      <c r="AI1205" s="121"/>
      <c r="AJ1205" s="123">
        <v>20</v>
      </c>
      <c r="AK1205" s="123">
        <v>254.59</v>
      </c>
      <c r="AL1205" s="123">
        <f t="shared" si="132"/>
        <v>5091.8</v>
      </c>
      <c r="AM1205" s="123">
        <f t="shared" si="131"/>
        <v>0</v>
      </c>
      <c r="AN1205" s="130"/>
      <c r="AO1205" s="21"/>
      <c r="AP1205" s="24"/>
      <c r="AQ1205" s="21"/>
    </row>
    <row r="1206" spans="1:43" s="22" customFormat="1" ht="76.5" outlineLevel="1" x14ac:dyDescent="0.25">
      <c r="A1206" s="70"/>
      <c r="B1206" s="72" t="s">
        <v>5174</v>
      </c>
      <c r="C1206" s="21" t="s">
        <v>79</v>
      </c>
      <c r="D1206" s="21" t="s">
        <v>2116</v>
      </c>
      <c r="E1206" s="21" t="s">
        <v>2117</v>
      </c>
      <c r="F1206" s="21" t="s">
        <v>2110</v>
      </c>
      <c r="G1206" s="21" t="s">
        <v>2118</v>
      </c>
      <c r="H1206" s="23" t="s">
        <v>100</v>
      </c>
      <c r="I1206" s="24">
        <v>0</v>
      </c>
      <c r="J1206" s="25">
        <v>710000000</v>
      </c>
      <c r="K1206" s="25" t="s">
        <v>82</v>
      </c>
      <c r="L1206" s="23" t="s">
        <v>273</v>
      </c>
      <c r="M1206" s="30" t="s">
        <v>1728</v>
      </c>
      <c r="N1206" s="26" t="s">
        <v>84</v>
      </c>
      <c r="O1206" s="26" t="s">
        <v>4214</v>
      </c>
      <c r="P1206" s="21" t="s">
        <v>91</v>
      </c>
      <c r="Q1206" s="27">
        <v>796</v>
      </c>
      <c r="R1206" s="26" t="s">
        <v>678</v>
      </c>
      <c r="S1206" s="12">
        <v>4</v>
      </c>
      <c r="T1206" s="12">
        <v>1814.72</v>
      </c>
      <c r="U1206" s="12">
        <f t="shared" si="127"/>
        <v>7258.88</v>
      </c>
      <c r="V1206" s="12">
        <f t="shared" si="130"/>
        <v>8129.9456000000009</v>
      </c>
      <c r="W1206" s="23"/>
      <c r="X1206" s="23">
        <v>2017</v>
      </c>
      <c r="Y1206" s="25"/>
      <c r="Z1206" s="121" t="s">
        <v>3992</v>
      </c>
      <c r="AA1206" s="121" t="s">
        <v>1427</v>
      </c>
      <c r="AB1206" s="121" t="s">
        <v>4792</v>
      </c>
      <c r="AC1206" s="121"/>
      <c r="AD1206" s="122"/>
      <c r="AE1206" s="122"/>
      <c r="AF1206" s="121" t="s">
        <v>6895</v>
      </c>
      <c r="AG1206" s="121"/>
      <c r="AH1206" s="121" t="s">
        <v>6896</v>
      </c>
      <c r="AI1206" s="121"/>
      <c r="AJ1206" s="123">
        <v>4</v>
      </c>
      <c r="AK1206" s="123">
        <v>1814.72</v>
      </c>
      <c r="AL1206" s="123">
        <f t="shared" si="132"/>
        <v>7258.88</v>
      </c>
      <c r="AM1206" s="123">
        <f t="shared" si="131"/>
        <v>0</v>
      </c>
      <c r="AN1206" s="130"/>
      <c r="AO1206" s="21"/>
      <c r="AP1206" s="24"/>
      <c r="AQ1206" s="21"/>
    </row>
    <row r="1207" spans="1:43" s="22" customFormat="1" ht="76.5" outlineLevel="1" x14ac:dyDescent="0.25">
      <c r="A1207" s="70"/>
      <c r="B1207" s="72" t="s">
        <v>5175</v>
      </c>
      <c r="C1207" s="21" t="s">
        <v>79</v>
      </c>
      <c r="D1207" s="21" t="s">
        <v>2119</v>
      </c>
      <c r="E1207" s="21" t="s">
        <v>2098</v>
      </c>
      <c r="F1207" s="21" t="s">
        <v>2102</v>
      </c>
      <c r="G1207" s="21" t="s">
        <v>2120</v>
      </c>
      <c r="H1207" s="23" t="s">
        <v>100</v>
      </c>
      <c r="I1207" s="24">
        <v>0</v>
      </c>
      <c r="J1207" s="25">
        <v>710000000</v>
      </c>
      <c r="K1207" s="25" t="s">
        <v>82</v>
      </c>
      <c r="L1207" s="23" t="s">
        <v>273</v>
      </c>
      <c r="M1207" s="30" t="s">
        <v>1728</v>
      </c>
      <c r="N1207" s="26" t="s">
        <v>84</v>
      </c>
      <c r="O1207" s="26" t="s">
        <v>4214</v>
      </c>
      <c r="P1207" s="21" t="s">
        <v>91</v>
      </c>
      <c r="Q1207" s="27">
        <v>796</v>
      </c>
      <c r="R1207" s="26" t="s">
        <v>678</v>
      </c>
      <c r="S1207" s="12">
        <v>4</v>
      </c>
      <c r="T1207" s="12">
        <v>191.53</v>
      </c>
      <c r="U1207" s="12">
        <f t="shared" si="127"/>
        <v>766.12</v>
      </c>
      <c r="V1207" s="12">
        <f t="shared" si="130"/>
        <v>858.0544000000001</v>
      </c>
      <c r="W1207" s="23"/>
      <c r="X1207" s="23">
        <v>2017</v>
      </c>
      <c r="Y1207" s="25"/>
      <c r="Z1207" s="121" t="s">
        <v>3992</v>
      </c>
      <c r="AA1207" s="121" t="s">
        <v>1427</v>
      </c>
      <c r="AB1207" s="121" t="s">
        <v>4792</v>
      </c>
      <c r="AC1207" s="121"/>
      <c r="AD1207" s="122"/>
      <c r="AE1207" s="122"/>
      <c r="AF1207" s="121" t="s">
        <v>6895</v>
      </c>
      <c r="AG1207" s="121"/>
      <c r="AH1207" s="121" t="s">
        <v>6896</v>
      </c>
      <c r="AI1207" s="121"/>
      <c r="AJ1207" s="123">
        <v>4</v>
      </c>
      <c r="AK1207" s="123">
        <v>191.53</v>
      </c>
      <c r="AL1207" s="123">
        <f t="shared" si="132"/>
        <v>766.12</v>
      </c>
      <c r="AM1207" s="123">
        <f t="shared" si="131"/>
        <v>0</v>
      </c>
      <c r="AN1207" s="130"/>
      <c r="AO1207" s="21"/>
      <c r="AP1207" s="24"/>
      <c r="AQ1207" s="21"/>
    </row>
    <row r="1208" spans="1:43" s="22" customFormat="1" ht="76.5" outlineLevel="1" x14ac:dyDescent="0.25">
      <c r="A1208" s="70"/>
      <c r="B1208" s="72" t="s">
        <v>5176</v>
      </c>
      <c r="C1208" s="21" t="s">
        <v>79</v>
      </c>
      <c r="D1208" s="21" t="s">
        <v>2121</v>
      </c>
      <c r="E1208" s="21" t="s">
        <v>2122</v>
      </c>
      <c r="F1208" s="21" t="s">
        <v>2123</v>
      </c>
      <c r="G1208" s="21"/>
      <c r="H1208" s="23" t="s">
        <v>100</v>
      </c>
      <c r="I1208" s="24">
        <v>0</v>
      </c>
      <c r="J1208" s="25">
        <v>710000000</v>
      </c>
      <c r="K1208" s="25" t="s">
        <v>82</v>
      </c>
      <c r="L1208" s="23" t="s">
        <v>273</v>
      </c>
      <c r="M1208" s="30" t="s">
        <v>1728</v>
      </c>
      <c r="N1208" s="26" t="s">
        <v>84</v>
      </c>
      <c r="O1208" s="26" t="s">
        <v>4214</v>
      </c>
      <c r="P1208" s="21" t="s">
        <v>91</v>
      </c>
      <c r="Q1208" s="27">
        <v>796</v>
      </c>
      <c r="R1208" s="26" t="s">
        <v>678</v>
      </c>
      <c r="S1208" s="12">
        <v>4</v>
      </c>
      <c r="T1208" s="12">
        <v>3575.91</v>
      </c>
      <c r="U1208" s="12">
        <f t="shared" ref="U1208:U1278" si="133">S1208*T1208</f>
        <v>14303.64</v>
      </c>
      <c r="V1208" s="12">
        <f t="shared" si="130"/>
        <v>16020.076800000001</v>
      </c>
      <c r="W1208" s="23"/>
      <c r="X1208" s="23">
        <v>2017</v>
      </c>
      <c r="Y1208" s="25"/>
      <c r="Z1208" s="121" t="s">
        <v>3992</v>
      </c>
      <c r="AA1208" s="121" t="s">
        <v>1427</v>
      </c>
      <c r="AB1208" s="121" t="s">
        <v>4792</v>
      </c>
      <c r="AC1208" s="121"/>
      <c r="AD1208" s="122"/>
      <c r="AE1208" s="122"/>
      <c r="AF1208" s="121" t="s">
        <v>6895</v>
      </c>
      <c r="AG1208" s="121"/>
      <c r="AH1208" s="121" t="s">
        <v>6896</v>
      </c>
      <c r="AI1208" s="121"/>
      <c r="AJ1208" s="123">
        <v>4</v>
      </c>
      <c r="AK1208" s="123">
        <v>3575.91</v>
      </c>
      <c r="AL1208" s="123">
        <f t="shared" si="132"/>
        <v>14303.64</v>
      </c>
      <c r="AM1208" s="123">
        <f t="shared" si="131"/>
        <v>0</v>
      </c>
      <c r="AN1208" s="130"/>
      <c r="AO1208" s="21"/>
      <c r="AP1208" s="24"/>
      <c r="AQ1208" s="21"/>
    </row>
    <row r="1209" spans="1:43" s="22" customFormat="1" ht="76.5" outlineLevel="1" x14ac:dyDescent="0.25">
      <c r="A1209" s="70"/>
      <c r="B1209" s="72" t="s">
        <v>5177</v>
      </c>
      <c r="C1209" s="21" t="s">
        <v>79</v>
      </c>
      <c r="D1209" s="21" t="s">
        <v>2124</v>
      </c>
      <c r="E1209" s="21" t="s">
        <v>2125</v>
      </c>
      <c r="F1209" s="21" t="s">
        <v>2126</v>
      </c>
      <c r="G1209" s="21" t="s">
        <v>5214</v>
      </c>
      <c r="H1209" s="23" t="s">
        <v>100</v>
      </c>
      <c r="I1209" s="24">
        <v>0</v>
      </c>
      <c r="J1209" s="25">
        <v>710000000</v>
      </c>
      <c r="K1209" s="25" t="s">
        <v>82</v>
      </c>
      <c r="L1209" s="23" t="s">
        <v>273</v>
      </c>
      <c r="M1209" s="30" t="s">
        <v>1728</v>
      </c>
      <c r="N1209" s="26" t="s">
        <v>84</v>
      </c>
      <c r="O1209" s="26" t="s">
        <v>4214</v>
      </c>
      <c r="P1209" s="21" t="s">
        <v>91</v>
      </c>
      <c r="Q1209" s="27">
        <v>796</v>
      </c>
      <c r="R1209" s="26" t="s">
        <v>678</v>
      </c>
      <c r="S1209" s="12">
        <v>2</v>
      </c>
      <c r="T1209" s="12">
        <v>5834.37</v>
      </c>
      <c r="U1209" s="12">
        <f t="shared" si="133"/>
        <v>11668.74</v>
      </c>
      <c r="V1209" s="12">
        <f t="shared" si="130"/>
        <v>13068.988800000001</v>
      </c>
      <c r="W1209" s="23"/>
      <c r="X1209" s="23">
        <v>2017</v>
      </c>
      <c r="Y1209" s="25"/>
      <c r="Z1209" s="121" t="s">
        <v>3992</v>
      </c>
      <c r="AA1209" s="121" t="s">
        <v>1427</v>
      </c>
      <c r="AB1209" s="121" t="s">
        <v>4792</v>
      </c>
      <c r="AC1209" s="121"/>
      <c r="AD1209" s="122"/>
      <c r="AE1209" s="122"/>
      <c r="AF1209" s="121" t="s">
        <v>6895</v>
      </c>
      <c r="AG1209" s="121"/>
      <c r="AH1209" s="121" t="s">
        <v>6896</v>
      </c>
      <c r="AI1209" s="121"/>
      <c r="AJ1209" s="123">
        <v>2</v>
      </c>
      <c r="AK1209" s="123">
        <v>5834.37</v>
      </c>
      <c r="AL1209" s="123">
        <f t="shared" si="132"/>
        <v>11668.74</v>
      </c>
      <c r="AM1209" s="123">
        <f t="shared" si="131"/>
        <v>0</v>
      </c>
      <c r="AN1209" s="130"/>
      <c r="AO1209" s="21"/>
      <c r="AP1209" s="24"/>
      <c r="AQ1209" s="21"/>
    </row>
    <row r="1210" spans="1:43" s="22" customFormat="1" ht="76.5" outlineLevel="1" x14ac:dyDescent="0.25">
      <c r="A1210" s="70"/>
      <c r="B1210" s="72" t="s">
        <v>5178</v>
      </c>
      <c r="C1210" s="21" t="s">
        <v>79</v>
      </c>
      <c r="D1210" s="21" t="s">
        <v>2127</v>
      </c>
      <c r="E1210" s="21" t="s">
        <v>2128</v>
      </c>
      <c r="F1210" s="21" t="s">
        <v>2129</v>
      </c>
      <c r="G1210" s="21" t="s">
        <v>2130</v>
      </c>
      <c r="H1210" s="23" t="s">
        <v>100</v>
      </c>
      <c r="I1210" s="24">
        <v>0</v>
      </c>
      <c r="J1210" s="25">
        <v>710000000</v>
      </c>
      <c r="K1210" s="25" t="s">
        <v>82</v>
      </c>
      <c r="L1210" s="23" t="s">
        <v>273</v>
      </c>
      <c r="M1210" s="30" t="s">
        <v>1728</v>
      </c>
      <c r="N1210" s="26" t="s">
        <v>84</v>
      </c>
      <c r="O1210" s="26" t="s">
        <v>4214</v>
      </c>
      <c r="P1210" s="21" t="s">
        <v>91</v>
      </c>
      <c r="Q1210" s="27">
        <v>796</v>
      </c>
      <c r="R1210" s="26" t="s">
        <v>678</v>
      </c>
      <c r="S1210" s="12">
        <v>2</v>
      </c>
      <c r="T1210" s="12">
        <v>7155.63</v>
      </c>
      <c r="U1210" s="12">
        <f t="shared" si="133"/>
        <v>14311.26</v>
      </c>
      <c r="V1210" s="12">
        <f t="shared" si="130"/>
        <v>16028.611200000001</v>
      </c>
      <c r="W1210" s="23"/>
      <c r="X1210" s="23">
        <v>2017</v>
      </c>
      <c r="Y1210" s="25"/>
      <c r="Z1210" s="121" t="s">
        <v>3992</v>
      </c>
      <c r="AA1210" s="121" t="s">
        <v>1427</v>
      </c>
      <c r="AB1210" s="121" t="s">
        <v>4792</v>
      </c>
      <c r="AC1210" s="121"/>
      <c r="AD1210" s="122"/>
      <c r="AE1210" s="122"/>
      <c r="AF1210" s="121" t="s">
        <v>6895</v>
      </c>
      <c r="AG1210" s="121"/>
      <c r="AH1210" s="121" t="s">
        <v>6896</v>
      </c>
      <c r="AI1210" s="121"/>
      <c r="AJ1210" s="123">
        <v>2</v>
      </c>
      <c r="AK1210" s="123">
        <v>7155.63</v>
      </c>
      <c r="AL1210" s="123">
        <f t="shared" si="132"/>
        <v>14311.26</v>
      </c>
      <c r="AM1210" s="123">
        <f t="shared" si="131"/>
        <v>0</v>
      </c>
      <c r="AN1210" s="130"/>
      <c r="AO1210" s="21"/>
      <c r="AP1210" s="24"/>
      <c r="AQ1210" s="21"/>
    </row>
    <row r="1211" spans="1:43" s="22" customFormat="1" ht="76.5" outlineLevel="1" x14ac:dyDescent="0.25">
      <c r="A1211" s="70"/>
      <c r="B1211" s="72" t="s">
        <v>5179</v>
      </c>
      <c r="C1211" s="21" t="s">
        <v>79</v>
      </c>
      <c r="D1211" s="21" t="s">
        <v>2131</v>
      </c>
      <c r="E1211" s="21" t="s">
        <v>2132</v>
      </c>
      <c r="F1211" s="21" t="s">
        <v>3144</v>
      </c>
      <c r="G1211" s="21" t="s">
        <v>2133</v>
      </c>
      <c r="H1211" s="23" t="s">
        <v>100</v>
      </c>
      <c r="I1211" s="24">
        <v>0</v>
      </c>
      <c r="J1211" s="25">
        <v>710000000</v>
      </c>
      <c r="K1211" s="25" t="s">
        <v>82</v>
      </c>
      <c r="L1211" s="23" t="s">
        <v>273</v>
      </c>
      <c r="M1211" s="30" t="s">
        <v>1728</v>
      </c>
      <c r="N1211" s="26" t="s">
        <v>84</v>
      </c>
      <c r="O1211" s="26" t="s">
        <v>4214</v>
      </c>
      <c r="P1211" s="21" t="s">
        <v>91</v>
      </c>
      <c r="Q1211" s="27">
        <v>796</v>
      </c>
      <c r="R1211" s="26" t="s">
        <v>678</v>
      </c>
      <c r="S1211" s="12">
        <v>10</v>
      </c>
      <c r="T1211" s="12">
        <v>1862.96</v>
      </c>
      <c r="U1211" s="12">
        <f t="shared" si="133"/>
        <v>18629.599999999999</v>
      </c>
      <c r="V1211" s="12">
        <f t="shared" si="130"/>
        <v>20865.152000000002</v>
      </c>
      <c r="W1211" s="23"/>
      <c r="X1211" s="23">
        <v>2017</v>
      </c>
      <c r="Y1211" s="25"/>
      <c r="Z1211" s="121" t="s">
        <v>3992</v>
      </c>
      <c r="AA1211" s="121" t="s">
        <v>1427</v>
      </c>
      <c r="AB1211" s="121" t="s">
        <v>4792</v>
      </c>
      <c r="AC1211" s="121"/>
      <c r="AD1211" s="122"/>
      <c r="AE1211" s="122"/>
      <c r="AF1211" s="121" t="s">
        <v>6895</v>
      </c>
      <c r="AG1211" s="121"/>
      <c r="AH1211" s="121" t="s">
        <v>6896</v>
      </c>
      <c r="AI1211" s="121"/>
      <c r="AJ1211" s="123">
        <v>10</v>
      </c>
      <c r="AK1211" s="123">
        <v>1862.96</v>
      </c>
      <c r="AL1211" s="123">
        <f t="shared" si="132"/>
        <v>18629.599999999999</v>
      </c>
      <c r="AM1211" s="123">
        <f t="shared" si="131"/>
        <v>0</v>
      </c>
      <c r="AN1211" s="130"/>
      <c r="AO1211" s="21"/>
      <c r="AP1211" s="24"/>
      <c r="AQ1211" s="21"/>
    </row>
    <row r="1212" spans="1:43" s="22" customFormat="1" ht="76.5" outlineLevel="1" x14ac:dyDescent="0.25">
      <c r="A1212" s="70"/>
      <c r="B1212" s="72" t="s">
        <v>5180</v>
      </c>
      <c r="C1212" s="21" t="s">
        <v>79</v>
      </c>
      <c r="D1212" s="21" t="s">
        <v>2134</v>
      </c>
      <c r="E1212" s="21" t="s">
        <v>3143</v>
      </c>
      <c r="F1212" s="21" t="s">
        <v>2135</v>
      </c>
      <c r="G1212" s="21" t="s">
        <v>3142</v>
      </c>
      <c r="H1212" s="23" t="s">
        <v>100</v>
      </c>
      <c r="I1212" s="24">
        <v>0</v>
      </c>
      <c r="J1212" s="25">
        <v>710000000</v>
      </c>
      <c r="K1212" s="25" t="s">
        <v>82</v>
      </c>
      <c r="L1212" s="23" t="s">
        <v>273</v>
      </c>
      <c r="M1212" s="30" t="s">
        <v>1728</v>
      </c>
      <c r="N1212" s="26" t="s">
        <v>84</v>
      </c>
      <c r="O1212" s="26" t="s">
        <v>4214</v>
      </c>
      <c r="P1212" s="21" t="s">
        <v>91</v>
      </c>
      <c r="Q1212" s="27">
        <v>796</v>
      </c>
      <c r="R1212" s="26" t="s">
        <v>678</v>
      </c>
      <c r="S1212" s="12">
        <v>1</v>
      </c>
      <c r="T1212" s="12">
        <v>1288.79</v>
      </c>
      <c r="U1212" s="12">
        <f t="shared" si="133"/>
        <v>1288.79</v>
      </c>
      <c r="V1212" s="12">
        <f t="shared" si="130"/>
        <v>1443.4448</v>
      </c>
      <c r="W1212" s="23"/>
      <c r="X1212" s="23">
        <v>2017</v>
      </c>
      <c r="Y1212" s="25"/>
      <c r="Z1212" s="121" t="s">
        <v>3992</v>
      </c>
      <c r="AA1212" s="121" t="s">
        <v>1427</v>
      </c>
      <c r="AB1212" s="121" t="s">
        <v>4792</v>
      </c>
      <c r="AC1212" s="121"/>
      <c r="AD1212" s="122"/>
      <c r="AE1212" s="122"/>
      <c r="AF1212" s="121" t="s">
        <v>6895</v>
      </c>
      <c r="AG1212" s="121"/>
      <c r="AH1212" s="121" t="s">
        <v>6896</v>
      </c>
      <c r="AI1212" s="121"/>
      <c r="AJ1212" s="123">
        <v>1</v>
      </c>
      <c r="AK1212" s="123">
        <v>1288.79</v>
      </c>
      <c r="AL1212" s="123">
        <f t="shared" si="132"/>
        <v>1288.79</v>
      </c>
      <c r="AM1212" s="123">
        <f t="shared" si="131"/>
        <v>0</v>
      </c>
      <c r="AN1212" s="130"/>
      <c r="AO1212" s="21"/>
      <c r="AP1212" s="24"/>
      <c r="AQ1212" s="21"/>
    </row>
    <row r="1213" spans="1:43" s="22" customFormat="1" ht="76.5" outlineLevel="1" x14ac:dyDescent="0.25">
      <c r="A1213" s="70"/>
      <c r="B1213" s="72" t="s">
        <v>5218</v>
      </c>
      <c r="C1213" s="74" t="s">
        <v>79</v>
      </c>
      <c r="D1213" s="74" t="s">
        <v>5219</v>
      </c>
      <c r="E1213" s="74" t="s">
        <v>5220</v>
      </c>
      <c r="F1213" s="74" t="s">
        <v>5221</v>
      </c>
      <c r="G1213" s="74" t="s">
        <v>5223</v>
      </c>
      <c r="H1213" s="23" t="s">
        <v>100</v>
      </c>
      <c r="I1213" s="24">
        <v>0</v>
      </c>
      <c r="J1213" s="25">
        <v>710000000</v>
      </c>
      <c r="K1213" s="25" t="s">
        <v>82</v>
      </c>
      <c r="L1213" s="23" t="s">
        <v>696</v>
      </c>
      <c r="M1213" s="78" t="s">
        <v>986</v>
      </c>
      <c r="N1213" s="26" t="s">
        <v>84</v>
      </c>
      <c r="O1213" s="26" t="s">
        <v>5222</v>
      </c>
      <c r="P1213" s="21" t="s">
        <v>91</v>
      </c>
      <c r="Q1213" s="27">
        <v>796</v>
      </c>
      <c r="R1213" s="26" t="s">
        <v>678</v>
      </c>
      <c r="S1213" s="12">
        <v>30</v>
      </c>
      <c r="T1213" s="12">
        <v>18105.07</v>
      </c>
      <c r="U1213" s="12">
        <f t="shared" si="133"/>
        <v>543152.1</v>
      </c>
      <c r="V1213" s="12">
        <f t="shared" si="130"/>
        <v>608330.35200000007</v>
      </c>
      <c r="W1213" s="23"/>
      <c r="X1213" s="23">
        <v>2017</v>
      </c>
      <c r="Y1213" s="25"/>
      <c r="Z1213" s="121" t="s">
        <v>3993</v>
      </c>
      <c r="AA1213" s="121" t="s">
        <v>3153</v>
      </c>
      <c r="AB1213" s="121" t="s">
        <v>4792</v>
      </c>
      <c r="AC1213" s="121"/>
      <c r="AD1213" s="122"/>
      <c r="AE1213" s="122"/>
      <c r="AF1213" s="121" t="s">
        <v>5373</v>
      </c>
      <c r="AG1213" s="121"/>
      <c r="AH1213" s="121" t="s">
        <v>5375</v>
      </c>
      <c r="AI1213" s="121"/>
      <c r="AJ1213" s="123">
        <v>30</v>
      </c>
      <c r="AK1213" s="123"/>
      <c r="AL1213" s="123">
        <v>543152</v>
      </c>
      <c r="AM1213" s="123">
        <f>U1213-AL1213</f>
        <v>9.9999999976716936E-2</v>
      </c>
      <c r="AN1213" s="130"/>
      <c r="AO1213" s="21"/>
      <c r="AP1213" s="24"/>
      <c r="AQ1213" s="21"/>
    </row>
    <row r="1214" spans="1:43" s="22" customFormat="1" ht="89.25" outlineLevel="1" x14ac:dyDescent="0.25">
      <c r="A1214" s="70"/>
      <c r="B1214" s="72" t="s">
        <v>5444</v>
      </c>
      <c r="C1214" s="21" t="s">
        <v>79</v>
      </c>
      <c r="D1214" s="21" t="s">
        <v>5391</v>
      </c>
      <c r="E1214" s="21" t="s">
        <v>5392</v>
      </c>
      <c r="F1214" s="21" t="s">
        <v>5393</v>
      </c>
      <c r="G1214" s="21" t="s">
        <v>5394</v>
      </c>
      <c r="H1214" s="23" t="s">
        <v>3011</v>
      </c>
      <c r="I1214" s="24">
        <v>0</v>
      </c>
      <c r="J1214" s="25">
        <v>710000000</v>
      </c>
      <c r="K1214" s="25" t="s">
        <v>82</v>
      </c>
      <c r="L1214" s="23" t="s">
        <v>696</v>
      </c>
      <c r="M1214" s="21" t="s">
        <v>706</v>
      </c>
      <c r="N1214" s="26" t="s">
        <v>84</v>
      </c>
      <c r="O1214" s="26" t="s">
        <v>4214</v>
      </c>
      <c r="P1214" s="21" t="s">
        <v>91</v>
      </c>
      <c r="Q1214" s="27" t="s">
        <v>930</v>
      </c>
      <c r="R1214" s="26" t="s">
        <v>903</v>
      </c>
      <c r="S1214" s="12">
        <v>250</v>
      </c>
      <c r="T1214" s="12">
        <v>8642.86</v>
      </c>
      <c r="U1214" s="12">
        <f t="shared" si="133"/>
        <v>2160715</v>
      </c>
      <c r="V1214" s="12">
        <f t="shared" si="130"/>
        <v>2420000.8000000003</v>
      </c>
      <c r="W1214" s="23"/>
      <c r="X1214" s="23">
        <v>2017</v>
      </c>
      <c r="Y1214" s="25"/>
      <c r="Z1214" s="121" t="s">
        <v>908</v>
      </c>
      <c r="AA1214" s="121" t="s">
        <v>904</v>
      </c>
      <c r="AB1214" s="121" t="s">
        <v>4791</v>
      </c>
      <c r="AC1214" s="121">
        <v>1</v>
      </c>
      <c r="AD1214" s="122">
        <v>315620</v>
      </c>
      <c r="AE1214" s="122" t="s">
        <v>7090</v>
      </c>
      <c r="AF1214" s="121" t="s">
        <v>8409</v>
      </c>
      <c r="AG1214" s="121"/>
      <c r="AH1214" s="121" t="s">
        <v>8413</v>
      </c>
      <c r="AI1214" s="121"/>
      <c r="AJ1214" s="123">
        <v>250</v>
      </c>
      <c r="AK1214" s="123">
        <v>9680</v>
      </c>
      <c r="AL1214" s="123">
        <f t="shared" ref="AL1214:AL1221" si="134">AJ1214*AK1214</f>
        <v>2420000</v>
      </c>
      <c r="AM1214" s="123">
        <f>V1214-AL1214</f>
        <v>0.80000000027939677</v>
      </c>
      <c r="AN1214" s="130"/>
      <c r="AO1214" s="21"/>
      <c r="AP1214" s="24"/>
      <c r="AQ1214" s="21"/>
    </row>
    <row r="1215" spans="1:43" s="22" customFormat="1" ht="76.5" outlineLevel="1" x14ac:dyDescent="0.25">
      <c r="A1215" s="70"/>
      <c r="B1215" s="72" t="s">
        <v>5445</v>
      </c>
      <c r="C1215" s="21" t="s">
        <v>79</v>
      </c>
      <c r="D1215" s="21" t="s">
        <v>861</v>
      </c>
      <c r="E1215" s="21" t="s">
        <v>862</v>
      </c>
      <c r="F1215" s="21" t="s">
        <v>863</v>
      </c>
      <c r="G1215" s="21" t="s">
        <v>5181</v>
      </c>
      <c r="H1215" s="23" t="s">
        <v>3011</v>
      </c>
      <c r="I1215" s="24">
        <v>0</v>
      </c>
      <c r="J1215" s="25">
        <v>710000000</v>
      </c>
      <c r="K1215" s="25" t="s">
        <v>82</v>
      </c>
      <c r="L1215" s="23" t="s">
        <v>696</v>
      </c>
      <c r="M1215" s="21" t="s">
        <v>706</v>
      </c>
      <c r="N1215" s="26" t="s">
        <v>84</v>
      </c>
      <c r="O1215" s="26" t="s">
        <v>4214</v>
      </c>
      <c r="P1215" s="21" t="s">
        <v>91</v>
      </c>
      <c r="Q1215" s="27" t="s">
        <v>902</v>
      </c>
      <c r="R1215" s="26" t="s">
        <v>678</v>
      </c>
      <c r="S1215" s="12">
        <v>2</v>
      </c>
      <c r="T1215" s="12">
        <v>133125</v>
      </c>
      <c r="U1215" s="12">
        <f t="shared" si="133"/>
        <v>266250</v>
      </c>
      <c r="V1215" s="12">
        <f t="shared" si="130"/>
        <v>298200</v>
      </c>
      <c r="W1215" s="23"/>
      <c r="X1215" s="23">
        <v>2017</v>
      </c>
      <c r="Y1215" s="25"/>
      <c r="Z1215" s="121" t="s">
        <v>908</v>
      </c>
      <c r="AA1215" s="121" t="s">
        <v>904</v>
      </c>
      <c r="AB1215" s="121" t="s">
        <v>4791</v>
      </c>
      <c r="AC1215" s="121">
        <v>2</v>
      </c>
      <c r="AD1215" s="122">
        <v>315620</v>
      </c>
      <c r="AE1215" s="122" t="s">
        <v>7090</v>
      </c>
      <c r="AF1215" s="121" t="s">
        <v>8409</v>
      </c>
      <c r="AG1215" s="121"/>
      <c r="AH1215" s="121" t="s">
        <v>8413</v>
      </c>
      <c r="AI1215" s="121"/>
      <c r="AJ1215" s="123">
        <v>2</v>
      </c>
      <c r="AK1215" s="123">
        <v>149100</v>
      </c>
      <c r="AL1215" s="123">
        <f t="shared" si="134"/>
        <v>298200</v>
      </c>
      <c r="AM1215" s="123">
        <f t="shared" ref="AM1215:AM1221" si="135">V1215-AL1215</f>
        <v>0</v>
      </c>
      <c r="AN1215" s="130"/>
      <c r="AO1215" s="21"/>
      <c r="AP1215" s="24"/>
      <c r="AQ1215" s="21"/>
    </row>
    <row r="1216" spans="1:43" s="22" customFormat="1" ht="76.5" outlineLevel="1" x14ac:dyDescent="0.25">
      <c r="A1216" s="70"/>
      <c r="B1216" s="72" t="s">
        <v>5446</v>
      </c>
      <c r="C1216" s="21" t="s">
        <v>79</v>
      </c>
      <c r="D1216" s="21" t="s">
        <v>861</v>
      </c>
      <c r="E1216" s="21" t="s">
        <v>862</v>
      </c>
      <c r="F1216" s="21" t="s">
        <v>863</v>
      </c>
      <c r="G1216" s="21" t="s">
        <v>5182</v>
      </c>
      <c r="H1216" s="23" t="s">
        <v>3011</v>
      </c>
      <c r="I1216" s="24">
        <v>0</v>
      </c>
      <c r="J1216" s="25">
        <v>710000000</v>
      </c>
      <c r="K1216" s="25" t="s">
        <v>82</v>
      </c>
      <c r="L1216" s="23" t="s">
        <v>696</v>
      </c>
      <c r="M1216" s="21" t="s">
        <v>706</v>
      </c>
      <c r="N1216" s="26" t="s">
        <v>84</v>
      </c>
      <c r="O1216" s="26" t="s">
        <v>4214</v>
      </c>
      <c r="P1216" s="21" t="s">
        <v>91</v>
      </c>
      <c r="Q1216" s="27" t="s">
        <v>902</v>
      </c>
      <c r="R1216" s="26" t="s">
        <v>678</v>
      </c>
      <c r="S1216" s="12">
        <v>2</v>
      </c>
      <c r="T1216" s="12">
        <v>133125</v>
      </c>
      <c r="U1216" s="12">
        <f t="shared" si="133"/>
        <v>266250</v>
      </c>
      <c r="V1216" s="12">
        <f t="shared" si="130"/>
        <v>298200</v>
      </c>
      <c r="W1216" s="23"/>
      <c r="X1216" s="23">
        <v>2017</v>
      </c>
      <c r="Y1216" s="25"/>
      <c r="Z1216" s="121" t="s">
        <v>908</v>
      </c>
      <c r="AA1216" s="121" t="s">
        <v>904</v>
      </c>
      <c r="AB1216" s="121" t="s">
        <v>4791</v>
      </c>
      <c r="AC1216" s="121">
        <v>3</v>
      </c>
      <c r="AD1216" s="122">
        <v>315620</v>
      </c>
      <c r="AE1216" s="122" t="s">
        <v>7090</v>
      </c>
      <c r="AF1216" s="121" t="s">
        <v>8409</v>
      </c>
      <c r="AG1216" s="121"/>
      <c r="AH1216" s="121" t="s">
        <v>8413</v>
      </c>
      <c r="AI1216" s="121"/>
      <c r="AJ1216" s="123">
        <v>2</v>
      </c>
      <c r="AK1216" s="123">
        <v>149100</v>
      </c>
      <c r="AL1216" s="123">
        <f t="shared" si="134"/>
        <v>298200</v>
      </c>
      <c r="AM1216" s="123">
        <f t="shared" si="135"/>
        <v>0</v>
      </c>
      <c r="AN1216" s="130"/>
      <c r="AO1216" s="21"/>
      <c r="AP1216" s="24"/>
      <c r="AQ1216" s="21"/>
    </row>
    <row r="1217" spans="1:43" s="22" customFormat="1" ht="76.5" outlineLevel="1" x14ac:dyDescent="0.25">
      <c r="A1217" s="70"/>
      <c r="B1217" s="72" t="s">
        <v>5447</v>
      </c>
      <c r="C1217" s="21" t="s">
        <v>79</v>
      </c>
      <c r="D1217" s="21" t="s">
        <v>861</v>
      </c>
      <c r="E1217" s="21" t="s">
        <v>862</v>
      </c>
      <c r="F1217" s="21" t="s">
        <v>863</v>
      </c>
      <c r="G1217" s="21" t="s">
        <v>5183</v>
      </c>
      <c r="H1217" s="23" t="s">
        <v>3011</v>
      </c>
      <c r="I1217" s="24">
        <v>0</v>
      </c>
      <c r="J1217" s="25">
        <v>710000000</v>
      </c>
      <c r="K1217" s="25" t="s">
        <v>82</v>
      </c>
      <c r="L1217" s="23" t="s">
        <v>696</v>
      </c>
      <c r="M1217" s="21" t="s">
        <v>706</v>
      </c>
      <c r="N1217" s="26" t="s">
        <v>84</v>
      </c>
      <c r="O1217" s="26" t="s">
        <v>4214</v>
      </c>
      <c r="P1217" s="21" t="s">
        <v>91</v>
      </c>
      <c r="Q1217" s="27" t="s">
        <v>902</v>
      </c>
      <c r="R1217" s="26" t="s">
        <v>678</v>
      </c>
      <c r="S1217" s="12">
        <v>1</v>
      </c>
      <c r="T1217" s="12">
        <v>712946.43</v>
      </c>
      <c r="U1217" s="12">
        <f t="shared" si="133"/>
        <v>712946.43</v>
      </c>
      <c r="V1217" s="12">
        <f t="shared" si="130"/>
        <v>798500.00160000008</v>
      </c>
      <c r="W1217" s="23"/>
      <c r="X1217" s="23">
        <v>2017</v>
      </c>
      <c r="Y1217" s="25"/>
      <c r="Z1217" s="121" t="s">
        <v>908</v>
      </c>
      <c r="AA1217" s="121" t="s">
        <v>904</v>
      </c>
      <c r="AB1217" s="121" t="s">
        <v>4791</v>
      </c>
      <c r="AC1217" s="121">
        <v>4</v>
      </c>
      <c r="AD1217" s="122">
        <v>315620</v>
      </c>
      <c r="AE1217" s="122" t="s">
        <v>7090</v>
      </c>
      <c r="AF1217" s="121" t="s">
        <v>8409</v>
      </c>
      <c r="AG1217" s="121"/>
      <c r="AH1217" s="121" t="s">
        <v>8413</v>
      </c>
      <c r="AI1217" s="121"/>
      <c r="AJ1217" s="123">
        <v>1</v>
      </c>
      <c r="AK1217" s="123">
        <v>798500</v>
      </c>
      <c r="AL1217" s="123">
        <f t="shared" si="134"/>
        <v>798500</v>
      </c>
      <c r="AM1217" s="123">
        <f t="shared" si="135"/>
        <v>1.6000000759959221E-3</v>
      </c>
      <c r="AN1217" s="130"/>
      <c r="AO1217" s="21"/>
      <c r="AP1217" s="24"/>
      <c r="AQ1217" s="21"/>
    </row>
    <row r="1218" spans="1:43" s="22" customFormat="1" ht="76.5" outlineLevel="1" x14ac:dyDescent="0.25">
      <c r="A1218" s="70"/>
      <c r="B1218" s="72" t="s">
        <v>5448</v>
      </c>
      <c r="C1218" s="21" t="s">
        <v>79</v>
      </c>
      <c r="D1218" s="21" t="s">
        <v>864</v>
      </c>
      <c r="E1218" s="21" t="s">
        <v>865</v>
      </c>
      <c r="F1218" s="21" t="s">
        <v>866</v>
      </c>
      <c r="G1218" s="21" t="s">
        <v>5184</v>
      </c>
      <c r="H1218" s="23" t="s">
        <v>3011</v>
      </c>
      <c r="I1218" s="24">
        <v>0</v>
      </c>
      <c r="J1218" s="25">
        <v>710000000</v>
      </c>
      <c r="K1218" s="25" t="s">
        <v>82</v>
      </c>
      <c r="L1218" s="23" t="s">
        <v>696</v>
      </c>
      <c r="M1218" s="21" t="s">
        <v>706</v>
      </c>
      <c r="N1218" s="26" t="s">
        <v>84</v>
      </c>
      <c r="O1218" s="26" t="s">
        <v>4214</v>
      </c>
      <c r="P1218" s="21" t="s">
        <v>91</v>
      </c>
      <c r="Q1218" s="27" t="s">
        <v>902</v>
      </c>
      <c r="R1218" s="26" t="s">
        <v>678</v>
      </c>
      <c r="S1218" s="12">
        <v>2</v>
      </c>
      <c r="T1218" s="12">
        <v>201026.79</v>
      </c>
      <c r="U1218" s="12">
        <f t="shared" si="133"/>
        <v>402053.58</v>
      </c>
      <c r="V1218" s="12">
        <f t="shared" si="130"/>
        <v>450300.00960000005</v>
      </c>
      <c r="W1218" s="23"/>
      <c r="X1218" s="23">
        <v>2017</v>
      </c>
      <c r="Y1218" s="25"/>
      <c r="Z1218" s="121" t="s">
        <v>908</v>
      </c>
      <c r="AA1218" s="121" t="s">
        <v>904</v>
      </c>
      <c r="AB1218" s="121" t="s">
        <v>4791</v>
      </c>
      <c r="AC1218" s="121">
        <v>5</v>
      </c>
      <c r="AD1218" s="122">
        <v>315620</v>
      </c>
      <c r="AE1218" s="122" t="s">
        <v>7090</v>
      </c>
      <c r="AF1218" s="121" t="s">
        <v>8409</v>
      </c>
      <c r="AG1218" s="121"/>
      <c r="AH1218" s="121" t="s">
        <v>8413</v>
      </c>
      <c r="AI1218" s="121"/>
      <c r="AJ1218" s="123">
        <v>2</v>
      </c>
      <c r="AK1218" s="123">
        <v>225150</v>
      </c>
      <c r="AL1218" s="123">
        <f t="shared" si="134"/>
        <v>450300</v>
      </c>
      <c r="AM1218" s="123">
        <f t="shared" si="135"/>
        <v>9.6000000485219061E-3</v>
      </c>
      <c r="AN1218" s="130"/>
      <c r="AO1218" s="21"/>
      <c r="AP1218" s="24"/>
      <c r="AQ1218" s="21"/>
    </row>
    <row r="1219" spans="1:43" s="22" customFormat="1" ht="76.5" outlineLevel="1" x14ac:dyDescent="0.25">
      <c r="A1219" s="70"/>
      <c r="B1219" s="72" t="s">
        <v>5449</v>
      </c>
      <c r="C1219" s="21" t="s">
        <v>79</v>
      </c>
      <c r="D1219" s="21" t="s">
        <v>864</v>
      </c>
      <c r="E1219" s="21" t="s">
        <v>865</v>
      </c>
      <c r="F1219" s="21" t="s">
        <v>866</v>
      </c>
      <c r="G1219" s="21" t="s">
        <v>5185</v>
      </c>
      <c r="H1219" s="23" t="s">
        <v>3011</v>
      </c>
      <c r="I1219" s="24">
        <v>0</v>
      </c>
      <c r="J1219" s="25">
        <v>710000000</v>
      </c>
      <c r="K1219" s="25" t="s">
        <v>82</v>
      </c>
      <c r="L1219" s="23" t="s">
        <v>696</v>
      </c>
      <c r="M1219" s="21" t="s">
        <v>706</v>
      </c>
      <c r="N1219" s="26" t="s">
        <v>84</v>
      </c>
      <c r="O1219" s="26" t="s">
        <v>4214</v>
      </c>
      <c r="P1219" s="21" t="s">
        <v>91</v>
      </c>
      <c r="Q1219" s="27" t="s">
        <v>902</v>
      </c>
      <c r="R1219" s="26" t="s">
        <v>678</v>
      </c>
      <c r="S1219" s="12">
        <v>1</v>
      </c>
      <c r="T1219" s="12">
        <v>190000</v>
      </c>
      <c r="U1219" s="12">
        <f t="shared" si="133"/>
        <v>190000</v>
      </c>
      <c r="V1219" s="12">
        <f t="shared" ref="V1219:V1289" si="136">U1219*1.12</f>
        <v>212800.00000000003</v>
      </c>
      <c r="W1219" s="23"/>
      <c r="X1219" s="23">
        <v>2017</v>
      </c>
      <c r="Y1219" s="25"/>
      <c r="Z1219" s="121" t="s">
        <v>908</v>
      </c>
      <c r="AA1219" s="121" t="s">
        <v>904</v>
      </c>
      <c r="AB1219" s="121" t="s">
        <v>4791</v>
      </c>
      <c r="AC1219" s="121">
        <v>6</v>
      </c>
      <c r="AD1219" s="122">
        <v>315620</v>
      </c>
      <c r="AE1219" s="122" t="s">
        <v>7090</v>
      </c>
      <c r="AF1219" s="121" t="s">
        <v>8409</v>
      </c>
      <c r="AG1219" s="121"/>
      <c r="AH1219" s="121" t="s">
        <v>8413</v>
      </c>
      <c r="AI1219" s="121"/>
      <c r="AJ1219" s="123">
        <v>1</v>
      </c>
      <c r="AK1219" s="123">
        <v>212800</v>
      </c>
      <c r="AL1219" s="123">
        <f t="shared" si="134"/>
        <v>212800</v>
      </c>
      <c r="AM1219" s="123">
        <f t="shared" si="135"/>
        <v>0</v>
      </c>
      <c r="AN1219" s="130"/>
      <c r="AO1219" s="21"/>
      <c r="AP1219" s="24"/>
      <c r="AQ1219" s="21"/>
    </row>
    <row r="1220" spans="1:43" s="22" customFormat="1" ht="76.5" outlineLevel="1" x14ac:dyDescent="0.25">
      <c r="A1220" s="70"/>
      <c r="B1220" s="72" t="s">
        <v>5450</v>
      </c>
      <c r="C1220" s="21" t="s">
        <v>79</v>
      </c>
      <c r="D1220" s="21" t="s">
        <v>867</v>
      </c>
      <c r="E1220" s="21" t="s">
        <v>868</v>
      </c>
      <c r="F1220" s="21" t="s">
        <v>869</v>
      </c>
      <c r="G1220" s="21" t="s">
        <v>5186</v>
      </c>
      <c r="H1220" s="23" t="s">
        <v>3011</v>
      </c>
      <c r="I1220" s="24">
        <v>0</v>
      </c>
      <c r="J1220" s="25">
        <v>710000000</v>
      </c>
      <c r="K1220" s="25" t="s">
        <v>82</v>
      </c>
      <c r="L1220" s="23" t="s">
        <v>696</v>
      </c>
      <c r="M1220" s="21" t="s">
        <v>706</v>
      </c>
      <c r="N1220" s="26" t="s">
        <v>84</v>
      </c>
      <c r="O1220" s="26" t="s">
        <v>4214</v>
      </c>
      <c r="P1220" s="21" t="s">
        <v>91</v>
      </c>
      <c r="Q1220" s="27" t="s">
        <v>902</v>
      </c>
      <c r="R1220" s="26" t="s">
        <v>678</v>
      </c>
      <c r="S1220" s="12">
        <v>3</v>
      </c>
      <c r="T1220" s="12">
        <v>75133.929999999993</v>
      </c>
      <c r="U1220" s="12">
        <f t="shared" si="133"/>
        <v>225401.78999999998</v>
      </c>
      <c r="V1220" s="12">
        <f t="shared" si="136"/>
        <v>252450.0048</v>
      </c>
      <c r="W1220" s="23"/>
      <c r="X1220" s="23">
        <v>2017</v>
      </c>
      <c r="Y1220" s="25"/>
      <c r="Z1220" s="121" t="s">
        <v>908</v>
      </c>
      <c r="AA1220" s="121" t="s">
        <v>904</v>
      </c>
      <c r="AB1220" s="121" t="s">
        <v>4791</v>
      </c>
      <c r="AC1220" s="121">
        <v>7</v>
      </c>
      <c r="AD1220" s="122">
        <v>315620</v>
      </c>
      <c r="AE1220" s="122" t="s">
        <v>7090</v>
      </c>
      <c r="AF1220" s="121" t="s">
        <v>8409</v>
      </c>
      <c r="AG1220" s="121"/>
      <c r="AH1220" s="121" t="s">
        <v>8413</v>
      </c>
      <c r="AI1220" s="121"/>
      <c r="AJ1220" s="123">
        <v>3</v>
      </c>
      <c r="AK1220" s="123">
        <v>84150</v>
      </c>
      <c r="AL1220" s="123">
        <f t="shared" si="134"/>
        <v>252450</v>
      </c>
      <c r="AM1220" s="123">
        <f t="shared" si="135"/>
        <v>4.7999999951571226E-3</v>
      </c>
      <c r="AN1220" s="130"/>
      <c r="AO1220" s="21"/>
      <c r="AP1220" s="24"/>
      <c r="AQ1220" s="21"/>
    </row>
    <row r="1221" spans="1:43" s="22" customFormat="1" ht="76.5" outlineLevel="1" x14ac:dyDescent="0.25">
      <c r="A1221" s="70"/>
      <c r="B1221" s="72" t="s">
        <v>5451</v>
      </c>
      <c r="C1221" s="21" t="s">
        <v>79</v>
      </c>
      <c r="D1221" s="21" t="s">
        <v>870</v>
      </c>
      <c r="E1221" s="21" t="s">
        <v>871</v>
      </c>
      <c r="F1221" s="21" t="s">
        <v>872</v>
      </c>
      <c r="G1221" s="21" t="s">
        <v>5187</v>
      </c>
      <c r="H1221" s="23" t="s">
        <v>3011</v>
      </c>
      <c r="I1221" s="24">
        <v>0</v>
      </c>
      <c r="J1221" s="25">
        <v>710000000</v>
      </c>
      <c r="K1221" s="25" t="s">
        <v>82</v>
      </c>
      <c r="L1221" s="23" t="s">
        <v>696</v>
      </c>
      <c r="M1221" s="21" t="s">
        <v>706</v>
      </c>
      <c r="N1221" s="26" t="s">
        <v>84</v>
      </c>
      <c r="O1221" s="26" t="s">
        <v>4214</v>
      </c>
      <c r="P1221" s="21" t="s">
        <v>91</v>
      </c>
      <c r="Q1221" s="27" t="s">
        <v>902</v>
      </c>
      <c r="R1221" s="26" t="s">
        <v>678</v>
      </c>
      <c r="S1221" s="12">
        <v>2</v>
      </c>
      <c r="T1221" s="12">
        <v>144196.43</v>
      </c>
      <c r="U1221" s="12">
        <f t="shared" si="133"/>
        <v>288392.86</v>
      </c>
      <c r="V1221" s="12">
        <f t="shared" si="136"/>
        <v>323000.00320000004</v>
      </c>
      <c r="W1221" s="23"/>
      <c r="X1221" s="23">
        <v>2017</v>
      </c>
      <c r="Y1221" s="25"/>
      <c r="Z1221" s="121" t="s">
        <v>908</v>
      </c>
      <c r="AA1221" s="121" t="s">
        <v>904</v>
      </c>
      <c r="AB1221" s="121" t="s">
        <v>4791</v>
      </c>
      <c r="AC1221" s="121">
        <v>8</v>
      </c>
      <c r="AD1221" s="122">
        <v>315620</v>
      </c>
      <c r="AE1221" s="122" t="s">
        <v>7090</v>
      </c>
      <c r="AF1221" s="121" t="s">
        <v>8409</v>
      </c>
      <c r="AG1221" s="121"/>
      <c r="AH1221" s="121" t="s">
        <v>8413</v>
      </c>
      <c r="AI1221" s="121"/>
      <c r="AJ1221" s="123">
        <v>2</v>
      </c>
      <c r="AK1221" s="123">
        <v>161500</v>
      </c>
      <c r="AL1221" s="123">
        <f t="shared" si="134"/>
        <v>323000</v>
      </c>
      <c r="AM1221" s="123">
        <f t="shared" si="135"/>
        <v>3.2000000355765224E-3</v>
      </c>
      <c r="AN1221" s="130"/>
      <c r="AO1221" s="21"/>
      <c r="AP1221" s="24"/>
      <c r="AQ1221" s="21"/>
    </row>
    <row r="1222" spans="1:43" s="22" customFormat="1" ht="76.5" outlineLevel="1" x14ac:dyDescent="0.25">
      <c r="A1222" s="70"/>
      <c r="B1222" s="72" t="s">
        <v>5452</v>
      </c>
      <c r="C1222" s="21" t="s">
        <v>79</v>
      </c>
      <c r="D1222" s="21" t="s">
        <v>4405</v>
      </c>
      <c r="E1222" s="21" t="s">
        <v>1438</v>
      </c>
      <c r="F1222" s="21" t="s">
        <v>4406</v>
      </c>
      <c r="G1222" s="21" t="s">
        <v>4622</v>
      </c>
      <c r="H1222" s="23" t="s">
        <v>3011</v>
      </c>
      <c r="I1222" s="24">
        <v>0</v>
      </c>
      <c r="J1222" s="25">
        <v>710000000</v>
      </c>
      <c r="K1222" s="25" t="s">
        <v>82</v>
      </c>
      <c r="L1222" s="23" t="s">
        <v>696</v>
      </c>
      <c r="M1222" s="21" t="s">
        <v>706</v>
      </c>
      <c r="N1222" s="26" t="s">
        <v>84</v>
      </c>
      <c r="O1222" s="26" t="s">
        <v>4624</v>
      </c>
      <c r="P1222" s="21" t="s">
        <v>91</v>
      </c>
      <c r="Q1222" s="27">
        <v>112</v>
      </c>
      <c r="R1222" s="26" t="s">
        <v>85</v>
      </c>
      <c r="S1222" s="12">
        <v>40</v>
      </c>
      <c r="T1222" s="12">
        <v>13035.72</v>
      </c>
      <c r="U1222" s="12">
        <f t="shared" si="133"/>
        <v>521428.8</v>
      </c>
      <c r="V1222" s="12">
        <f t="shared" si="136"/>
        <v>584000.25600000005</v>
      </c>
      <c r="W1222" s="23"/>
      <c r="X1222" s="23">
        <v>2017</v>
      </c>
      <c r="Y1222" s="25"/>
      <c r="Z1222" s="121" t="s">
        <v>4492</v>
      </c>
      <c r="AA1222" s="121" t="s">
        <v>904</v>
      </c>
      <c r="AB1222" s="121" t="s">
        <v>4703</v>
      </c>
      <c r="AC1222" s="121">
        <v>1</v>
      </c>
      <c r="AD1222" s="122" t="s">
        <v>6951</v>
      </c>
      <c r="AE1222" s="122" t="s">
        <v>6952</v>
      </c>
      <c r="AF1222" s="121" t="s">
        <v>8410</v>
      </c>
      <c r="AG1222" s="121"/>
      <c r="AH1222" s="121" t="s">
        <v>8411</v>
      </c>
      <c r="AI1222" s="121"/>
      <c r="AJ1222" s="123">
        <v>40</v>
      </c>
      <c r="AK1222" s="123">
        <v>13035.72</v>
      </c>
      <c r="AL1222" s="123">
        <f>AJ1222*AK1222</f>
        <v>521428.8</v>
      </c>
      <c r="AM1222" s="123">
        <f>U1222-AL1222</f>
        <v>0</v>
      </c>
      <c r="AN1222" s="130"/>
      <c r="AO1222" s="21"/>
      <c r="AP1222" s="24"/>
      <c r="AQ1222" s="21"/>
    </row>
    <row r="1223" spans="1:43" s="22" customFormat="1" ht="76.5" outlineLevel="1" x14ac:dyDescent="0.25">
      <c r="A1223" s="70"/>
      <c r="B1223" s="72" t="s">
        <v>5453</v>
      </c>
      <c r="C1223" s="21" t="s">
        <v>79</v>
      </c>
      <c r="D1223" s="21" t="s">
        <v>4407</v>
      </c>
      <c r="E1223" s="21" t="s">
        <v>480</v>
      </c>
      <c r="F1223" s="21" t="s">
        <v>4408</v>
      </c>
      <c r="G1223" s="21" t="s">
        <v>4623</v>
      </c>
      <c r="H1223" s="23" t="s">
        <v>3011</v>
      </c>
      <c r="I1223" s="24">
        <v>0</v>
      </c>
      <c r="J1223" s="25">
        <v>710000000</v>
      </c>
      <c r="K1223" s="25" t="s">
        <v>82</v>
      </c>
      <c r="L1223" s="23" t="s">
        <v>696</v>
      </c>
      <c r="M1223" s="21" t="s">
        <v>706</v>
      </c>
      <c r="N1223" s="26" t="s">
        <v>84</v>
      </c>
      <c r="O1223" s="26" t="s">
        <v>4624</v>
      </c>
      <c r="P1223" s="21" t="s">
        <v>91</v>
      </c>
      <c r="Q1223" s="27">
        <v>796</v>
      </c>
      <c r="R1223" s="26" t="s">
        <v>678</v>
      </c>
      <c r="S1223" s="12">
        <v>1</v>
      </c>
      <c r="T1223" s="12">
        <v>210089.29</v>
      </c>
      <c r="U1223" s="12">
        <f t="shared" si="133"/>
        <v>210089.29</v>
      </c>
      <c r="V1223" s="12">
        <f t="shared" si="136"/>
        <v>235300.00480000002</v>
      </c>
      <c r="W1223" s="23"/>
      <c r="X1223" s="23">
        <v>2017</v>
      </c>
      <c r="Y1223" s="25"/>
      <c r="Z1223" s="121" t="s">
        <v>4492</v>
      </c>
      <c r="AA1223" s="121" t="s">
        <v>904</v>
      </c>
      <c r="AB1223" s="121" t="s">
        <v>4703</v>
      </c>
      <c r="AC1223" s="121">
        <v>2</v>
      </c>
      <c r="AD1223" s="122" t="s">
        <v>6951</v>
      </c>
      <c r="AE1223" s="122" t="s">
        <v>6952</v>
      </c>
      <c r="AF1223" s="121" t="s">
        <v>8410</v>
      </c>
      <c r="AG1223" s="121"/>
      <c r="AH1223" s="121" t="s">
        <v>8411</v>
      </c>
      <c r="AI1223" s="121"/>
      <c r="AJ1223" s="123">
        <v>1</v>
      </c>
      <c r="AK1223" s="123">
        <v>210089.29</v>
      </c>
      <c r="AL1223" s="123">
        <f t="shared" ref="AL1223:AL1243" si="137">AJ1223*AK1223</f>
        <v>210089.29</v>
      </c>
      <c r="AM1223" s="123">
        <f t="shared" ref="AM1223:AM1243" si="138">U1223-AL1223</f>
        <v>0</v>
      </c>
      <c r="AN1223" s="130"/>
      <c r="AO1223" s="21"/>
      <c r="AP1223" s="24"/>
      <c r="AQ1223" s="21"/>
    </row>
    <row r="1224" spans="1:43" s="22" customFormat="1" ht="76.5" outlineLevel="1" x14ac:dyDescent="0.25">
      <c r="A1224" s="70"/>
      <c r="B1224" s="72" t="s">
        <v>5454</v>
      </c>
      <c r="C1224" s="21" t="s">
        <v>79</v>
      </c>
      <c r="D1224" s="21" t="s">
        <v>4034</v>
      </c>
      <c r="E1224" s="21" t="s">
        <v>4035</v>
      </c>
      <c r="F1224" s="21" t="s">
        <v>4036</v>
      </c>
      <c r="G1224" s="21" t="s">
        <v>4621</v>
      </c>
      <c r="H1224" s="23" t="s">
        <v>3011</v>
      </c>
      <c r="I1224" s="24">
        <v>0</v>
      </c>
      <c r="J1224" s="25">
        <v>710000000</v>
      </c>
      <c r="K1224" s="25" t="s">
        <v>82</v>
      </c>
      <c r="L1224" s="23" t="s">
        <v>696</v>
      </c>
      <c r="M1224" s="21" t="s">
        <v>706</v>
      </c>
      <c r="N1224" s="26" t="s">
        <v>84</v>
      </c>
      <c r="O1224" s="26" t="s">
        <v>4624</v>
      </c>
      <c r="P1224" s="21" t="s">
        <v>91</v>
      </c>
      <c r="Q1224" s="27">
        <v>796</v>
      </c>
      <c r="R1224" s="26" t="s">
        <v>678</v>
      </c>
      <c r="S1224" s="12">
        <v>5</v>
      </c>
      <c r="T1224" s="12">
        <v>77767.86</v>
      </c>
      <c r="U1224" s="12">
        <f t="shared" si="133"/>
        <v>388839.3</v>
      </c>
      <c r="V1224" s="12">
        <f t="shared" si="136"/>
        <v>435500.016</v>
      </c>
      <c r="W1224" s="23"/>
      <c r="X1224" s="23">
        <v>2017</v>
      </c>
      <c r="Y1224" s="25"/>
      <c r="Z1224" s="121" t="s">
        <v>4492</v>
      </c>
      <c r="AA1224" s="121" t="s">
        <v>904</v>
      </c>
      <c r="AB1224" s="121" t="s">
        <v>4703</v>
      </c>
      <c r="AC1224" s="121">
        <v>3</v>
      </c>
      <c r="AD1224" s="122" t="s">
        <v>6951</v>
      </c>
      <c r="AE1224" s="122" t="s">
        <v>6952</v>
      </c>
      <c r="AF1224" s="121" t="s">
        <v>8410</v>
      </c>
      <c r="AG1224" s="121"/>
      <c r="AH1224" s="121" t="s">
        <v>8411</v>
      </c>
      <c r="AI1224" s="121"/>
      <c r="AJ1224" s="123">
        <v>5</v>
      </c>
      <c r="AK1224" s="123">
        <v>77767.86</v>
      </c>
      <c r="AL1224" s="123">
        <f t="shared" si="137"/>
        <v>388839.3</v>
      </c>
      <c r="AM1224" s="123">
        <f t="shared" si="138"/>
        <v>0</v>
      </c>
      <c r="AN1224" s="130"/>
      <c r="AO1224" s="21"/>
      <c r="AP1224" s="24"/>
      <c r="AQ1224" s="21"/>
    </row>
    <row r="1225" spans="1:43" s="22" customFormat="1" ht="76.5" outlineLevel="1" x14ac:dyDescent="0.25">
      <c r="A1225" s="70"/>
      <c r="B1225" s="72" t="s">
        <v>5455</v>
      </c>
      <c r="C1225" s="21" t="s">
        <v>79</v>
      </c>
      <c r="D1225" s="21" t="s">
        <v>4409</v>
      </c>
      <c r="E1225" s="21" t="s">
        <v>596</v>
      </c>
      <c r="F1225" s="21" t="s">
        <v>4410</v>
      </c>
      <c r="G1225" s="74" t="s">
        <v>4411</v>
      </c>
      <c r="H1225" s="72" t="s">
        <v>3011</v>
      </c>
      <c r="I1225" s="24">
        <v>0</v>
      </c>
      <c r="J1225" s="25">
        <v>710000000</v>
      </c>
      <c r="K1225" s="25" t="s">
        <v>82</v>
      </c>
      <c r="L1225" s="23" t="s">
        <v>696</v>
      </c>
      <c r="M1225" s="21" t="s">
        <v>706</v>
      </c>
      <c r="N1225" s="26" t="s">
        <v>84</v>
      </c>
      <c r="O1225" s="26" t="s">
        <v>4624</v>
      </c>
      <c r="P1225" s="21" t="s">
        <v>91</v>
      </c>
      <c r="Q1225" s="27">
        <v>796</v>
      </c>
      <c r="R1225" s="26" t="s">
        <v>678</v>
      </c>
      <c r="S1225" s="12">
        <v>3</v>
      </c>
      <c r="T1225" s="12">
        <v>80178.570000000007</v>
      </c>
      <c r="U1225" s="12">
        <f t="shared" si="133"/>
        <v>240535.71000000002</v>
      </c>
      <c r="V1225" s="12">
        <f t="shared" si="136"/>
        <v>269399.99520000006</v>
      </c>
      <c r="W1225" s="23"/>
      <c r="X1225" s="23">
        <v>2017</v>
      </c>
      <c r="Y1225" s="25"/>
      <c r="Z1225" s="121" t="s">
        <v>4492</v>
      </c>
      <c r="AA1225" s="121" t="s">
        <v>904</v>
      </c>
      <c r="AB1225" s="121" t="s">
        <v>4703</v>
      </c>
      <c r="AC1225" s="121">
        <v>4</v>
      </c>
      <c r="AD1225" s="122" t="s">
        <v>6951</v>
      </c>
      <c r="AE1225" s="122" t="s">
        <v>6952</v>
      </c>
      <c r="AF1225" s="121" t="s">
        <v>8410</v>
      </c>
      <c r="AG1225" s="121"/>
      <c r="AH1225" s="121" t="s">
        <v>8412</v>
      </c>
      <c r="AI1225" s="121"/>
      <c r="AJ1225" s="123">
        <v>3</v>
      </c>
      <c r="AK1225" s="123">
        <v>80178.570000000007</v>
      </c>
      <c r="AL1225" s="123">
        <f t="shared" si="137"/>
        <v>240535.71000000002</v>
      </c>
      <c r="AM1225" s="123">
        <f t="shared" si="138"/>
        <v>0</v>
      </c>
      <c r="AN1225" s="130"/>
      <c r="AO1225" s="21"/>
      <c r="AP1225" s="24"/>
      <c r="AQ1225" s="21"/>
    </row>
    <row r="1226" spans="1:43" s="22" customFormat="1" ht="89.25" outlineLevel="1" x14ac:dyDescent="0.25">
      <c r="A1226" s="70"/>
      <c r="B1226" s="72" t="s">
        <v>5456</v>
      </c>
      <c r="C1226" s="21" t="s">
        <v>79</v>
      </c>
      <c r="D1226" s="21" t="s">
        <v>3994</v>
      </c>
      <c r="E1226" s="21" t="s">
        <v>3995</v>
      </c>
      <c r="F1226" s="21" t="s">
        <v>4111</v>
      </c>
      <c r="G1226" s="21" t="s">
        <v>5188</v>
      </c>
      <c r="H1226" s="72" t="s">
        <v>3011</v>
      </c>
      <c r="I1226" s="24">
        <v>0</v>
      </c>
      <c r="J1226" s="25">
        <v>710000000</v>
      </c>
      <c r="K1226" s="25" t="s">
        <v>82</v>
      </c>
      <c r="L1226" s="23" t="s">
        <v>696</v>
      </c>
      <c r="M1226" s="30" t="s">
        <v>969</v>
      </c>
      <c r="N1226" s="26" t="s">
        <v>84</v>
      </c>
      <c r="O1226" s="26" t="s">
        <v>4214</v>
      </c>
      <c r="P1226" s="21" t="s">
        <v>91</v>
      </c>
      <c r="Q1226" s="27">
        <v>5108</v>
      </c>
      <c r="R1226" s="26" t="s">
        <v>1562</v>
      </c>
      <c r="S1226" s="12">
        <v>4</v>
      </c>
      <c r="T1226" s="12">
        <v>5732.14</v>
      </c>
      <c r="U1226" s="12">
        <f t="shared" si="133"/>
        <v>22928.560000000001</v>
      </c>
      <c r="V1226" s="12">
        <f t="shared" si="136"/>
        <v>25679.987200000003</v>
      </c>
      <c r="W1226" s="23"/>
      <c r="X1226" s="23">
        <v>2017</v>
      </c>
      <c r="Y1226" s="25"/>
      <c r="Z1226" s="121" t="s">
        <v>4037</v>
      </c>
      <c r="AA1226" s="121" t="s">
        <v>728</v>
      </c>
      <c r="AB1226" s="121" t="s">
        <v>4703</v>
      </c>
      <c r="AC1226" s="121">
        <v>5</v>
      </c>
      <c r="AD1226" s="122" t="s">
        <v>6951</v>
      </c>
      <c r="AE1226" s="122" t="s">
        <v>6952</v>
      </c>
      <c r="AF1226" s="121" t="s">
        <v>8410</v>
      </c>
      <c r="AG1226" s="121"/>
      <c r="AH1226" s="121" t="s">
        <v>8412</v>
      </c>
      <c r="AI1226" s="121"/>
      <c r="AJ1226" s="123">
        <v>4</v>
      </c>
      <c r="AK1226" s="123">
        <v>5700</v>
      </c>
      <c r="AL1226" s="123">
        <f t="shared" si="137"/>
        <v>22800</v>
      </c>
      <c r="AM1226" s="123">
        <f t="shared" si="138"/>
        <v>128.56000000000131</v>
      </c>
      <c r="AN1226" s="130"/>
      <c r="AO1226" s="21"/>
      <c r="AP1226" s="24"/>
      <c r="AQ1226" s="21"/>
    </row>
    <row r="1227" spans="1:43" s="22" customFormat="1" ht="76.5" outlineLevel="1" x14ac:dyDescent="0.25">
      <c r="A1227" s="70"/>
      <c r="B1227" s="72" t="s">
        <v>5457</v>
      </c>
      <c r="C1227" s="21" t="s">
        <v>79</v>
      </c>
      <c r="D1227" s="21" t="s">
        <v>3996</v>
      </c>
      <c r="E1227" s="21" t="s">
        <v>3997</v>
      </c>
      <c r="F1227" s="21" t="s">
        <v>3998</v>
      </c>
      <c r="G1227" s="21" t="s">
        <v>5189</v>
      </c>
      <c r="H1227" s="72" t="s">
        <v>3011</v>
      </c>
      <c r="I1227" s="24">
        <v>0</v>
      </c>
      <c r="J1227" s="25">
        <v>710000000</v>
      </c>
      <c r="K1227" s="25" t="s">
        <v>82</v>
      </c>
      <c r="L1227" s="23" t="s">
        <v>696</v>
      </c>
      <c r="M1227" s="30" t="s">
        <v>969</v>
      </c>
      <c r="N1227" s="26" t="s">
        <v>84</v>
      </c>
      <c r="O1227" s="26" t="s">
        <v>4214</v>
      </c>
      <c r="P1227" s="21" t="s">
        <v>91</v>
      </c>
      <c r="Q1227" s="27">
        <v>796</v>
      </c>
      <c r="R1227" s="26" t="s">
        <v>678</v>
      </c>
      <c r="S1227" s="12">
        <v>2</v>
      </c>
      <c r="T1227" s="12">
        <v>32482.14</v>
      </c>
      <c r="U1227" s="12">
        <f t="shared" si="133"/>
        <v>64964.28</v>
      </c>
      <c r="V1227" s="12">
        <f t="shared" si="136"/>
        <v>72759.993600000002</v>
      </c>
      <c r="W1227" s="23"/>
      <c r="X1227" s="23">
        <v>2017</v>
      </c>
      <c r="Y1227" s="25"/>
      <c r="Z1227" s="121" t="s">
        <v>4037</v>
      </c>
      <c r="AA1227" s="121" t="s">
        <v>728</v>
      </c>
      <c r="AB1227" s="121" t="s">
        <v>4703</v>
      </c>
      <c r="AC1227" s="121">
        <v>6</v>
      </c>
      <c r="AD1227" s="122" t="s">
        <v>6951</v>
      </c>
      <c r="AE1227" s="122" t="s">
        <v>6952</v>
      </c>
      <c r="AF1227" s="121" t="s">
        <v>8410</v>
      </c>
      <c r="AG1227" s="121"/>
      <c r="AH1227" s="121" t="s">
        <v>8412</v>
      </c>
      <c r="AI1227" s="121"/>
      <c r="AJ1227" s="123">
        <v>2</v>
      </c>
      <c r="AK1227" s="123">
        <v>32400</v>
      </c>
      <c r="AL1227" s="123">
        <f t="shared" si="137"/>
        <v>64800</v>
      </c>
      <c r="AM1227" s="123">
        <f t="shared" si="138"/>
        <v>164.27999999999884</v>
      </c>
      <c r="AN1227" s="130"/>
      <c r="AO1227" s="21"/>
      <c r="AP1227" s="24"/>
      <c r="AQ1227" s="21"/>
    </row>
    <row r="1228" spans="1:43" s="22" customFormat="1" ht="76.5" outlineLevel="1" x14ac:dyDescent="0.25">
      <c r="A1228" s="70"/>
      <c r="B1228" s="72" t="s">
        <v>5458</v>
      </c>
      <c r="C1228" s="21" t="s">
        <v>79</v>
      </c>
      <c r="D1228" s="21" t="s">
        <v>3999</v>
      </c>
      <c r="E1228" s="21" t="s">
        <v>1438</v>
      </c>
      <c r="F1228" s="21" t="s">
        <v>4000</v>
      </c>
      <c r="G1228" s="21" t="s">
        <v>5190</v>
      </c>
      <c r="H1228" s="72" t="s">
        <v>3011</v>
      </c>
      <c r="I1228" s="24">
        <v>0</v>
      </c>
      <c r="J1228" s="25">
        <v>710000000</v>
      </c>
      <c r="K1228" s="25" t="s">
        <v>82</v>
      </c>
      <c r="L1228" s="23" t="s">
        <v>696</v>
      </c>
      <c r="M1228" s="30" t="s">
        <v>969</v>
      </c>
      <c r="N1228" s="26" t="s">
        <v>84</v>
      </c>
      <c r="O1228" s="26" t="s">
        <v>4214</v>
      </c>
      <c r="P1228" s="21" t="s">
        <v>91</v>
      </c>
      <c r="Q1228" s="27">
        <v>112</v>
      </c>
      <c r="R1228" s="26" t="s">
        <v>85</v>
      </c>
      <c r="S1228" s="12">
        <v>50</v>
      </c>
      <c r="T1228" s="12">
        <v>7700</v>
      </c>
      <c r="U1228" s="12">
        <f t="shared" si="133"/>
        <v>385000</v>
      </c>
      <c r="V1228" s="12">
        <f t="shared" si="136"/>
        <v>431200.00000000006</v>
      </c>
      <c r="W1228" s="23"/>
      <c r="X1228" s="23">
        <v>2017</v>
      </c>
      <c r="Y1228" s="25"/>
      <c r="Z1228" s="121" t="s">
        <v>4037</v>
      </c>
      <c r="AA1228" s="121" t="s">
        <v>728</v>
      </c>
      <c r="AB1228" s="121" t="s">
        <v>4703</v>
      </c>
      <c r="AC1228" s="121">
        <v>7</v>
      </c>
      <c r="AD1228" s="122" t="s">
        <v>6951</v>
      </c>
      <c r="AE1228" s="122" t="s">
        <v>6952</v>
      </c>
      <c r="AF1228" s="121" t="s">
        <v>8410</v>
      </c>
      <c r="AG1228" s="121"/>
      <c r="AH1228" s="121" t="s">
        <v>8412</v>
      </c>
      <c r="AI1228" s="121"/>
      <c r="AJ1228" s="123">
        <v>50</v>
      </c>
      <c r="AK1228" s="123">
        <v>7700</v>
      </c>
      <c r="AL1228" s="123">
        <f t="shared" si="137"/>
        <v>385000</v>
      </c>
      <c r="AM1228" s="123">
        <f t="shared" si="138"/>
        <v>0</v>
      </c>
      <c r="AN1228" s="130"/>
      <c r="AO1228" s="21"/>
      <c r="AP1228" s="24"/>
      <c r="AQ1228" s="21"/>
    </row>
    <row r="1229" spans="1:43" s="22" customFormat="1" ht="76.5" outlineLevel="1" x14ac:dyDescent="0.25">
      <c r="A1229" s="70"/>
      <c r="B1229" s="72" t="s">
        <v>5459</v>
      </c>
      <c r="C1229" s="21" t="s">
        <v>79</v>
      </c>
      <c r="D1229" s="21" t="s">
        <v>4001</v>
      </c>
      <c r="E1229" s="21" t="s">
        <v>4002</v>
      </c>
      <c r="F1229" s="21" t="s">
        <v>4003</v>
      </c>
      <c r="G1229" s="21" t="s">
        <v>5199</v>
      </c>
      <c r="H1229" s="72" t="s">
        <v>3011</v>
      </c>
      <c r="I1229" s="24">
        <v>0</v>
      </c>
      <c r="J1229" s="25">
        <v>710000000</v>
      </c>
      <c r="K1229" s="25" t="s">
        <v>82</v>
      </c>
      <c r="L1229" s="23" t="s">
        <v>696</v>
      </c>
      <c r="M1229" s="30" t="s">
        <v>969</v>
      </c>
      <c r="N1229" s="26" t="s">
        <v>84</v>
      </c>
      <c r="O1229" s="26" t="s">
        <v>4214</v>
      </c>
      <c r="P1229" s="21" t="s">
        <v>91</v>
      </c>
      <c r="Q1229" s="27">
        <v>778</v>
      </c>
      <c r="R1229" s="26" t="s">
        <v>3203</v>
      </c>
      <c r="S1229" s="12">
        <v>1</v>
      </c>
      <c r="T1229" s="12">
        <v>4299.1099999999997</v>
      </c>
      <c r="U1229" s="12">
        <f t="shared" si="133"/>
        <v>4299.1099999999997</v>
      </c>
      <c r="V1229" s="12">
        <f t="shared" si="136"/>
        <v>4815.0032000000001</v>
      </c>
      <c r="W1229" s="23"/>
      <c r="X1229" s="23">
        <v>2017</v>
      </c>
      <c r="Y1229" s="25"/>
      <c r="Z1229" s="121" t="s">
        <v>4037</v>
      </c>
      <c r="AA1229" s="121" t="s">
        <v>728</v>
      </c>
      <c r="AB1229" s="121" t="s">
        <v>4703</v>
      </c>
      <c r="AC1229" s="121">
        <v>8</v>
      </c>
      <c r="AD1229" s="122" t="s">
        <v>6951</v>
      </c>
      <c r="AE1229" s="122" t="s">
        <v>6952</v>
      </c>
      <c r="AF1229" s="121" t="s">
        <v>8410</v>
      </c>
      <c r="AG1229" s="121"/>
      <c r="AH1229" s="121" t="s">
        <v>8412</v>
      </c>
      <c r="AI1229" s="121"/>
      <c r="AJ1229" s="123">
        <v>1</v>
      </c>
      <c r="AK1229" s="123">
        <v>4250</v>
      </c>
      <c r="AL1229" s="123">
        <f t="shared" si="137"/>
        <v>4250</v>
      </c>
      <c r="AM1229" s="123">
        <f t="shared" si="138"/>
        <v>49.109999999999673</v>
      </c>
      <c r="AN1229" s="130"/>
      <c r="AO1229" s="21"/>
      <c r="AP1229" s="24"/>
      <c r="AQ1229" s="21"/>
    </row>
    <row r="1230" spans="1:43" s="22" customFormat="1" ht="114.75" outlineLevel="1" x14ac:dyDescent="0.25">
      <c r="A1230" s="70"/>
      <c r="B1230" s="72" t="s">
        <v>5460</v>
      </c>
      <c r="C1230" s="21" t="s">
        <v>79</v>
      </c>
      <c r="D1230" s="21" t="s">
        <v>4004</v>
      </c>
      <c r="E1230" s="74" t="s">
        <v>4005</v>
      </c>
      <c r="F1230" s="74" t="s">
        <v>4006</v>
      </c>
      <c r="G1230" s="74" t="s">
        <v>5443</v>
      </c>
      <c r="H1230" s="72" t="s">
        <v>3011</v>
      </c>
      <c r="I1230" s="24">
        <v>0</v>
      </c>
      <c r="J1230" s="25">
        <v>710000000</v>
      </c>
      <c r="K1230" s="25" t="s">
        <v>82</v>
      </c>
      <c r="L1230" s="23" t="s">
        <v>696</v>
      </c>
      <c r="M1230" s="30" t="s">
        <v>969</v>
      </c>
      <c r="N1230" s="26" t="s">
        <v>84</v>
      </c>
      <c r="O1230" s="26" t="s">
        <v>4214</v>
      </c>
      <c r="P1230" s="21" t="s">
        <v>91</v>
      </c>
      <c r="Q1230" s="27">
        <v>796</v>
      </c>
      <c r="R1230" s="26" t="s">
        <v>678</v>
      </c>
      <c r="S1230" s="12">
        <v>1</v>
      </c>
      <c r="T1230" s="12">
        <v>21973.21</v>
      </c>
      <c r="U1230" s="12">
        <f t="shared" si="133"/>
        <v>21973.21</v>
      </c>
      <c r="V1230" s="12">
        <f t="shared" si="136"/>
        <v>24609.995200000001</v>
      </c>
      <c r="W1230" s="23"/>
      <c r="X1230" s="23">
        <v>2017</v>
      </c>
      <c r="Y1230" s="25"/>
      <c r="Z1230" s="121" t="s">
        <v>4037</v>
      </c>
      <c r="AA1230" s="121" t="s">
        <v>728</v>
      </c>
      <c r="AB1230" s="121" t="s">
        <v>4703</v>
      </c>
      <c r="AC1230" s="121">
        <v>9</v>
      </c>
      <c r="AD1230" s="122" t="s">
        <v>6951</v>
      </c>
      <c r="AE1230" s="122" t="s">
        <v>6952</v>
      </c>
      <c r="AF1230" s="121" t="s">
        <v>8410</v>
      </c>
      <c r="AG1230" s="121"/>
      <c r="AH1230" s="121" t="s">
        <v>8412</v>
      </c>
      <c r="AI1230" s="121"/>
      <c r="AJ1230" s="123">
        <v>1</v>
      </c>
      <c r="AK1230" s="123">
        <v>21900</v>
      </c>
      <c r="AL1230" s="123">
        <f t="shared" si="137"/>
        <v>21900</v>
      </c>
      <c r="AM1230" s="123">
        <f t="shared" si="138"/>
        <v>73.209999999999127</v>
      </c>
      <c r="AN1230" s="130"/>
      <c r="AO1230" s="21"/>
      <c r="AP1230" s="24"/>
      <c r="AQ1230" s="21"/>
    </row>
    <row r="1231" spans="1:43" s="22" customFormat="1" ht="76.5" outlineLevel="1" x14ac:dyDescent="0.25">
      <c r="A1231" s="70"/>
      <c r="B1231" s="72" t="s">
        <v>5461</v>
      </c>
      <c r="C1231" s="21" t="s">
        <v>79</v>
      </c>
      <c r="D1231" s="21" t="s">
        <v>4007</v>
      </c>
      <c r="E1231" s="21" t="s">
        <v>4008</v>
      </c>
      <c r="F1231" s="21" t="s">
        <v>4009</v>
      </c>
      <c r="G1231" s="21" t="s">
        <v>5191</v>
      </c>
      <c r="H1231" s="72" t="s">
        <v>3011</v>
      </c>
      <c r="I1231" s="24">
        <v>0</v>
      </c>
      <c r="J1231" s="25">
        <v>710000000</v>
      </c>
      <c r="K1231" s="25" t="s">
        <v>82</v>
      </c>
      <c r="L1231" s="23" t="s">
        <v>696</v>
      </c>
      <c r="M1231" s="30" t="s">
        <v>969</v>
      </c>
      <c r="N1231" s="26" t="s">
        <v>84</v>
      </c>
      <c r="O1231" s="26" t="s">
        <v>4214</v>
      </c>
      <c r="P1231" s="21" t="s">
        <v>91</v>
      </c>
      <c r="Q1231" s="27">
        <v>796</v>
      </c>
      <c r="R1231" s="26" t="s">
        <v>678</v>
      </c>
      <c r="S1231" s="12">
        <v>5</v>
      </c>
      <c r="T1231" s="12">
        <v>1802.76</v>
      </c>
      <c r="U1231" s="12">
        <f t="shared" si="133"/>
        <v>9013.7999999999993</v>
      </c>
      <c r="V1231" s="12">
        <f t="shared" si="136"/>
        <v>10095.456</v>
      </c>
      <c r="W1231" s="23"/>
      <c r="X1231" s="23">
        <v>2017</v>
      </c>
      <c r="Y1231" s="25"/>
      <c r="Z1231" s="121" t="s">
        <v>4037</v>
      </c>
      <c r="AA1231" s="121" t="s">
        <v>728</v>
      </c>
      <c r="AB1231" s="121" t="s">
        <v>4703</v>
      </c>
      <c r="AC1231" s="121">
        <v>10</v>
      </c>
      <c r="AD1231" s="122" t="s">
        <v>6951</v>
      </c>
      <c r="AE1231" s="122" t="s">
        <v>6952</v>
      </c>
      <c r="AF1231" s="121" t="s">
        <v>8410</v>
      </c>
      <c r="AG1231" s="121"/>
      <c r="AH1231" s="121" t="s">
        <v>8412</v>
      </c>
      <c r="AI1231" s="121"/>
      <c r="AJ1231" s="123">
        <v>5</v>
      </c>
      <c r="AK1231" s="123">
        <v>1800</v>
      </c>
      <c r="AL1231" s="123">
        <f t="shared" si="137"/>
        <v>9000</v>
      </c>
      <c r="AM1231" s="123">
        <f t="shared" si="138"/>
        <v>13.799999999999272</v>
      </c>
      <c r="AN1231" s="130"/>
      <c r="AO1231" s="21"/>
      <c r="AP1231" s="24"/>
      <c r="AQ1231" s="21"/>
    </row>
    <row r="1232" spans="1:43" s="22" customFormat="1" ht="76.5" outlineLevel="1" x14ac:dyDescent="0.25">
      <c r="A1232" s="70"/>
      <c r="B1232" s="72" t="s">
        <v>5462</v>
      </c>
      <c r="C1232" s="21" t="s">
        <v>79</v>
      </c>
      <c r="D1232" s="21" t="s">
        <v>4010</v>
      </c>
      <c r="E1232" s="21" t="s">
        <v>4011</v>
      </c>
      <c r="F1232" s="21" t="s">
        <v>4012</v>
      </c>
      <c r="G1232" s="21" t="s">
        <v>5200</v>
      </c>
      <c r="H1232" s="72" t="s">
        <v>3011</v>
      </c>
      <c r="I1232" s="24">
        <v>0</v>
      </c>
      <c r="J1232" s="25">
        <v>710000000</v>
      </c>
      <c r="K1232" s="25" t="s">
        <v>82</v>
      </c>
      <c r="L1232" s="23" t="s">
        <v>696</v>
      </c>
      <c r="M1232" s="30" t="s">
        <v>969</v>
      </c>
      <c r="N1232" s="26" t="s">
        <v>84</v>
      </c>
      <c r="O1232" s="26" t="s">
        <v>4214</v>
      </c>
      <c r="P1232" s="21" t="s">
        <v>91</v>
      </c>
      <c r="Q1232" s="27" t="s">
        <v>898</v>
      </c>
      <c r="R1232" s="26" t="s">
        <v>3203</v>
      </c>
      <c r="S1232" s="12">
        <v>1</v>
      </c>
      <c r="T1232" s="12">
        <v>14766</v>
      </c>
      <c r="U1232" s="12">
        <f t="shared" si="133"/>
        <v>14766</v>
      </c>
      <c r="V1232" s="12">
        <f t="shared" si="136"/>
        <v>16537.920000000002</v>
      </c>
      <c r="W1232" s="23"/>
      <c r="X1232" s="23">
        <v>2017</v>
      </c>
      <c r="Y1232" s="25"/>
      <c r="Z1232" s="121" t="s">
        <v>4037</v>
      </c>
      <c r="AA1232" s="121" t="s">
        <v>728</v>
      </c>
      <c r="AB1232" s="121" t="s">
        <v>4703</v>
      </c>
      <c r="AC1232" s="121">
        <v>11</v>
      </c>
      <c r="AD1232" s="122" t="s">
        <v>6951</v>
      </c>
      <c r="AE1232" s="122" t="s">
        <v>6952</v>
      </c>
      <c r="AF1232" s="121" t="s">
        <v>8410</v>
      </c>
      <c r="AG1232" s="121"/>
      <c r="AH1232" s="121" t="s">
        <v>8412</v>
      </c>
      <c r="AI1232" s="121"/>
      <c r="AJ1232" s="123">
        <v>1</v>
      </c>
      <c r="AK1232" s="123">
        <v>14750</v>
      </c>
      <c r="AL1232" s="123">
        <f t="shared" si="137"/>
        <v>14750</v>
      </c>
      <c r="AM1232" s="123">
        <f t="shared" si="138"/>
        <v>16</v>
      </c>
      <c r="AN1232" s="130"/>
      <c r="AO1232" s="21"/>
      <c r="AP1232" s="24"/>
      <c r="AQ1232" s="21"/>
    </row>
    <row r="1233" spans="1:43" s="22" customFormat="1" ht="76.5" outlineLevel="1" x14ac:dyDescent="0.25">
      <c r="A1233" s="70"/>
      <c r="B1233" s="72" t="s">
        <v>5463</v>
      </c>
      <c r="C1233" s="21" t="s">
        <v>79</v>
      </c>
      <c r="D1233" s="21" t="s">
        <v>4013</v>
      </c>
      <c r="E1233" s="21" t="s">
        <v>4014</v>
      </c>
      <c r="F1233" s="21" t="s">
        <v>3343</v>
      </c>
      <c r="G1233" s="74" t="s">
        <v>5201</v>
      </c>
      <c r="H1233" s="72" t="s">
        <v>3011</v>
      </c>
      <c r="I1233" s="24">
        <v>0</v>
      </c>
      <c r="J1233" s="25">
        <v>710000000</v>
      </c>
      <c r="K1233" s="25" t="s">
        <v>82</v>
      </c>
      <c r="L1233" s="23" t="s">
        <v>696</v>
      </c>
      <c r="M1233" s="30" t="s">
        <v>969</v>
      </c>
      <c r="N1233" s="26" t="s">
        <v>84</v>
      </c>
      <c r="O1233" s="26" t="s">
        <v>4214</v>
      </c>
      <c r="P1233" s="21" t="s">
        <v>91</v>
      </c>
      <c r="Q1233" s="27">
        <v>796</v>
      </c>
      <c r="R1233" s="26" t="s">
        <v>678</v>
      </c>
      <c r="S1233" s="12">
        <v>7</v>
      </c>
      <c r="T1233" s="12">
        <v>20151.03</v>
      </c>
      <c r="U1233" s="12">
        <f t="shared" si="133"/>
        <v>141057.21</v>
      </c>
      <c r="V1233" s="12">
        <f t="shared" si="136"/>
        <v>157984.07519999999</v>
      </c>
      <c r="W1233" s="23"/>
      <c r="X1233" s="23">
        <v>2017</v>
      </c>
      <c r="Y1233" s="25"/>
      <c r="Z1233" s="121" t="s">
        <v>4037</v>
      </c>
      <c r="AA1233" s="121" t="s">
        <v>728</v>
      </c>
      <c r="AB1233" s="121" t="s">
        <v>4703</v>
      </c>
      <c r="AC1233" s="121">
        <v>12</v>
      </c>
      <c r="AD1233" s="122" t="s">
        <v>6951</v>
      </c>
      <c r="AE1233" s="122" t="s">
        <v>6952</v>
      </c>
      <c r="AF1233" s="121" t="s">
        <v>8410</v>
      </c>
      <c r="AG1233" s="121"/>
      <c r="AH1233" s="121" t="s">
        <v>8412</v>
      </c>
      <c r="AI1233" s="121"/>
      <c r="AJ1233" s="123">
        <v>7</v>
      </c>
      <c r="AK1233" s="123">
        <v>20150</v>
      </c>
      <c r="AL1233" s="123">
        <f t="shared" si="137"/>
        <v>141050</v>
      </c>
      <c r="AM1233" s="123">
        <f t="shared" si="138"/>
        <v>7.2099999999918509</v>
      </c>
      <c r="AN1233" s="130"/>
      <c r="AO1233" s="21"/>
      <c r="AP1233" s="24"/>
      <c r="AQ1233" s="21"/>
    </row>
    <row r="1234" spans="1:43" s="22" customFormat="1" ht="76.5" outlineLevel="1" x14ac:dyDescent="0.25">
      <c r="A1234" s="70"/>
      <c r="B1234" s="72" t="s">
        <v>5464</v>
      </c>
      <c r="C1234" s="21" t="s">
        <v>79</v>
      </c>
      <c r="D1234" s="21" t="s">
        <v>4015</v>
      </c>
      <c r="E1234" s="21" t="s">
        <v>596</v>
      </c>
      <c r="F1234" s="21" t="s">
        <v>4016</v>
      </c>
      <c r="G1234" s="21" t="s">
        <v>4017</v>
      </c>
      <c r="H1234" s="72" t="s">
        <v>3011</v>
      </c>
      <c r="I1234" s="24">
        <v>0</v>
      </c>
      <c r="J1234" s="25">
        <v>710000000</v>
      </c>
      <c r="K1234" s="25" t="s">
        <v>82</v>
      </c>
      <c r="L1234" s="23" t="s">
        <v>696</v>
      </c>
      <c r="M1234" s="30" t="s">
        <v>969</v>
      </c>
      <c r="N1234" s="26" t="s">
        <v>84</v>
      </c>
      <c r="O1234" s="26" t="s">
        <v>4214</v>
      </c>
      <c r="P1234" s="21" t="s">
        <v>91</v>
      </c>
      <c r="Q1234" s="27" t="s">
        <v>705</v>
      </c>
      <c r="R1234" s="26" t="s">
        <v>679</v>
      </c>
      <c r="S1234" s="12">
        <v>56</v>
      </c>
      <c r="T1234" s="12">
        <v>5816.21</v>
      </c>
      <c r="U1234" s="12">
        <f t="shared" si="133"/>
        <v>325707.76</v>
      </c>
      <c r="V1234" s="12">
        <f t="shared" si="136"/>
        <v>364792.69120000006</v>
      </c>
      <c r="W1234" s="23"/>
      <c r="X1234" s="23">
        <v>2017</v>
      </c>
      <c r="Y1234" s="25"/>
      <c r="Z1234" s="121" t="s">
        <v>4037</v>
      </c>
      <c r="AA1234" s="121" t="s">
        <v>728</v>
      </c>
      <c r="AB1234" s="121" t="s">
        <v>4703</v>
      </c>
      <c r="AC1234" s="121">
        <v>13</v>
      </c>
      <c r="AD1234" s="122" t="s">
        <v>6951</v>
      </c>
      <c r="AE1234" s="122" t="s">
        <v>6952</v>
      </c>
      <c r="AF1234" s="121" t="s">
        <v>8410</v>
      </c>
      <c r="AG1234" s="121"/>
      <c r="AH1234" s="121" t="s">
        <v>8412</v>
      </c>
      <c r="AI1234" s="121"/>
      <c r="AJ1234" s="123">
        <v>56</v>
      </c>
      <c r="AK1234" s="123">
        <v>5810</v>
      </c>
      <c r="AL1234" s="123">
        <f t="shared" si="137"/>
        <v>325360</v>
      </c>
      <c r="AM1234" s="123">
        <f t="shared" si="138"/>
        <v>347.76000000000931</v>
      </c>
      <c r="AN1234" s="130"/>
      <c r="AO1234" s="21"/>
      <c r="AP1234" s="24"/>
      <c r="AQ1234" s="21"/>
    </row>
    <row r="1235" spans="1:43" s="22" customFormat="1" ht="76.5" outlineLevel="1" x14ac:dyDescent="0.25">
      <c r="A1235" s="70"/>
      <c r="B1235" s="72" t="s">
        <v>5465</v>
      </c>
      <c r="C1235" s="21" t="s">
        <v>79</v>
      </c>
      <c r="D1235" s="21" t="s">
        <v>4015</v>
      </c>
      <c r="E1235" s="21" t="s">
        <v>596</v>
      </c>
      <c r="F1235" s="21" t="s">
        <v>4016</v>
      </c>
      <c r="G1235" s="21" t="s">
        <v>4018</v>
      </c>
      <c r="H1235" s="72" t="s">
        <v>3011</v>
      </c>
      <c r="I1235" s="24">
        <v>0</v>
      </c>
      <c r="J1235" s="25">
        <v>710000000</v>
      </c>
      <c r="K1235" s="25" t="s">
        <v>82</v>
      </c>
      <c r="L1235" s="23" t="s">
        <v>696</v>
      </c>
      <c r="M1235" s="30" t="s">
        <v>969</v>
      </c>
      <c r="N1235" s="26" t="s">
        <v>84</v>
      </c>
      <c r="O1235" s="26" t="s">
        <v>4214</v>
      </c>
      <c r="P1235" s="21" t="s">
        <v>91</v>
      </c>
      <c r="Q1235" s="27" t="s">
        <v>705</v>
      </c>
      <c r="R1235" s="26" t="s">
        <v>679</v>
      </c>
      <c r="S1235" s="12">
        <v>128</v>
      </c>
      <c r="T1235" s="12">
        <v>6346.44</v>
      </c>
      <c r="U1235" s="12">
        <f t="shared" si="133"/>
        <v>812344.31999999995</v>
      </c>
      <c r="V1235" s="12">
        <f t="shared" si="136"/>
        <v>909825.63840000005</v>
      </c>
      <c r="W1235" s="23"/>
      <c r="X1235" s="23">
        <v>2017</v>
      </c>
      <c r="Y1235" s="25"/>
      <c r="Z1235" s="121" t="s">
        <v>4037</v>
      </c>
      <c r="AA1235" s="121" t="s">
        <v>728</v>
      </c>
      <c r="AB1235" s="121" t="s">
        <v>4703</v>
      </c>
      <c r="AC1235" s="121">
        <v>14</v>
      </c>
      <c r="AD1235" s="122" t="s">
        <v>6951</v>
      </c>
      <c r="AE1235" s="122" t="s">
        <v>6952</v>
      </c>
      <c r="AF1235" s="121" t="s">
        <v>8410</v>
      </c>
      <c r="AG1235" s="121"/>
      <c r="AH1235" s="121" t="s">
        <v>8412</v>
      </c>
      <c r="AI1235" s="121"/>
      <c r="AJ1235" s="123">
        <v>128</v>
      </c>
      <c r="AK1235" s="123">
        <v>6345</v>
      </c>
      <c r="AL1235" s="123">
        <f t="shared" si="137"/>
        <v>812160</v>
      </c>
      <c r="AM1235" s="123">
        <f t="shared" si="138"/>
        <v>184.31999999994878</v>
      </c>
      <c r="AN1235" s="130"/>
      <c r="AO1235" s="21"/>
      <c r="AP1235" s="24"/>
      <c r="AQ1235" s="21"/>
    </row>
    <row r="1236" spans="1:43" s="22" customFormat="1" ht="76.5" outlineLevel="1" x14ac:dyDescent="0.25">
      <c r="A1236" s="70"/>
      <c r="B1236" s="72" t="s">
        <v>5466</v>
      </c>
      <c r="C1236" s="21" t="s">
        <v>79</v>
      </c>
      <c r="D1236" s="21" t="s">
        <v>4019</v>
      </c>
      <c r="E1236" s="21" t="s">
        <v>596</v>
      </c>
      <c r="F1236" s="21" t="s">
        <v>4020</v>
      </c>
      <c r="G1236" s="74" t="s">
        <v>4021</v>
      </c>
      <c r="H1236" s="72" t="s">
        <v>3011</v>
      </c>
      <c r="I1236" s="24">
        <v>0</v>
      </c>
      <c r="J1236" s="25">
        <v>710000000</v>
      </c>
      <c r="K1236" s="25" t="s">
        <v>82</v>
      </c>
      <c r="L1236" s="23" t="s">
        <v>696</v>
      </c>
      <c r="M1236" s="30" t="s">
        <v>969</v>
      </c>
      <c r="N1236" s="26" t="s">
        <v>84</v>
      </c>
      <c r="O1236" s="26" t="s">
        <v>4214</v>
      </c>
      <c r="P1236" s="21" t="s">
        <v>91</v>
      </c>
      <c r="Q1236" s="27">
        <v>796</v>
      </c>
      <c r="R1236" s="26" t="s">
        <v>678</v>
      </c>
      <c r="S1236" s="12">
        <v>4</v>
      </c>
      <c r="T1236" s="12">
        <v>9079.7099999999991</v>
      </c>
      <c r="U1236" s="12">
        <f t="shared" si="133"/>
        <v>36318.839999999997</v>
      </c>
      <c r="V1236" s="12">
        <f t="shared" si="136"/>
        <v>40677.1008</v>
      </c>
      <c r="W1236" s="23"/>
      <c r="X1236" s="23">
        <v>2017</v>
      </c>
      <c r="Y1236" s="25"/>
      <c r="Z1236" s="121" t="s">
        <v>4037</v>
      </c>
      <c r="AA1236" s="121" t="s">
        <v>728</v>
      </c>
      <c r="AB1236" s="121" t="s">
        <v>4703</v>
      </c>
      <c r="AC1236" s="121">
        <v>15</v>
      </c>
      <c r="AD1236" s="122" t="s">
        <v>6951</v>
      </c>
      <c r="AE1236" s="122" t="s">
        <v>6952</v>
      </c>
      <c r="AF1236" s="121" t="s">
        <v>8410</v>
      </c>
      <c r="AG1236" s="121"/>
      <c r="AH1236" s="121" t="s">
        <v>8412</v>
      </c>
      <c r="AI1236" s="121"/>
      <c r="AJ1236" s="123">
        <v>4</v>
      </c>
      <c r="AK1236" s="123">
        <v>9050</v>
      </c>
      <c r="AL1236" s="123">
        <f t="shared" si="137"/>
        <v>36200</v>
      </c>
      <c r="AM1236" s="123">
        <f t="shared" si="138"/>
        <v>118.83999999999651</v>
      </c>
      <c r="AN1236" s="130"/>
      <c r="AO1236" s="21"/>
      <c r="AP1236" s="24"/>
      <c r="AQ1236" s="21"/>
    </row>
    <row r="1237" spans="1:43" s="22" customFormat="1" ht="76.5" outlineLevel="1" x14ac:dyDescent="0.25">
      <c r="A1237" s="70"/>
      <c r="B1237" s="72" t="s">
        <v>5467</v>
      </c>
      <c r="C1237" s="21" t="s">
        <v>79</v>
      </c>
      <c r="D1237" s="21" t="s">
        <v>4019</v>
      </c>
      <c r="E1237" s="21" t="s">
        <v>596</v>
      </c>
      <c r="F1237" s="21" t="s">
        <v>4020</v>
      </c>
      <c r="G1237" s="21" t="s">
        <v>5192</v>
      </c>
      <c r="H1237" s="72" t="s">
        <v>3011</v>
      </c>
      <c r="I1237" s="24">
        <v>0</v>
      </c>
      <c r="J1237" s="25">
        <v>710000000</v>
      </c>
      <c r="K1237" s="25" t="s">
        <v>82</v>
      </c>
      <c r="L1237" s="23" t="s">
        <v>696</v>
      </c>
      <c r="M1237" s="30" t="s">
        <v>969</v>
      </c>
      <c r="N1237" s="26" t="s">
        <v>84</v>
      </c>
      <c r="O1237" s="26" t="s">
        <v>4214</v>
      </c>
      <c r="P1237" s="21" t="s">
        <v>91</v>
      </c>
      <c r="Q1237" s="27">
        <v>796</v>
      </c>
      <c r="R1237" s="26" t="s">
        <v>678</v>
      </c>
      <c r="S1237" s="12">
        <v>10</v>
      </c>
      <c r="T1237" s="12">
        <v>9079.7099999999991</v>
      </c>
      <c r="U1237" s="12">
        <f t="shared" si="133"/>
        <v>90797.099999999991</v>
      </c>
      <c r="V1237" s="12">
        <f t="shared" si="136"/>
        <v>101692.75199999999</v>
      </c>
      <c r="W1237" s="23"/>
      <c r="X1237" s="23">
        <v>2017</v>
      </c>
      <c r="Y1237" s="25"/>
      <c r="Z1237" s="121" t="s">
        <v>4037</v>
      </c>
      <c r="AA1237" s="121" t="s">
        <v>728</v>
      </c>
      <c r="AB1237" s="121" t="s">
        <v>4703</v>
      </c>
      <c r="AC1237" s="121">
        <v>16</v>
      </c>
      <c r="AD1237" s="122" t="s">
        <v>6951</v>
      </c>
      <c r="AE1237" s="122" t="s">
        <v>6952</v>
      </c>
      <c r="AF1237" s="121" t="s">
        <v>8410</v>
      </c>
      <c r="AG1237" s="121"/>
      <c r="AH1237" s="121" t="s">
        <v>8412</v>
      </c>
      <c r="AI1237" s="121"/>
      <c r="AJ1237" s="123">
        <v>10</v>
      </c>
      <c r="AK1237" s="123">
        <v>9050</v>
      </c>
      <c r="AL1237" s="123">
        <f t="shared" si="137"/>
        <v>90500</v>
      </c>
      <c r="AM1237" s="123">
        <f t="shared" si="138"/>
        <v>297.09999999999127</v>
      </c>
      <c r="AN1237" s="130"/>
      <c r="AO1237" s="21"/>
      <c r="AP1237" s="24"/>
      <c r="AQ1237" s="21"/>
    </row>
    <row r="1238" spans="1:43" s="22" customFormat="1" ht="76.5" outlineLevel="1" x14ac:dyDescent="0.25">
      <c r="A1238" s="70"/>
      <c r="B1238" s="72" t="s">
        <v>5468</v>
      </c>
      <c r="C1238" s="21" t="s">
        <v>79</v>
      </c>
      <c r="D1238" s="21" t="s">
        <v>4022</v>
      </c>
      <c r="E1238" s="21" t="s">
        <v>4023</v>
      </c>
      <c r="F1238" s="21" t="s">
        <v>4024</v>
      </c>
      <c r="G1238" s="21" t="s">
        <v>5193</v>
      </c>
      <c r="H1238" s="72" t="s">
        <v>3011</v>
      </c>
      <c r="I1238" s="24">
        <v>0</v>
      </c>
      <c r="J1238" s="25">
        <v>710000000</v>
      </c>
      <c r="K1238" s="25" t="s">
        <v>82</v>
      </c>
      <c r="L1238" s="23" t="s">
        <v>696</v>
      </c>
      <c r="M1238" s="30" t="s">
        <v>969</v>
      </c>
      <c r="N1238" s="26" t="s">
        <v>84</v>
      </c>
      <c r="O1238" s="26" t="s">
        <v>4214</v>
      </c>
      <c r="P1238" s="21" t="s">
        <v>91</v>
      </c>
      <c r="Q1238" s="27">
        <v>166</v>
      </c>
      <c r="R1238" s="26" t="s">
        <v>1558</v>
      </c>
      <c r="S1238" s="12">
        <v>115.2</v>
      </c>
      <c r="T1238" s="12">
        <v>1896.66</v>
      </c>
      <c r="U1238" s="12">
        <f t="shared" si="133"/>
        <v>218495.23200000002</v>
      </c>
      <c r="V1238" s="12">
        <f t="shared" si="136"/>
        <v>244714.65984000004</v>
      </c>
      <c r="W1238" s="23"/>
      <c r="X1238" s="23">
        <v>2017</v>
      </c>
      <c r="Y1238" s="25"/>
      <c r="Z1238" s="121" t="s">
        <v>4037</v>
      </c>
      <c r="AA1238" s="121" t="s">
        <v>728</v>
      </c>
      <c r="AB1238" s="121" t="s">
        <v>4703</v>
      </c>
      <c r="AC1238" s="121">
        <v>17</v>
      </c>
      <c r="AD1238" s="122" t="s">
        <v>6951</v>
      </c>
      <c r="AE1238" s="122" t="s">
        <v>6952</v>
      </c>
      <c r="AF1238" s="121" t="s">
        <v>8410</v>
      </c>
      <c r="AG1238" s="121"/>
      <c r="AH1238" s="121" t="s">
        <v>8412</v>
      </c>
      <c r="AI1238" s="121"/>
      <c r="AJ1238" s="123">
        <v>115.2</v>
      </c>
      <c r="AK1238" s="123">
        <v>1850</v>
      </c>
      <c r="AL1238" s="123">
        <f t="shared" si="137"/>
        <v>213120</v>
      </c>
      <c r="AM1238" s="123">
        <f t="shared" si="138"/>
        <v>5375.2320000000182</v>
      </c>
      <c r="AN1238" s="130"/>
      <c r="AO1238" s="21"/>
      <c r="AP1238" s="24"/>
      <c r="AQ1238" s="21"/>
    </row>
    <row r="1239" spans="1:43" s="22" customFormat="1" ht="76.5" outlineLevel="1" x14ac:dyDescent="0.25">
      <c r="A1239" s="70"/>
      <c r="B1239" s="72" t="s">
        <v>5469</v>
      </c>
      <c r="C1239" s="21" t="s">
        <v>79</v>
      </c>
      <c r="D1239" s="21" t="s">
        <v>4025</v>
      </c>
      <c r="E1239" s="21" t="s">
        <v>4023</v>
      </c>
      <c r="F1239" s="21" t="s">
        <v>4026</v>
      </c>
      <c r="G1239" s="21" t="s">
        <v>5194</v>
      </c>
      <c r="H1239" s="72" t="s">
        <v>3011</v>
      </c>
      <c r="I1239" s="24">
        <v>0</v>
      </c>
      <c r="J1239" s="25">
        <v>710000000</v>
      </c>
      <c r="K1239" s="25" t="s">
        <v>82</v>
      </c>
      <c r="L1239" s="23" t="s">
        <v>696</v>
      </c>
      <c r="M1239" s="30" t="s">
        <v>969</v>
      </c>
      <c r="N1239" s="26" t="s">
        <v>84</v>
      </c>
      <c r="O1239" s="26" t="s">
        <v>4214</v>
      </c>
      <c r="P1239" s="21" t="s">
        <v>91</v>
      </c>
      <c r="Q1239" s="27">
        <v>5108</v>
      </c>
      <c r="R1239" s="26" t="s">
        <v>1562</v>
      </c>
      <c r="S1239" s="12">
        <v>8</v>
      </c>
      <c r="T1239" s="12">
        <v>24839.29</v>
      </c>
      <c r="U1239" s="12">
        <f t="shared" si="133"/>
        <v>198714.32</v>
      </c>
      <c r="V1239" s="12">
        <f t="shared" si="136"/>
        <v>222560.03840000002</v>
      </c>
      <c r="W1239" s="23"/>
      <c r="X1239" s="23">
        <v>2017</v>
      </c>
      <c r="Y1239" s="25"/>
      <c r="Z1239" s="121" t="s">
        <v>4037</v>
      </c>
      <c r="AA1239" s="121" t="s">
        <v>728</v>
      </c>
      <c r="AB1239" s="121" t="s">
        <v>4703</v>
      </c>
      <c r="AC1239" s="121">
        <v>18</v>
      </c>
      <c r="AD1239" s="122" t="s">
        <v>6951</v>
      </c>
      <c r="AE1239" s="122" t="s">
        <v>6952</v>
      </c>
      <c r="AF1239" s="121" t="s">
        <v>8410</v>
      </c>
      <c r="AG1239" s="121"/>
      <c r="AH1239" s="121" t="s">
        <v>8412</v>
      </c>
      <c r="AI1239" s="121"/>
      <c r="AJ1239" s="123">
        <v>8</v>
      </c>
      <c r="AK1239" s="123">
        <v>24830</v>
      </c>
      <c r="AL1239" s="123">
        <f t="shared" si="137"/>
        <v>198640</v>
      </c>
      <c r="AM1239" s="123">
        <f t="shared" si="138"/>
        <v>74.320000000006985</v>
      </c>
      <c r="AN1239" s="130"/>
      <c r="AO1239" s="21"/>
      <c r="AP1239" s="24"/>
      <c r="AQ1239" s="21"/>
    </row>
    <row r="1240" spans="1:43" s="22" customFormat="1" ht="76.5" outlineLevel="1" x14ac:dyDescent="0.25">
      <c r="A1240" s="70"/>
      <c r="B1240" s="72" t="s">
        <v>5470</v>
      </c>
      <c r="C1240" s="21" t="s">
        <v>79</v>
      </c>
      <c r="D1240" s="21" t="s">
        <v>4027</v>
      </c>
      <c r="E1240" s="21" t="s">
        <v>4023</v>
      </c>
      <c r="F1240" s="21" t="s">
        <v>4028</v>
      </c>
      <c r="G1240" s="21" t="s">
        <v>5195</v>
      </c>
      <c r="H1240" s="72" t="s">
        <v>3011</v>
      </c>
      <c r="I1240" s="24">
        <v>0</v>
      </c>
      <c r="J1240" s="25">
        <v>710000000</v>
      </c>
      <c r="K1240" s="25" t="s">
        <v>82</v>
      </c>
      <c r="L1240" s="23" t="s">
        <v>696</v>
      </c>
      <c r="M1240" s="30" t="s">
        <v>969</v>
      </c>
      <c r="N1240" s="26" t="s">
        <v>84</v>
      </c>
      <c r="O1240" s="26" t="s">
        <v>4214</v>
      </c>
      <c r="P1240" s="21" t="s">
        <v>91</v>
      </c>
      <c r="Q1240" s="27">
        <v>5108</v>
      </c>
      <c r="R1240" s="26" t="s">
        <v>1562</v>
      </c>
      <c r="S1240" s="12">
        <v>1</v>
      </c>
      <c r="T1240" s="12">
        <v>24839.29</v>
      </c>
      <c r="U1240" s="12">
        <f t="shared" si="133"/>
        <v>24839.29</v>
      </c>
      <c r="V1240" s="12">
        <f t="shared" si="136"/>
        <v>27820.004800000002</v>
      </c>
      <c r="W1240" s="23"/>
      <c r="X1240" s="23">
        <v>2017</v>
      </c>
      <c r="Y1240" s="25"/>
      <c r="Z1240" s="121" t="s">
        <v>4037</v>
      </c>
      <c r="AA1240" s="121" t="s">
        <v>728</v>
      </c>
      <c r="AB1240" s="121" t="s">
        <v>4703</v>
      </c>
      <c r="AC1240" s="121">
        <v>19</v>
      </c>
      <c r="AD1240" s="122" t="s">
        <v>6951</v>
      </c>
      <c r="AE1240" s="122" t="s">
        <v>6952</v>
      </c>
      <c r="AF1240" s="121" t="s">
        <v>8410</v>
      </c>
      <c r="AG1240" s="121"/>
      <c r="AH1240" s="121" t="s">
        <v>8412</v>
      </c>
      <c r="AI1240" s="121"/>
      <c r="AJ1240" s="123">
        <v>1</v>
      </c>
      <c r="AK1240" s="123">
        <v>24830</v>
      </c>
      <c r="AL1240" s="123">
        <f t="shared" si="137"/>
        <v>24830</v>
      </c>
      <c r="AM1240" s="123">
        <f t="shared" si="138"/>
        <v>9.2900000000008731</v>
      </c>
      <c r="AN1240" s="130"/>
      <c r="AO1240" s="21"/>
      <c r="AP1240" s="24"/>
      <c r="AQ1240" s="21"/>
    </row>
    <row r="1241" spans="1:43" s="22" customFormat="1" ht="102" outlineLevel="1" x14ac:dyDescent="0.25">
      <c r="A1241" s="70"/>
      <c r="B1241" s="72" t="s">
        <v>5471</v>
      </c>
      <c r="C1241" s="21" t="s">
        <v>79</v>
      </c>
      <c r="D1241" s="21" t="s">
        <v>4029</v>
      </c>
      <c r="E1241" s="21" t="s">
        <v>609</v>
      </c>
      <c r="F1241" s="21" t="s">
        <v>4030</v>
      </c>
      <c r="G1241" s="21" t="s">
        <v>5196</v>
      </c>
      <c r="H1241" s="72" t="s">
        <v>3011</v>
      </c>
      <c r="I1241" s="24">
        <v>0</v>
      </c>
      <c r="J1241" s="25">
        <v>710000000</v>
      </c>
      <c r="K1241" s="25" t="s">
        <v>82</v>
      </c>
      <c r="L1241" s="23" t="s">
        <v>696</v>
      </c>
      <c r="M1241" s="30" t="s">
        <v>969</v>
      </c>
      <c r="N1241" s="26" t="s">
        <v>84</v>
      </c>
      <c r="O1241" s="26" t="s">
        <v>4214</v>
      </c>
      <c r="P1241" s="21" t="s">
        <v>91</v>
      </c>
      <c r="Q1241" s="27">
        <v>796</v>
      </c>
      <c r="R1241" s="26" t="s">
        <v>678</v>
      </c>
      <c r="S1241" s="12">
        <v>12</v>
      </c>
      <c r="T1241" s="12">
        <v>4878.78</v>
      </c>
      <c r="U1241" s="12">
        <f t="shared" si="133"/>
        <v>58545.36</v>
      </c>
      <c r="V1241" s="12">
        <f t="shared" si="136"/>
        <v>65570.803200000009</v>
      </c>
      <c r="W1241" s="23"/>
      <c r="X1241" s="23">
        <v>2017</v>
      </c>
      <c r="Y1241" s="25"/>
      <c r="Z1241" s="121" t="s">
        <v>4037</v>
      </c>
      <c r="AA1241" s="121" t="s">
        <v>728</v>
      </c>
      <c r="AB1241" s="121" t="s">
        <v>4703</v>
      </c>
      <c r="AC1241" s="121">
        <v>20</v>
      </c>
      <c r="AD1241" s="122" t="s">
        <v>6951</v>
      </c>
      <c r="AE1241" s="122" t="s">
        <v>6952</v>
      </c>
      <c r="AF1241" s="121" t="s">
        <v>8410</v>
      </c>
      <c r="AG1241" s="121"/>
      <c r="AH1241" s="121" t="s">
        <v>8412</v>
      </c>
      <c r="AI1241" s="121"/>
      <c r="AJ1241" s="123">
        <v>12</v>
      </c>
      <c r="AK1241" s="123">
        <v>4875</v>
      </c>
      <c r="AL1241" s="123">
        <f t="shared" si="137"/>
        <v>58500</v>
      </c>
      <c r="AM1241" s="123">
        <f t="shared" si="138"/>
        <v>45.360000000000582</v>
      </c>
      <c r="AN1241" s="130"/>
      <c r="AO1241" s="21"/>
      <c r="AP1241" s="24"/>
      <c r="AQ1241" s="21"/>
    </row>
    <row r="1242" spans="1:43" s="22" customFormat="1" ht="76.5" outlineLevel="1" x14ac:dyDescent="0.25">
      <c r="A1242" s="70"/>
      <c r="B1242" s="72" t="s">
        <v>5472</v>
      </c>
      <c r="C1242" s="21" t="s">
        <v>79</v>
      </c>
      <c r="D1242" s="21" t="s">
        <v>4031</v>
      </c>
      <c r="E1242" s="21" t="s">
        <v>4032</v>
      </c>
      <c r="F1242" s="21" t="s">
        <v>4033</v>
      </c>
      <c r="G1242" s="74" t="s">
        <v>5197</v>
      </c>
      <c r="H1242" s="72" t="s">
        <v>3011</v>
      </c>
      <c r="I1242" s="24">
        <v>0</v>
      </c>
      <c r="J1242" s="25">
        <v>710000000</v>
      </c>
      <c r="K1242" s="25" t="s">
        <v>82</v>
      </c>
      <c r="L1242" s="23" t="s">
        <v>696</v>
      </c>
      <c r="M1242" s="30" t="s">
        <v>969</v>
      </c>
      <c r="N1242" s="26" t="s">
        <v>84</v>
      </c>
      <c r="O1242" s="26" t="s">
        <v>4214</v>
      </c>
      <c r="P1242" s="21" t="s">
        <v>91</v>
      </c>
      <c r="Q1242" s="27">
        <v>796</v>
      </c>
      <c r="R1242" s="26" t="s">
        <v>678</v>
      </c>
      <c r="S1242" s="12">
        <v>5</v>
      </c>
      <c r="T1242" s="12">
        <v>34392.86</v>
      </c>
      <c r="U1242" s="12">
        <f t="shared" si="133"/>
        <v>171964.3</v>
      </c>
      <c r="V1242" s="12">
        <f t="shared" si="136"/>
        <v>192600.016</v>
      </c>
      <c r="W1242" s="23"/>
      <c r="X1242" s="23">
        <v>2017</v>
      </c>
      <c r="Y1242" s="25"/>
      <c r="Z1242" s="121" t="s">
        <v>4037</v>
      </c>
      <c r="AA1242" s="121" t="s">
        <v>728</v>
      </c>
      <c r="AB1242" s="121" t="s">
        <v>4703</v>
      </c>
      <c r="AC1242" s="121">
        <v>21</v>
      </c>
      <c r="AD1242" s="122" t="s">
        <v>6951</v>
      </c>
      <c r="AE1242" s="122" t="s">
        <v>6952</v>
      </c>
      <c r="AF1242" s="121" t="s">
        <v>8410</v>
      </c>
      <c r="AG1242" s="121"/>
      <c r="AH1242" s="121" t="s">
        <v>8412</v>
      </c>
      <c r="AI1242" s="121"/>
      <c r="AJ1242" s="123">
        <v>5</v>
      </c>
      <c r="AK1242" s="123">
        <v>34390</v>
      </c>
      <c r="AL1242" s="123">
        <f t="shared" si="137"/>
        <v>171950</v>
      </c>
      <c r="AM1242" s="123">
        <f t="shared" si="138"/>
        <v>14.299999999988358</v>
      </c>
      <c r="AN1242" s="130"/>
      <c r="AO1242" s="21"/>
      <c r="AP1242" s="24"/>
      <c r="AQ1242" s="21"/>
    </row>
    <row r="1243" spans="1:43" s="22" customFormat="1" ht="76.5" outlineLevel="1" x14ac:dyDescent="0.25">
      <c r="A1243" s="70"/>
      <c r="B1243" s="72" t="s">
        <v>5473</v>
      </c>
      <c r="C1243" s="21" t="s">
        <v>79</v>
      </c>
      <c r="D1243" s="21" t="s">
        <v>4034</v>
      </c>
      <c r="E1243" s="21" t="s">
        <v>4035</v>
      </c>
      <c r="F1243" s="21" t="s">
        <v>4036</v>
      </c>
      <c r="G1243" s="21" t="s">
        <v>5198</v>
      </c>
      <c r="H1243" s="72" t="s">
        <v>3011</v>
      </c>
      <c r="I1243" s="24">
        <v>0</v>
      </c>
      <c r="J1243" s="25">
        <v>710000000</v>
      </c>
      <c r="K1243" s="25" t="s">
        <v>82</v>
      </c>
      <c r="L1243" s="23" t="s">
        <v>696</v>
      </c>
      <c r="M1243" s="30" t="s">
        <v>969</v>
      </c>
      <c r="N1243" s="26" t="s">
        <v>84</v>
      </c>
      <c r="O1243" s="26" t="s">
        <v>4214</v>
      </c>
      <c r="P1243" s="21" t="s">
        <v>91</v>
      </c>
      <c r="Q1243" s="27">
        <v>796</v>
      </c>
      <c r="R1243" s="26" t="s">
        <v>678</v>
      </c>
      <c r="S1243" s="12">
        <v>5</v>
      </c>
      <c r="T1243" s="12">
        <v>49333</v>
      </c>
      <c r="U1243" s="12">
        <f t="shared" si="133"/>
        <v>246665</v>
      </c>
      <c r="V1243" s="12">
        <f t="shared" si="136"/>
        <v>276264.80000000005</v>
      </c>
      <c r="W1243" s="23"/>
      <c r="X1243" s="23">
        <v>2017</v>
      </c>
      <c r="Y1243" s="25"/>
      <c r="Z1243" s="121" t="s">
        <v>4037</v>
      </c>
      <c r="AA1243" s="121" t="s">
        <v>728</v>
      </c>
      <c r="AB1243" s="121" t="s">
        <v>4703</v>
      </c>
      <c r="AC1243" s="121">
        <v>22</v>
      </c>
      <c r="AD1243" s="122" t="s">
        <v>6951</v>
      </c>
      <c r="AE1243" s="122" t="s">
        <v>6952</v>
      </c>
      <c r="AF1243" s="121" t="s">
        <v>8410</v>
      </c>
      <c r="AG1243" s="121"/>
      <c r="AH1243" s="121" t="s">
        <v>8412</v>
      </c>
      <c r="AI1243" s="121"/>
      <c r="AJ1243" s="123">
        <v>5</v>
      </c>
      <c r="AK1243" s="123">
        <v>49330</v>
      </c>
      <c r="AL1243" s="123">
        <f t="shared" si="137"/>
        <v>246650</v>
      </c>
      <c r="AM1243" s="123">
        <f t="shared" si="138"/>
        <v>15</v>
      </c>
      <c r="AN1243" s="130"/>
      <c r="AO1243" s="21"/>
      <c r="AP1243" s="24"/>
      <c r="AQ1243" s="21"/>
    </row>
    <row r="1244" spans="1:43" s="22" customFormat="1" ht="76.5" outlineLevel="1" x14ac:dyDescent="0.25">
      <c r="A1244" s="70"/>
      <c r="B1244" s="72" t="s">
        <v>5474</v>
      </c>
      <c r="C1244" s="21" t="s">
        <v>79</v>
      </c>
      <c r="D1244" s="21" t="s">
        <v>873</v>
      </c>
      <c r="E1244" s="21" t="s">
        <v>874</v>
      </c>
      <c r="F1244" s="21" t="s">
        <v>875</v>
      </c>
      <c r="G1244" s="74" t="s">
        <v>4424</v>
      </c>
      <c r="H1244" s="72" t="s">
        <v>3011</v>
      </c>
      <c r="I1244" s="24">
        <v>0</v>
      </c>
      <c r="J1244" s="25">
        <v>710000000</v>
      </c>
      <c r="K1244" s="25" t="s">
        <v>82</v>
      </c>
      <c r="L1244" s="23" t="s">
        <v>696</v>
      </c>
      <c r="M1244" s="21" t="s">
        <v>706</v>
      </c>
      <c r="N1244" s="26" t="s">
        <v>84</v>
      </c>
      <c r="O1244" s="26" t="s">
        <v>4214</v>
      </c>
      <c r="P1244" s="21" t="s">
        <v>91</v>
      </c>
      <c r="Q1244" s="27">
        <v>796</v>
      </c>
      <c r="R1244" s="26" t="s">
        <v>678</v>
      </c>
      <c r="S1244" s="12">
        <v>10</v>
      </c>
      <c r="T1244" s="12">
        <v>941.03</v>
      </c>
      <c r="U1244" s="12">
        <f t="shared" si="133"/>
        <v>9410.2999999999993</v>
      </c>
      <c r="V1244" s="12">
        <f t="shared" si="136"/>
        <v>10539.536</v>
      </c>
      <c r="W1244" s="23"/>
      <c r="X1244" s="23">
        <v>2017</v>
      </c>
      <c r="Y1244" s="25"/>
      <c r="Z1244" s="121" t="s">
        <v>931</v>
      </c>
      <c r="AA1244" s="121" t="s">
        <v>904</v>
      </c>
      <c r="AB1244" s="121"/>
      <c r="AC1244" s="121"/>
      <c r="AD1244" s="122"/>
      <c r="AE1244" s="122"/>
      <c r="AF1244" s="121"/>
      <c r="AG1244" s="121"/>
      <c r="AH1244" s="126" t="s">
        <v>9337</v>
      </c>
      <c r="AI1244" s="121"/>
      <c r="AJ1244" s="123"/>
      <c r="AK1244" s="123"/>
      <c r="AL1244" s="123"/>
      <c r="AM1244" s="123"/>
      <c r="AN1244" s="130"/>
      <c r="AO1244" s="21"/>
      <c r="AP1244" s="24"/>
      <c r="AQ1244" s="21"/>
    </row>
    <row r="1245" spans="1:43" s="22" customFormat="1" ht="76.5" outlineLevel="1" x14ac:dyDescent="0.25">
      <c r="A1245" s="70"/>
      <c r="B1245" s="72" t="s">
        <v>5475</v>
      </c>
      <c r="C1245" s="21" t="s">
        <v>79</v>
      </c>
      <c r="D1245" s="21" t="s">
        <v>873</v>
      </c>
      <c r="E1245" s="21" t="s">
        <v>874</v>
      </c>
      <c r="F1245" s="21" t="s">
        <v>875</v>
      </c>
      <c r="G1245" s="74" t="s">
        <v>4425</v>
      </c>
      <c r="H1245" s="72" t="s">
        <v>3011</v>
      </c>
      <c r="I1245" s="24">
        <v>0</v>
      </c>
      <c r="J1245" s="25">
        <v>710000000</v>
      </c>
      <c r="K1245" s="25" t="s">
        <v>82</v>
      </c>
      <c r="L1245" s="23" t="s">
        <v>696</v>
      </c>
      <c r="M1245" s="21" t="s">
        <v>706</v>
      </c>
      <c r="N1245" s="26" t="s">
        <v>84</v>
      </c>
      <c r="O1245" s="26" t="s">
        <v>4214</v>
      </c>
      <c r="P1245" s="21" t="s">
        <v>91</v>
      </c>
      <c r="Q1245" s="27">
        <v>796</v>
      </c>
      <c r="R1245" s="26" t="s">
        <v>678</v>
      </c>
      <c r="S1245" s="12">
        <v>10</v>
      </c>
      <c r="T1245" s="12">
        <v>941.03</v>
      </c>
      <c r="U1245" s="12">
        <f t="shared" si="133"/>
        <v>9410.2999999999993</v>
      </c>
      <c r="V1245" s="12">
        <f t="shared" si="136"/>
        <v>10539.536</v>
      </c>
      <c r="W1245" s="23"/>
      <c r="X1245" s="23">
        <v>2017</v>
      </c>
      <c r="Y1245" s="25"/>
      <c r="Z1245" s="121" t="s">
        <v>931</v>
      </c>
      <c r="AA1245" s="121" t="s">
        <v>904</v>
      </c>
      <c r="AB1245" s="121"/>
      <c r="AC1245" s="121"/>
      <c r="AD1245" s="122"/>
      <c r="AE1245" s="122"/>
      <c r="AF1245" s="121"/>
      <c r="AG1245" s="121"/>
      <c r="AH1245" s="126" t="s">
        <v>9337</v>
      </c>
      <c r="AI1245" s="121"/>
      <c r="AJ1245" s="123"/>
      <c r="AK1245" s="123"/>
      <c r="AL1245" s="123"/>
      <c r="AM1245" s="123"/>
      <c r="AN1245" s="130"/>
      <c r="AO1245" s="21"/>
      <c r="AP1245" s="24"/>
      <c r="AQ1245" s="21"/>
    </row>
    <row r="1246" spans="1:43" s="22" customFormat="1" ht="76.5" outlineLevel="1" x14ac:dyDescent="0.25">
      <c r="A1246" s="70"/>
      <c r="B1246" s="72" t="s">
        <v>5476</v>
      </c>
      <c r="C1246" s="21" t="s">
        <v>79</v>
      </c>
      <c r="D1246" s="21" t="s">
        <v>873</v>
      </c>
      <c r="E1246" s="21" t="s">
        <v>874</v>
      </c>
      <c r="F1246" s="21" t="s">
        <v>875</v>
      </c>
      <c r="G1246" s="74" t="s">
        <v>4426</v>
      </c>
      <c r="H1246" s="72" t="s">
        <v>3011</v>
      </c>
      <c r="I1246" s="24">
        <v>0</v>
      </c>
      <c r="J1246" s="25">
        <v>710000000</v>
      </c>
      <c r="K1246" s="25" t="s">
        <v>82</v>
      </c>
      <c r="L1246" s="23" t="s">
        <v>696</v>
      </c>
      <c r="M1246" s="21" t="s">
        <v>706</v>
      </c>
      <c r="N1246" s="26" t="s">
        <v>84</v>
      </c>
      <c r="O1246" s="26" t="s">
        <v>4214</v>
      </c>
      <c r="P1246" s="21" t="s">
        <v>91</v>
      </c>
      <c r="Q1246" s="27">
        <v>796</v>
      </c>
      <c r="R1246" s="26" t="s">
        <v>678</v>
      </c>
      <c r="S1246" s="12">
        <v>30</v>
      </c>
      <c r="T1246" s="12">
        <v>2292.86</v>
      </c>
      <c r="U1246" s="12">
        <f t="shared" si="133"/>
        <v>68785.8</v>
      </c>
      <c r="V1246" s="12">
        <f t="shared" si="136"/>
        <v>77040.096000000005</v>
      </c>
      <c r="W1246" s="23"/>
      <c r="X1246" s="23">
        <v>2017</v>
      </c>
      <c r="Y1246" s="25"/>
      <c r="Z1246" s="121" t="s">
        <v>931</v>
      </c>
      <c r="AA1246" s="121" t="s">
        <v>904</v>
      </c>
      <c r="AB1246" s="121"/>
      <c r="AC1246" s="121"/>
      <c r="AD1246" s="122"/>
      <c r="AE1246" s="122"/>
      <c r="AF1246" s="121"/>
      <c r="AG1246" s="121"/>
      <c r="AH1246" s="126" t="s">
        <v>9337</v>
      </c>
      <c r="AI1246" s="121"/>
      <c r="AJ1246" s="123"/>
      <c r="AK1246" s="123"/>
      <c r="AL1246" s="123"/>
      <c r="AM1246" s="123"/>
      <c r="AN1246" s="130"/>
      <c r="AO1246" s="21"/>
      <c r="AP1246" s="24"/>
      <c r="AQ1246" s="21"/>
    </row>
    <row r="1247" spans="1:43" s="22" customFormat="1" ht="191.25" outlineLevel="1" x14ac:dyDescent="0.25">
      <c r="A1247" s="70"/>
      <c r="B1247" s="72" t="s">
        <v>5477</v>
      </c>
      <c r="C1247" s="21" t="s">
        <v>79</v>
      </c>
      <c r="D1247" s="74" t="s">
        <v>4243</v>
      </c>
      <c r="E1247" s="21" t="s">
        <v>4244</v>
      </c>
      <c r="F1247" s="74" t="s">
        <v>4245</v>
      </c>
      <c r="G1247" s="21" t="s">
        <v>4103</v>
      </c>
      <c r="H1247" s="72" t="s">
        <v>3011</v>
      </c>
      <c r="I1247" s="24">
        <v>0</v>
      </c>
      <c r="J1247" s="25">
        <v>710000000</v>
      </c>
      <c r="K1247" s="25" t="s">
        <v>82</v>
      </c>
      <c r="L1247" s="23" t="s">
        <v>696</v>
      </c>
      <c r="M1247" s="21" t="s">
        <v>706</v>
      </c>
      <c r="N1247" s="26" t="s">
        <v>84</v>
      </c>
      <c r="O1247" s="26" t="s">
        <v>4214</v>
      </c>
      <c r="P1247" s="21" t="s">
        <v>91</v>
      </c>
      <c r="Q1247" s="27">
        <v>796</v>
      </c>
      <c r="R1247" s="26" t="s">
        <v>678</v>
      </c>
      <c r="S1247" s="12">
        <v>3</v>
      </c>
      <c r="T1247" s="12">
        <v>32004.46</v>
      </c>
      <c r="U1247" s="12">
        <f t="shared" si="133"/>
        <v>96013.38</v>
      </c>
      <c r="V1247" s="12">
        <f t="shared" si="136"/>
        <v>107534.98560000001</v>
      </c>
      <c r="W1247" s="23"/>
      <c r="X1247" s="23">
        <v>2017</v>
      </c>
      <c r="Y1247" s="25"/>
      <c r="Z1247" s="121" t="s">
        <v>931</v>
      </c>
      <c r="AA1247" s="121" t="s">
        <v>904</v>
      </c>
      <c r="AB1247" s="121"/>
      <c r="AC1247" s="121"/>
      <c r="AD1247" s="122"/>
      <c r="AE1247" s="122"/>
      <c r="AF1247" s="121"/>
      <c r="AG1247" s="121"/>
      <c r="AH1247" s="126" t="s">
        <v>9337</v>
      </c>
      <c r="AI1247" s="121"/>
      <c r="AJ1247" s="123"/>
      <c r="AK1247" s="123"/>
      <c r="AL1247" s="123"/>
      <c r="AM1247" s="123"/>
      <c r="AN1247" s="130"/>
      <c r="AO1247" s="21"/>
      <c r="AP1247" s="24"/>
      <c r="AQ1247" s="21"/>
    </row>
    <row r="1248" spans="1:43" s="22" customFormat="1" ht="114.75" outlineLevel="1" x14ac:dyDescent="0.25">
      <c r="A1248" s="70"/>
      <c r="B1248" s="72" t="s">
        <v>5478</v>
      </c>
      <c r="C1248" s="21" t="s">
        <v>79</v>
      </c>
      <c r="D1248" s="21" t="s">
        <v>893</v>
      </c>
      <c r="E1248" s="21" t="s">
        <v>329</v>
      </c>
      <c r="F1248" s="21" t="s">
        <v>894</v>
      </c>
      <c r="G1248" s="21" t="s">
        <v>907</v>
      </c>
      <c r="H1248" s="72" t="s">
        <v>3011</v>
      </c>
      <c r="I1248" s="24">
        <v>0</v>
      </c>
      <c r="J1248" s="25">
        <v>710000000</v>
      </c>
      <c r="K1248" s="25" t="s">
        <v>82</v>
      </c>
      <c r="L1248" s="23" t="s">
        <v>696</v>
      </c>
      <c r="M1248" s="21" t="s">
        <v>706</v>
      </c>
      <c r="N1248" s="26" t="s">
        <v>84</v>
      </c>
      <c r="O1248" s="26" t="s">
        <v>4214</v>
      </c>
      <c r="P1248" s="21" t="s">
        <v>91</v>
      </c>
      <c r="Q1248" s="27">
        <v>796</v>
      </c>
      <c r="R1248" s="26" t="s">
        <v>678</v>
      </c>
      <c r="S1248" s="12">
        <v>680</v>
      </c>
      <c r="T1248" s="12">
        <v>4585.71</v>
      </c>
      <c r="U1248" s="12">
        <v>0</v>
      </c>
      <c r="V1248" s="12">
        <f t="shared" si="136"/>
        <v>0</v>
      </c>
      <c r="W1248" s="23"/>
      <c r="X1248" s="23">
        <v>2017</v>
      </c>
      <c r="Y1248" s="25">
        <v>11</v>
      </c>
      <c r="Z1248" s="121" t="s">
        <v>931</v>
      </c>
      <c r="AA1248" s="121" t="s">
        <v>904</v>
      </c>
      <c r="AB1248" s="121"/>
      <c r="AC1248" s="121"/>
      <c r="AD1248" s="122"/>
      <c r="AE1248" s="122"/>
      <c r="AF1248" s="121" t="s">
        <v>4078</v>
      </c>
      <c r="AG1248" s="121"/>
      <c r="AH1248" s="126"/>
      <c r="AI1248" s="121"/>
      <c r="AJ1248" s="123"/>
      <c r="AK1248" s="123"/>
      <c r="AL1248" s="123" t="s">
        <v>4078</v>
      </c>
      <c r="AM1248" s="123"/>
      <c r="AN1248" s="130"/>
      <c r="AO1248" s="21"/>
      <c r="AP1248" s="24"/>
      <c r="AQ1248" s="21"/>
    </row>
    <row r="1249" spans="1:43" s="22" customFormat="1" ht="114.75" outlineLevel="1" x14ac:dyDescent="0.25">
      <c r="A1249" s="70"/>
      <c r="B1249" s="72" t="s">
        <v>7878</v>
      </c>
      <c r="C1249" s="21" t="s">
        <v>79</v>
      </c>
      <c r="D1249" s="21" t="s">
        <v>893</v>
      </c>
      <c r="E1249" s="21" t="s">
        <v>329</v>
      </c>
      <c r="F1249" s="21" t="s">
        <v>894</v>
      </c>
      <c r="G1249" s="21" t="s">
        <v>907</v>
      </c>
      <c r="H1249" s="72" t="s">
        <v>3011</v>
      </c>
      <c r="I1249" s="24">
        <v>0</v>
      </c>
      <c r="J1249" s="25">
        <v>710000000</v>
      </c>
      <c r="K1249" s="25" t="s">
        <v>82</v>
      </c>
      <c r="L1249" s="23" t="s">
        <v>726</v>
      </c>
      <c r="M1249" s="21" t="s">
        <v>706</v>
      </c>
      <c r="N1249" s="26" t="s">
        <v>84</v>
      </c>
      <c r="O1249" s="26" t="s">
        <v>4214</v>
      </c>
      <c r="P1249" s="21" t="s">
        <v>91</v>
      </c>
      <c r="Q1249" s="27">
        <v>796</v>
      </c>
      <c r="R1249" s="26" t="s">
        <v>678</v>
      </c>
      <c r="S1249" s="12">
        <v>680</v>
      </c>
      <c r="T1249" s="12">
        <v>4585.71</v>
      </c>
      <c r="U1249" s="12">
        <f t="shared" ref="U1249" si="139">S1249*T1249</f>
        <v>3118282.8</v>
      </c>
      <c r="V1249" s="12">
        <f t="shared" ref="V1249" si="140">U1249*1.12</f>
        <v>3492476.736</v>
      </c>
      <c r="W1249" s="23"/>
      <c r="X1249" s="23">
        <v>2017</v>
      </c>
      <c r="Y1249" s="25"/>
      <c r="Z1249" s="121" t="s">
        <v>931</v>
      </c>
      <c r="AA1249" s="121" t="s">
        <v>904</v>
      </c>
      <c r="AB1249" s="121" t="s">
        <v>4791</v>
      </c>
      <c r="AC1249" s="121">
        <v>1</v>
      </c>
      <c r="AD1249" s="122" t="s">
        <v>9346</v>
      </c>
      <c r="AE1249" s="122" t="s">
        <v>9347</v>
      </c>
      <c r="AF1249" s="121" t="s">
        <v>231</v>
      </c>
      <c r="AG1249" s="121"/>
      <c r="AH1249" s="121" t="s">
        <v>9348</v>
      </c>
      <c r="AI1249" s="121"/>
      <c r="AJ1249" s="123">
        <v>680</v>
      </c>
      <c r="AK1249" s="123">
        <v>3488</v>
      </c>
      <c r="AL1249" s="123">
        <f>AJ1249*AK1249</f>
        <v>2371840</v>
      </c>
      <c r="AM1249" s="123">
        <f>U1249-AL1249</f>
        <v>746442.79999999981</v>
      </c>
      <c r="AN1249" s="130"/>
      <c r="AO1249" s="21"/>
      <c r="AP1249" s="24"/>
      <c r="AQ1249" s="21"/>
    </row>
    <row r="1250" spans="1:43" s="22" customFormat="1" ht="267.75" outlineLevel="1" x14ac:dyDescent="0.25">
      <c r="A1250" s="70"/>
      <c r="B1250" s="72" t="s">
        <v>5479</v>
      </c>
      <c r="C1250" s="21" t="s">
        <v>79</v>
      </c>
      <c r="D1250" s="21" t="s">
        <v>328</v>
      </c>
      <c r="E1250" s="21" t="s">
        <v>329</v>
      </c>
      <c r="F1250" s="21" t="s">
        <v>330</v>
      </c>
      <c r="G1250" s="21" t="s">
        <v>7840</v>
      </c>
      <c r="H1250" s="72" t="s">
        <v>3011</v>
      </c>
      <c r="I1250" s="24">
        <v>0</v>
      </c>
      <c r="J1250" s="25">
        <v>710000000</v>
      </c>
      <c r="K1250" s="25" t="s">
        <v>82</v>
      </c>
      <c r="L1250" s="23" t="s">
        <v>696</v>
      </c>
      <c r="M1250" s="78" t="s">
        <v>4125</v>
      </c>
      <c r="N1250" s="26" t="s">
        <v>84</v>
      </c>
      <c r="O1250" s="26" t="s">
        <v>4214</v>
      </c>
      <c r="P1250" s="21" t="s">
        <v>91</v>
      </c>
      <c r="Q1250" s="27">
        <v>796</v>
      </c>
      <c r="R1250" s="26" t="s">
        <v>678</v>
      </c>
      <c r="S1250" s="12">
        <v>52</v>
      </c>
      <c r="T1250" s="12">
        <v>1528.57</v>
      </c>
      <c r="U1250" s="12">
        <v>0</v>
      </c>
      <c r="V1250" s="12">
        <f t="shared" si="136"/>
        <v>0</v>
      </c>
      <c r="W1250" s="23"/>
      <c r="X1250" s="23">
        <v>2017</v>
      </c>
      <c r="Y1250" s="25">
        <v>11</v>
      </c>
      <c r="Z1250" s="121" t="s">
        <v>931</v>
      </c>
      <c r="AA1250" s="121" t="s">
        <v>682</v>
      </c>
      <c r="AB1250" s="121"/>
      <c r="AC1250" s="121"/>
      <c r="AD1250" s="122"/>
      <c r="AE1250" s="122"/>
      <c r="AF1250" s="121" t="s">
        <v>4078</v>
      </c>
      <c r="AG1250" s="121"/>
      <c r="AH1250" s="126"/>
      <c r="AI1250" s="121"/>
      <c r="AJ1250" s="123"/>
      <c r="AK1250" s="123"/>
      <c r="AL1250" s="123" t="s">
        <v>4078</v>
      </c>
      <c r="AM1250" s="123"/>
      <c r="AN1250" s="130"/>
      <c r="AO1250" s="21"/>
      <c r="AP1250" s="24"/>
      <c r="AQ1250" s="21"/>
    </row>
    <row r="1251" spans="1:43" s="22" customFormat="1" ht="267.75" outlineLevel="1" x14ac:dyDescent="0.25">
      <c r="A1251" s="70"/>
      <c r="B1251" s="72" t="s">
        <v>7879</v>
      </c>
      <c r="C1251" s="21" t="s">
        <v>79</v>
      </c>
      <c r="D1251" s="21" t="s">
        <v>328</v>
      </c>
      <c r="E1251" s="21" t="s">
        <v>329</v>
      </c>
      <c r="F1251" s="21" t="s">
        <v>330</v>
      </c>
      <c r="G1251" s="21" t="s">
        <v>7840</v>
      </c>
      <c r="H1251" s="72" t="s">
        <v>3011</v>
      </c>
      <c r="I1251" s="24">
        <v>0</v>
      </c>
      <c r="J1251" s="25">
        <v>710000000</v>
      </c>
      <c r="K1251" s="25" t="s">
        <v>82</v>
      </c>
      <c r="L1251" s="23" t="s">
        <v>726</v>
      </c>
      <c r="M1251" s="78" t="s">
        <v>4125</v>
      </c>
      <c r="N1251" s="26" t="s">
        <v>84</v>
      </c>
      <c r="O1251" s="26" t="s">
        <v>4214</v>
      </c>
      <c r="P1251" s="21" t="s">
        <v>91</v>
      </c>
      <c r="Q1251" s="27">
        <v>796</v>
      </c>
      <c r="R1251" s="26" t="s">
        <v>678</v>
      </c>
      <c r="S1251" s="12">
        <v>52</v>
      </c>
      <c r="T1251" s="12">
        <v>1528.57</v>
      </c>
      <c r="U1251" s="12">
        <f t="shared" ref="U1251" si="141">S1251*T1251</f>
        <v>79485.64</v>
      </c>
      <c r="V1251" s="12">
        <f t="shared" ref="V1251" si="142">U1251*1.12</f>
        <v>89023.916800000006</v>
      </c>
      <c r="W1251" s="23"/>
      <c r="X1251" s="23">
        <v>2017</v>
      </c>
      <c r="Y1251" s="25"/>
      <c r="Z1251" s="121" t="s">
        <v>931</v>
      </c>
      <c r="AA1251" s="121" t="s">
        <v>682</v>
      </c>
      <c r="AB1251" s="121" t="s">
        <v>4791</v>
      </c>
      <c r="AC1251" s="121">
        <v>2</v>
      </c>
      <c r="AD1251" s="122" t="s">
        <v>9346</v>
      </c>
      <c r="AE1251" s="122" t="s">
        <v>9347</v>
      </c>
      <c r="AF1251" s="121">
        <v>445</v>
      </c>
      <c r="AG1251" s="121" t="s">
        <v>9018</v>
      </c>
      <c r="AH1251" s="121" t="s">
        <v>7078</v>
      </c>
      <c r="AI1251" s="121"/>
      <c r="AJ1251" s="123">
        <v>52</v>
      </c>
      <c r="AK1251" s="123">
        <v>1700</v>
      </c>
      <c r="AL1251" s="123">
        <f>AJ1251*AK1251</f>
        <v>88400</v>
      </c>
      <c r="AM1251" s="123">
        <f>V1251-AL1251</f>
        <v>623.91680000000633</v>
      </c>
      <c r="AN1251" s="130"/>
      <c r="AO1251" s="21"/>
      <c r="AP1251" s="24"/>
      <c r="AQ1251" s="21"/>
    </row>
    <row r="1252" spans="1:43" s="22" customFormat="1" ht="229.5" outlineLevel="1" x14ac:dyDescent="0.25">
      <c r="A1252" s="70"/>
      <c r="B1252" s="72" t="s">
        <v>5480</v>
      </c>
      <c r="C1252" s="21" t="s">
        <v>79</v>
      </c>
      <c r="D1252" s="21" t="s">
        <v>331</v>
      </c>
      <c r="E1252" s="21" t="s">
        <v>329</v>
      </c>
      <c r="F1252" s="21" t="s">
        <v>332</v>
      </c>
      <c r="G1252" s="21" t="s">
        <v>5355</v>
      </c>
      <c r="H1252" s="72" t="s">
        <v>3011</v>
      </c>
      <c r="I1252" s="24">
        <v>0</v>
      </c>
      <c r="J1252" s="25">
        <v>710000000</v>
      </c>
      <c r="K1252" s="25" t="s">
        <v>82</v>
      </c>
      <c r="L1252" s="23" t="s">
        <v>696</v>
      </c>
      <c r="M1252" s="78" t="s">
        <v>4125</v>
      </c>
      <c r="N1252" s="26" t="s">
        <v>84</v>
      </c>
      <c r="O1252" s="26" t="s">
        <v>4214</v>
      </c>
      <c r="P1252" s="21" t="s">
        <v>91</v>
      </c>
      <c r="Q1252" s="27">
        <v>796</v>
      </c>
      <c r="R1252" s="26" t="s">
        <v>678</v>
      </c>
      <c r="S1252" s="12">
        <v>8</v>
      </c>
      <c r="T1252" s="12">
        <v>3343.75</v>
      </c>
      <c r="U1252" s="12">
        <v>0</v>
      </c>
      <c r="V1252" s="12">
        <f t="shared" si="136"/>
        <v>0</v>
      </c>
      <c r="W1252" s="23"/>
      <c r="X1252" s="23">
        <v>2017</v>
      </c>
      <c r="Y1252" s="25">
        <v>11</v>
      </c>
      <c r="Z1252" s="121" t="s">
        <v>931</v>
      </c>
      <c r="AA1252" s="121" t="s">
        <v>682</v>
      </c>
      <c r="AB1252" s="121"/>
      <c r="AC1252" s="121"/>
      <c r="AD1252" s="122"/>
      <c r="AE1252" s="122"/>
      <c r="AF1252" s="121" t="s">
        <v>4078</v>
      </c>
      <c r="AG1252" s="121"/>
      <c r="AH1252" s="126"/>
      <c r="AI1252" s="121"/>
      <c r="AJ1252" s="123"/>
      <c r="AK1252" s="123"/>
      <c r="AL1252" s="123" t="s">
        <v>4078</v>
      </c>
      <c r="AM1252" s="123"/>
      <c r="AN1252" s="130"/>
      <c r="AO1252" s="21"/>
      <c r="AP1252" s="24"/>
      <c r="AQ1252" s="21"/>
    </row>
    <row r="1253" spans="1:43" s="22" customFormat="1" ht="229.5" outlineLevel="1" x14ac:dyDescent="0.25">
      <c r="A1253" s="70"/>
      <c r="B1253" s="72" t="s">
        <v>7880</v>
      </c>
      <c r="C1253" s="21" t="s">
        <v>79</v>
      </c>
      <c r="D1253" s="21" t="s">
        <v>331</v>
      </c>
      <c r="E1253" s="21" t="s">
        <v>329</v>
      </c>
      <c r="F1253" s="21" t="s">
        <v>332</v>
      </c>
      <c r="G1253" s="21" t="s">
        <v>5355</v>
      </c>
      <c r="H1253" s="72" t="s">
        <v>3011</v>
      </c>
      <c r="I1253" s="24">
        <v>0</v>
      </c>
      <c r="J1253" s="25">
        <v>710000000</v>
      </c>
      <c r="K1253" s="25" t="s">
        <v>82</v>
      </c>
      <c r="L1253" s="23" t="s">
        <v>726</v>
      </c>
      <c r="M1253" s="78" t="s">
        <v>4125</v>
      </c>
      <c r="N1253" s="26" t="s">
        <v>84</v>
      </c>
      <c r="O1253" s="26" t="s">
        <v>4214</v>
      </c>
      <c r="P1253" s="21" t="s">
        <v>91</v>
      </c>
      <c r="Q1253" s="27">
        <v>796</v>
      </c>
      <c r="R1253" s="26" t="s">
        <v>678</v>
      </c>
      <c r="S1253" s="12">
        <v>8</v>
      </c>
      <c r="T1253" s="12">
        <v>3343.75</v>
      </c>
      <c r="U1253" s="12">
        <f t="shared" ref="U1253" si="143">S1253*T1253</f>
        <v>26750</v>
      </c>
      <c r="V1253" s="12">
        <f t="shared" ref="V1253" si="144">U1253*1.12</f>
        <v>29960.000000000004</v>
      </c>
      <c r="W1253" s="23"/>
      <c r="X1253" s="23">
        <v>2017</v>
      </c>
      <c r="Y1253" s="25"/>
      <c r="Z1253" s="121" t="s">
        <v>931</v>
      </c>
      <c r="AA1253" s="121" t="s">
        <v>682</v>
      </c>
      <c r="AB1253" s="121" t="s">
        <v>4791</v>
      </c>
      <c r="AC1253" s="121">
        <v>3</v>
      </c>
      <c r="AD1253" s="122" t="s">
        <v>9346</v>
      </c>
      <c r="AE1253" s="122" t="s">
        <v>9347</v>
      </c>
      <c r="AF1253" s="121">
        <v>445</v>
      </c>
      <c r="AG1253" s="121" t="s">
        <v>9018</v>
      </c>
      <c r="AH1253" s="121" t="s">
        <v>7078</v>
      </c>
      <c r="AI1253" s="121"/>
      <c r="AJ1253" s="123">
        <v>8</v>
      </c>
      <c r="AK1253" s="123">
        <v>3250</v>
      </c>
      <c r="AL1253" s="123">
        <f>AJ1253*AK1253</f>
        <v>26000</v>
      </c>
      <c r="AM1253" s="123">
        <f>V1253-AL1253</f>
        <v>3960.0000000000036</v>
      </c>
      <c r="AN1253" s="130"/>
      <c r="AO1253" s="21"/>
      <c r="AP1253" s="24"/>
      <c r="AQ1253" s="21"/>
    </row>
    <row r="1254" spans="1:43" s="22" customFormat="1" ht="76.5" outlineLevel="1" x14ac:dyDescent="0.25">
      <c r="A1254" s="70"/>
      <c r="B1254" s="72" t="s">
        <v>5481</v>
      </c>
      <c r="C1254" s="21" t="s">
        <v>79</v>
      </c>
      <c r="D1254" s="21" t="s">
        <v>3370</v>
      </c>
      <c r="E1254" s="21" t="s">
        <v>3371</v>
      </c>
      <c r="F1254" s="21" t="s">
        <v>3372</v>
      </c>
      <c r="G1254" s="21" t="s">
        <v>5226</v>
      </c>
      <c r="H1254" s="72" t="s">
        <v>3011</v>
      </c>
      <c r="I1254" s="24">
        <v>0</v>
      </c>
      <c r="J1254" s="25">
        <v>710000000</v>
      </c>
      <c r="K1254" s="25" t="s">
        <v>82</v>
      </c>
      <c r="L1254" s="23" t="s">
        <v>696</v>
      </c>
      <c r="M1254" s="30" t="s">
        <v>969</v>
      </c>
      <c r="N1254" s="26" t="s">
        <v>84</v>
      </c>
      <c r="O1254" s="26" t="s">
        <v>4214</v>
      </c>
      <c r="P1254" s="21" t="s">
        <v>91</v>
      </c>
      <c r="Q1254" s="27">
        <v>796</v>
      </c>
      <c r="R1254" s="26" t="s">
        <v>678</v>
      </c>
      <c r="S1254" s="12">
        <v>7</v>
      </c>
      <c r="T1254" s="12">
        <v>3262.54</v>
      </c>
      <c r="U1254" s="12">
        <f t="shared" si="133"/>
        <v>22837.78</v>
      </c>
      <c r="V1254" s="12">
        <f t="shared" si="136"/>
        <v>25578.313600000001</v>
      </c>
      <c r="W1254" s="23"/>
      <c r="X1254" s="23">
        <v>2017</v>
      </c>
      <c r="Y1254" s="25"/>
      <c r="Z1254" s="121" t="s">
        <v>931</v>
      </c>
      <c r="AA1254" s="121" t="s">
        <v>728</v>
      </c>
      <c r="AB1254" s="121"/>
      <c r="AC1254" s="121"/>
      <c r="AD1254" s="122"/>
      <c r="AE1254" s="122"/>
      <c r="AF1254" s="121"/>
      <c r="AG1254" s="121"/>
      <c r="AH1254" s="126" t="s">
        <v>9337</v>
      </c>
      <c r="AI1254" s="121"/>
      <c r="AJ1254" s="123"/>
      <c r="AK1254" s="123"/>
      <c r="AL1254" s="123"/>
      <c r="AM1254" s="123"/>
      <c r="AN1254" s="130"/>
      <c r="AO1254" s="21"/>
      <c r="AP1254" s="24"/>
      <c r="AQ1254" s="21"/>
    </row>
    <row r="1255" spans="1:43" s="22" customFormat="1" ht="102" outlineLevel="1" x14ac:dyDescent="0.25">
      <c r="A1255" s="70"/>
      <c r="B1255" s="72" t="s">
        <v>5482</v>
      </c>
      <c r="C1255" s="21" t="s">
        <v>79</v>
      </c>
      <c r="D1255" s="21" t="s">
        <v>3373</v>
      </c>
      <c r="E1255" s="21" t="s">
        <v>2085</v>
      </c>
      <c r="F1255" s="21" t="s">
        <v>3374</v>
      </c>
      <c r="G1255" s="21" t="s">
        <v>5227</v>
      </c>
      <c r="H1255" s="72" t="s">
        <v>3011</v>
      </c>
      <c r="I1255" s="24">
        <v>0</v>
      </c>
      <c r="J1255" s="25">
        <v>710000000</v>
      </c>
      <c r="K1255" s="25" t="s">
        <v>82</v>
      </c>
      <c r="L1255" s="23" t="s">
        <v>696</v>
      </c>
      <c r="M1255" s="30" t="s">
        <v>969</v>
      </c>
      <c r="N1255" s="26" t="s">
        <v>84</v>
      </c>
      <c r="O1255" s="26" t="s">
        <v>4214</v>
      </c>
      <c r="P1255" s="21" t="s">
        <v>91</v>
      </c>
      <c r="Q1255" s="27">
        <v>839</v>
      </c>
      <c r="R1255" s="26" t="s">
        <v>679</v>
      </c>
      <c r="S1255" s="12">
        <v>5</v>
      </c>
      <c r="T1255" s="12">
        <v>14808.04</v>
      </c>
      <c r="U1255" s="12">
        <f t="shared" si="133"/>
        <v>74040.200000000012</v>
      </c>
      <c r="V1255" s="12">
        <f t="shared" si="136"/>
        <v>82925.024000000019</v>
      </c>
      <c r="W1255" s="23"/>
      <c r="X1255" s="23">
        <v>2017</v>
      </c>
      <c r="Y1255" s="25"/>
      <c r="Z1255" s="121" t="s">
        <v>931</v>
      </c>
      <c r="AA1255" s="121" t="s">
        <v>728</v>
      </c>
      <c r="AB1255" s="121"/>
      <c r="AC1255" s="121"/>
      <c r="AD1255" s="122"/>
      <c r="AE1255" s="122"/>
      <c r="AF1255" s="121"/>
      <c r="AG1255" s="121"/>
      <c r="AH1255" s="126" t="s">
        <v>9337</v>
      </c>
      <c r="AI1255" s="121"/>
      <c r="AJ1255" s="123"/>
      <c r="AK1255" s="123"/>
      <c r="AL1255" s="123"/>
      <c r="AM1255" s="123"/>
      <c r="AN1255" s="130"/>
      <c r="AO1255" s="21"/>
      <c r="AP1255" s="24"/>
      <c r="AQ1255" s="21"/>
    </row>
    <row r="1256" spans="1:43" s="22" customFormat="1" ht="76.5" outlineLevel="1" x14ac:dyDescent="0.25">
      <c r="A1256" s="70"/>
      <c r="B1256" s="72" t="s">
        <v>5483</v>
      </c>
      <c r="C1256" s="21" t="s">
        <v>79</v>
      </c>
      <c r="D1256" s="21" t="s">
        <v>2087</v>
      </c>
      <c r="E1256" s="21" t="s">
        <v>329</v>
      </c>
      <c r="F1256" s="21" t="s">
        <v>2088</v>
      </c>
      <c r="G1256" s="21" t="s">
        <v>6234</v>
      </c>
      <c r="H1256" s="72" t="s">
        <v>3011</v>
      </c>
      <c r="I1256" s="24">
        <v>0</v>
      </c>
      <c r="J1256" s="25">
        <v>710000000</v>
      </c>
      <c r="K1256" s="25" t="s">
        <v>82</v>
      </c>
      <c r="L1256" s="23" t="s">
        <v>696</v>
      </c>
      <c r="M1256" s="30" t="s">
        <v>1728</v>
      </c>
      <c r="N1256" s="26" t="s">
        <v>84</v>
      </c>
      <c r="O1256" s="26" t="s">
        <v>4214</v>
      </c>
      <c r="P1256" s="21" t="s">
        <v>91</v>
      </c>
      <c r="Q1256" s="27">
        <v>796</v>
      </c>
      <c r="R1256" s="26" t="s">
        <v>678</v>
      </c>
      <c r="S1256" s="12">
        <v>2</v>
      </c>
      <c r="T1256" s="12">
        <v>11941.96</v>
      </c>
      <c r="U1256" s="12">
        <v>0</v>
      </c>
      <c r="V1256" s="12">
        <f t="shared" si="136"/>
        <v>0</v>
      </c>
      <c r="W1256" s="23"/>
      <c r="X1256" s="23">
        <v>2017</v>
      </c>
      <c r="Y1256" s="25">
        <v>11</v>
      </c>
      <c r="Z1256" s="121" t="s">
        <v>931</v>
      </c>
      <c r="AA1256" s="121" t="s">
        <v>1427</v>
      </c>
      <c r="AB1256" s="121"/>
      <c r="AC1256" s="121"/>
      <c r="AD1256" s="122"/>
      <c r="AE1256" s="122"/>
      <c r="AF1256" s="121" t="s">
        <v>4078</v>
      </c>
      <c r="AG1256" s="121"/>
      <c r="AH1256" s="126"/>
      <c r="AI1256" s="121"/>
      <c r="AJ1256" s="123"/>
      <c r="AK1256" s="123"/>
      <c r="AL1256" s="123" t="s">
        <v>4078</v>
      </c>
      <c r="AM1256" s="123"/>
      <c r="AN1256" s="130"/>
      <c r="AO1256" s="21"/>
      <c r="AP1256" s="24"/>
      <c r="AQ1256" s="21"/>
    </row>
    <row r="1257" spans="1:43" s="22" customFormat="1" ht="76.5" outlineLevel="1" x14ac:dyDescent="0.25">
      <c r="A1257" s="70"/>
      <c r="B1257" s="72" t="s">
        <v>7881</v>
      </c>
      <c r="C1257" s="21" t="s">
        <v>79</v>
      </c>
      <c r="D1257" s="21" t="s">
        <v>2087</v>
      </c>
      <c r="E1257" s="21" t="s">
        <v>329</v>
      </c>
      <c r="F1257" s="21" t="s">
        <v>2088</v>
      </c>
      <c r="G1257" s="21" t="s">
        <v>6234</v>
      </c>
      <c r="H1257" s="72" t="s">
        <v>3011</v>
      </c>
      <c r="I1257" s="24">
        <v>0</v>
      </c>
      <c r="J1257" s="25">
        <v>710000000</v>
      </c>
      <c r="K1257" s="25" t="s">
        <v>82</v>
      </c>
      <c r="L1257" s="23" t="s">
        <v>726</v>
      </c>
      <c r="M1257" s="30" t="s">
        <v>1728</v>
      </c>
      <c r="N1257" s="26" t="s">
        <v>84</v>
      </c>
      <c r="O1257" s="26" t="s">
        <v>4214</v>
      </c>
      <c r="P1257" s="21" t="s">
        <v>91</v>
      </c>
      <c r="Q1257" s="27">
        <v>796</v>
      </c>
      <c r="R1257" s="26" t="s">
        <v>678</v>
      </c>
      <c r="S1257" s="12">
        <v>2</v>
      </c>
      <c r="T1257" s="12">
        <v>11941.96</v>
      </c>
      <c r="U1257" s="12">
        <f t="shared" ref="U1257" si="145">S1257*T1257</f>
        <v>23883.919999999998</v>
      </c>
      <c r="V1257" s="12">
        <f t="shared" ref="V1257" si="146">U1257*1.12</f>
        <v>26749.990399999999</v>
      </c>
      <c r="W1257" s="23"/>
      <c r="X1257" s="23">
        <v>2017</v>
      </c>
      <c r="Y1257" s="25"/>
      <c r="Z1257" s="121" t="s">
        <v>931</v>
      </c>
      <c r="AA1257" s="121" t="s">
        <v>1427</v>
      </c>
      <c r="AB1257" s="121"/>
      <c r="AC1257" s="121"/>
      <c r="AD1257" s="122"/>
      <c r="AE1257" s="122"/>
      <c r="AF1257" s="121"/>
      <c r="AG1257" s="121"/>
      <c r="AH1257" s="126" t="s">
        <v>9337</v>
      </c>
      <c r="AI1257" s="121"/>
      <c r="AJ1257" s="123"/>
      <c r="AK1257" s="123"/>
      <c r="AL1257" s="123"/>
      <c r="AM1257" s="123"/>
      <c r="AN1257" s="130"/>
      <c r="AO1257" s="21"/>
      <c r="AP1257" s="24"/>
      <c r="AQ1257" s="21"/>
    </row>
    <row r="1258" spans="1:43" s="22" customFormat="1" ht="89.25" outlineLevel="1" x14ac:dyDescent="0.25">
      <c r="A1258" s="70"/>
      <c r="B1258" s="72" t="s">
        <v>5484</v>
      </c>
      <c r="C1258" s="21" t="s">
        <v>79</v>
      </c>
      <c r="D1258" s="21" t="s">
        <v>1500</v>
      </c>
      <c r="E1258" s="21" t="s">
        <v>1501</v>
      </c>
      <c r="F1258" s="21" t="s">
        <v>1502</v>
      </c>
      <c r="G1258" s="21" t="s">
        <v>5228</v>
      </c>
      <c r="H1258" s="72" t="s">
        <v>3011</v>
      </c>
      <c r="I1258" s="24">
        <v>0</v>
      </c>
      <c r="J1258" s="25">
        <v>710000000</v>
      </c>
      <c r="K1258" s="25" t="s">
        <v>82</v>
      </c>
      <c r="L1258" s="23" t="s">
        <v>696</v>
      </c>
      <c r="M1258" s="21" t="s">
        <v>1428</v>
      </c>
      <c r="N1258" s="26" t="s">
        <v>84</v>
      </c>
      <c r="O1258" s="26" t="s">
        <v>4214</v>
      </c>
      <c r="P1258" s="21" t="s">
        <v>91</v>
      </c>
      <c r="Q1258" s="27" t="s">
        <v>902</v>
      </c>
      <c r="R1258" s="26" t="s">
        <v>678</v>
      </c>
      <c r="S1258" s="12">
        <v>1</v>
      </c>
      <c r="T1258" s="12">
        <v>23406.25</v>
      </c>
      <c r="U1258" s="12">
        <f t="shared" si="133"/>
        <v>23406.25</v>
      </c>
      <c r="V1258" s="12">
        <f t="shared" si="136"/>
        <v>26215.000000000004</v>
      </c>
      <c r="W1258" s="23"/>
      <c r="X1258" s="23">
        <v>2017</v>
      </c>
      <c r="Y1258" s="25"/>
      <c r="Z1258" s="121" t="s">
        <v>931</v>
      </c>
      <c r="AA1258" s="121" t="s">
        <v>1427</v>
      </c>
      <c r="AB1258" s="121"/>
      <c r="AC1258" s="121"/>
      <c r="AD1258" s="122"/>
      <c r="AE1258" s="122"/>
      <c r="AF1258" s="121"/>
      <c r="AG1258" s="121"/>
      <c r="AH1258" s="126" t="s">
        <v>9337</v>
      </c>
      <c r="AI1258" s="121"/>
      <c r="AJ1258" s="123"/>
      <c r="AK1258" s="123"/>
      <c r="AL1258" s="123"/>
      <c r="AM1258" s="123"/>
      <c r="AN1258" s="130"/>
      <c r="AO1258" s="21"/>
      <c r="AP1258" s="24"/>
      <c r="AQ1258" s="21"/>
    </row>
    <row r="1259" spans="1:43" s="22" customFormat="1" ht="102" outlineLevel="1" x14ac:dyDescent="0.25">
      <c r="A1259" s="70"/>
      <c r="B1259" s="72" t="s">
        <v>5485</v>
      </c>
      <c r="C1259" s="21" t="s">
        <v>79</v>
      </c>
      <c r="D1259" s="21" t="s">
        <v>2084</v>
      </c>
      <c r="E1259" s="21" t="s">
        <v>2085</v>
      </c>
      <c r="F1259" s="21" t="s">
        <v>2086</v>
      </c>
      <c r="G1259" s="21" t="s">
        <v>5227</v>
      </c>
      <c r="H1259" s="72" t="s">
        <v>3011</v>
      </c>
      <c r="I1259" s="24">
        <v>0</v>
      </c>
      <c r="J1259" s="25">
        <v>710000000</v>
      </c>
      <c r="K1259" s="25" t="s">
        <v>82</v>
      </c>
      <c r="L1259" s="23" t="s">
        <v>696</v>
      </c>
      <c r="M1259" s="30" t="s">
        <v>1728</v>
      </c>
      <c r="N1259" s="26" t="s">
        <v>84</v>
      </c>
      <c r="O1259" s="26" t="s">
        <v>4214</v>
      </c>
      <c r="P1259" s="21" t="s">
        <v>91</v>
      </c>
      <c r="Q1259" s="27">
        <v>796</v>
      </c>
      <c r="R1259" s="26" t="s">
        <v>678</v>
      </c>
      <c r="S1259" s="12">
        <v>6</v>
      </c>
      <c r="T1259" s="12">
        <v>19888.39</v>
      </c>
      <c r="U1259" s="12">
        <f t="shared" si="133"/>
        <v>119330.34</v>
      </c>
      <c r="V1259" s="12">
        <f t="shared" si="136"/>
        <v>133649.98080000002</v>
      </c>
      <c r="W1259" s="23"/>
      <c r="X1259" s="23">
        <v>2017</v>
      </c>
      <c r="Y1259" s="25"/>
      <c r="Z1259" s="121" t="s">
        <v>931</v>
      </c>
      <c r="AA1259" s="121" t="s">
        <v>1427</v>
      </c>
      <c r="AB1259" s="121"/>
      <c r="AC1259" s="121"/>
      <c r="AD1259" s="122"/>
      <c r="AE1259" s="122"/>
      <c r="AF1259" s="121"/>
      <c r="AG1259" s="121"/>
      <c r="AH1259" s="126" t="s">
        <v>9337</v>
      </c>
      <c r="AI1259" s="121"/>
      <c r="AJ1259" s="123"/>
      <c r="AK1259" s="123"/>
      <c r="AL1259" s="123"/>
      <c r="AM1259" s="123"/>
      <c r="AN1259" s="130"/>
      <c r="AO1259" s="21"/>
      <c r="AP1259" s="24"/>
      <c r="AQ1259" s="21"/>
    </row>
    <row r="1260" spans="1:43" s="22" customFormat="1" ht="76.5" outlineLevel="1" x14ac:dyDescent="0.25">
      <c r="A1260" s="70"/>
      <c r="B1260" s="72" t="s">
        <v>5486</v>
      </c>
      <c r="C1260" s="21" t="s">
        <v>79</v>
      </c>
      <c r="D1260" s="21" t="s">
        <v>876</v>
      </c>
      <c r="E1260" s="21" t="s">
        <v>877</v>
      </c>
      <c r="F1260" s="21" t="s">
        <v>878</v>
      </c>
      <c r="G1260" s="21" t="s">
        <v>5229</v>
      </c>
      <c r="H1260" s="23" t="s">
        <v>100</v>
      </c>
      <c r="I1260" s="24">
        <v>0</v>
      </c>
      <c r="J1260" s="25">
        <v>710000000</v>
      </c>
      <c r="K1260" s="25" t="s">
        <v>82</v>
      </c>
      <c r="L1260" s="23" t="s">
        <v>696</v>
      </c>
      <c r="M1260" s="21" t="s">
        <v>706</v>
      </c>
      <c r="N1260" s="26" t="s">
        <v>84</v>
      </c>
      <c r="O1260" s="26" t="s">
        <v>4214</v>
      </c>
      <c r="P1260" s="21" t="s">
        <v>91</v>
      </c>
      <c r="Q1260" s="27">
        <v>796</v>
      </c>
      <c r="R1260" s="26" t="s">
        <v>678</v>
      </c>
      <c r="S1260" s="12">
        <v>4</v>
      </c>
      <c r="T1260" s="12">
        <v>19.5</v>
      </c>
      <c r="U1260" s="12">
        <v>0</v>
      </c>
      <c r="V1260" s="12">
        <f t="shared" si="136"/>
        <v>0</v>
      </c>
      <c r="W1260" s="23"/>
      <c r="X1260" s="23">
        <v>2017</v>
      </c>
      <c r="Y1260" s="25" t="s">
        <v>929</v>
      </c>
      <c r="Z1260" s="121"/>
      <c r="AA1260" s="121" t="s">
        <v>904</v>
      </c>
      <c r="AB1260" s="121"/>
      <c r="AC1260" s="121"/>
      <c r="AD1260" s="122"/>
      <c r="AE1260" s="122"/>
      <c r="AF1260" s="121" t="s">
        <v>929</v>
      </c>
      <c r="AG1260" s="121"/>
      <c r="AH1260" s="121" t="s">
        <v>929</v>
      </c>
      <c r="AI1260" s="121"/>
      <c r="AJ1260" s="123"/>
      <c r="AK1260" s="123"/>
      <c r="AL1260" s="123" t="s">
        <v>929</v>
      </c>
      <c r="AM1260" s="123"/>
      <c r="AN1260" s="130"/>
      <c r="AO1260" s="21"/>
      <c r="AP1260" s="24"/>
      <c r="AQ1260" s="21"/>
    </row>
    <row r="1261" spans="1:43" s="22" customFormat="1" ht="76.5" outlineLevel="1" x14ac:dyDescent="0.25">
      <c r="A1261" s="70"/>
      <c r="B1261" s="72" t="s">
        <v>5487</v>
      </c>
      <c r="C1261" s="21" t="s">
        <v>79</v>
      </c>
      <c r="D1261" s="21" t="s">
        <v>879</v>
      </c>
      <c r="E1261" s="21" t="s">
        <v>880</v>
      </c>
      <c r="F1261" s="21" t="s">
        <v>881</v>
      </c>
      <c r="G1261" s="21" t="s">
        <v>882</v>
      </c>
      <c r="H1261" s="23" t="s">
        <v>100</v>
      </c>
      <c r="I1261" s="24">
        <v>0</v>
      </c>
      <c r="J1261" s="25">
        <v>710000000</v>
      </c>
      <c r="K1261" s="25" t="s">
        <v>82</v>
      </c>
      <c r="L1261" s="23" t="s">
        <v>696</v>
      </c>
      <c r="M1261" s="21" t="s">
        <v>706</v>
      </c>
      <c r="N1261" s="26" t="s">
        <v>84</v>
      </c>
      <c r="O1261" s="26" t="s">
        <v>4214</v>
      </c>
      <c r="P1261" s="21" t="s">
        <v>91</v>
      </c>
      <c r="Q1261" s="27">
        <v>796</v>
      </c>
      <c r="R1261" s="26" t="s">
        <v>678</v>
      </c>
      <c r="S1261" s="12">
        <v>10</v>
      </c>
      <c r="T1261" s="12">
        <v>642</v>
      </c>
      <c r="U1261" s="12">
        <v>0</v>
      </c>
      <c r="V1261" s="12">
        <f t="shared" si="136"/>
        <v>0</v>
      </c>
      <c r="W1261" s="23"/>
      <c r="X1261" s="23">
        <v>2017</v>
      </c>
      <c r="Y1261" s="25" t="s">
        <v>929</v>
      </c>
      <c r="Z1261" s="121"/>
      <c r="AA1261" s="121" t="s">
        <v>904</v>
      </c>
      <c r="AB1261" s="121"/>
      <c r="AC1261" s="121"/>
      <c r="AD1261" s="122"/>
      <c r="AE1261" s="122"/>
      <c r="AF1261" s="121" t="s">
        <v>929</v>
      </c>
      <c r="AG1261" s="121"/>
      <c r="AH1261" s="121" t="s">
        <v>929</v>
      </c>
      <c r="AI1261" s="121"/>
      <c r="AJ1261" s="123"/>
      <c r="AK1261" s="123"/>
      <c r="AL1261" s="123" t="s">
        <v>929</v>
      </c>
      <c r="AM1261" s="123"/>
      <c r="AN1261" s="130"/>
      <c r="AO1261" s="21"/>
      <c r="AP1261" s="24"/>
      <c r="AQ1261" s="21"/>
    </row>
    <row r="1262" spans="1:43" s="22" customFormat="1" ht="267.75" outlineLevel="1" x14ac:dyDescent="0.25">
      <c r="A1262" s="70"/>
      <c r="B1262" s="72" t="s">
        <v>5488</v>
      </c>
      <c r="C1262" s="21" t="s">
        <v>79</v>
      </c>
      <c r="D1262" s="21" t="s">
        <v>883</v>
      </c>
      <c r="E1262" s="21" t="s">
        <v>884</v>
      </c>
      <c r="F1262" s="21" t="s">
        <v>885</v>
      </c>
      <c r="G1262" s="21" t="s">
        <v>5317</v>
      </c>
      <c r="H1262" s="23" t="s">
        <v>100</v>
      </c>
      <c r="I1262" s="24">
        <v>0</v>
      </c>
      <c r="J1262" s="25">
        <v>710000000</v>
      </c>
      <c r="K1262" s="25" t="s">
        <v>82</v>
      </c>
      <c r="L1262" s="23" t="s">
        <v>696</v>
      </c>
      <c r="M1262" s="21" t="s">
        <v>706</v>
      </c>
      <c r="N1262" s="26" t="s">
        <v>84</v>
      </c>
      <c r="O1262" s="26" t="s">
        <v>4214</v>
      </c>
      <c r="P1262" s="21" t="s">
        <v>91</v>
      </c>
      <c r="Q1262" s="27">
        <v>796</v>
      </c>
      <c r="R1262" s="26" t="s">
        <v>678</v>
      </c>
      <c r="S1262" s="12">
        <v>45</v>
      </c>
      <c r="T1262" s="12">
        <v>10031.25</v>
      </c>
      <c r="U1262" s="12">
        <v>0</v>
      </c>
      <c r="V1262" s="12">
        <f t="shared" si="136"/>
        <v>0</v>
      </c>
      <c r="W1262" s="23"/>
      <c r="X1262" s="23">
        <v>2017</v>
      </c>
      <c r="Y1262" s="25">
        <v>7.11</v>
      </c>
      <c r="Z1262" s="121" t="s">
        <v>6970</v>
      </c>
      <c r="AA1262" s="121" t="s">
        <v>904</v>
      </c>
      <c r="AB1262" s="121"/>
      <c r="AC1262" s="121"/>
      <c r="AD1262" s="122"/>
      <c r="AE1262" s="122"/>
      <c r="AF1262" s="121" t="s">
        <v>4078</v>
      </c>
      <c r="AG1262" s="121"/>
      <c r="AH1262" s="126"/>
      <c r="AI1262" s="121"/>
      <c r="AJ1262" s="123"/>
      <c r="AK1262" s="123"/>
      <c r="AL1262" s="123" t="s">
        <v>4078</v>
      </c>
      <c r="AM1262" s="123"/>
      <c r="AN1262" s="130"/>
      <c r="AO1262" s="21"/>
      <c r="AP1262" s="24"/>
      <c r="AQ1262" s="21"/>
    </row>
    <row r="1263" spans="1:43" s="22" customFormat="1" ht="267.75" outlineLevel="1" x14ac:dyDescent="0.25">
      <c r="A1263" s="70"/>
      <c r="B1263" s="72" t="s">
        <v>6953</v>
      </c>
      <c r="C1263" s="21" t="s">
        <v>79</v>
      </c>
      <c r="D1263" s="21" t="s">
        <v>883</v>
      </c>
      <c r="E1263" s="21" t="s">
        <v>884</v>
      </c>
      <c r="F1263" s="21" t="s">
        <v>885</v>
      </c>
      <c r="G1263" s="21" t="s">
        <v>5317</v>
      </c>
      <c r="H1263" s="23" t="s">
        <v>3011</v>
      </c>
      <c r="I1263" s="24">
        <v>0</v>
      </c>
      <c r="J1263" s="25">
        <v>710000000</v>
      </c>
      <c r="K1263" s="25" t="s">
        <v>82</v>
      </c>
      <c r="L1263" s="23" t="s">
        <v>273</v>
      </c>
      <c r="M1263" s="21" t="s">
        <v>706</v>
      </c>
      <c r="N1263" s="26" t="s">
        <v>84</v>
      </c>
      <c r="O1263" s="26" t="s">
        <v>4214</v>
      </c>
      <c r="P1263" s="21" t="s">
        <v>91</v>
      </c>
      <c r="Q1263" s="27">
        <v>796</v>
      </c>
      <c r="R1263" s="26" t="s">
        <v>678</v>
      </c>
      <c r="S1263" s="12">
        <v>45</v>
      </c>
      <c r="T1263" s="12">
        <v>10031.25</v>
      </c>
      <c r="U1263" s="12">
        <f t="shared" ref="U1263" si="147">S1263*T1263</f>
        <v>451406.25</v>
      </c>
      <c r="V1263" s="12">
        <f t="shared" ref="V1263" si="148">U1263*1.12</f>
        <v>505575.00000000006</v>
      </c>
      <c r="W1263" s="23"/>
      <c r="X1263" s="23">
        <v>2017</v>
      </c>
      <c r="Y1263" s="25"/>
      <c r="Z1263" s="121" t="s">
        <v>6970</v>
      </c>
      <c r="AA1263" s="121" t="s">
        <v>904</v>
      </c>
      <c r="AB1263" s="121" t="s">
        <v>4791</v>
      </c>
      <c r="AC1263" s="121"/>
      <c r="AD1263" s="122" t="s">
        <v>8434</v>
      </c>
      <c r="AE1263" s="122" t="s">
        <v>8437</v>
      </c>
      <c r="AF1263" s="121" t="s">
        <v>231</v>
      </c>
      <c r="AG1263" s="121"/>
      <c r="AH1263" s="121" t="s">
        <v>8435</v>
      </c>
      <c r="AI1263" s="121"/>
      <c r="AJ1263" s="123">
        <v>45</v>
      </c>
      <c r="AK1263" s="123">
        <v>10000</v>
      </c>
      <c r="AL1263" s="123">
        <f>AJ1263*AK1263</f>
        <v>450000</v>
      </c>
      <c r="AM1263" s="123">
        <f>U1263-AL1263</f>
        <v>1406.25</v>
      </c>
      <c r="AN1263" s="130"/>
      <c r="AO1263" s="21"/>
      <c r="AP1263" s="24"/>
      <c r="AQ1263" s="21"/>
    </row>
    <row r="1264" spans="1:43" s="22" customFormat="1" ht="280.5" outlineLevel="1" x14ac:dyDescent="0.25">
      <c r="A1264" s="70"/>
      <c r="B1264" s="72" t="s">
        <v>5489</v>
      </c>
      <c r="C1264" s="21" t="s">
        <v>79</v>
      </c>
      <c r="D1264" s="21" t="s">
        <v>883</v>
      </c>
      <c r="E1264" s="21" t="s">
        <v>375</v>
      </c>
      <c r="F1264" s="21" t="s">
        <v>885</v>
      </c>
      <c r="G1264" s="21" t="s">
        <v>5318</v>
      </c>
      <c r="H1264" s="23" t="s">
        <v>100</v>
      </c>
      <c r="I1264" s="24">
        <v>0</v>
      </c>
      <c r="J1264" s="25">
        <v>710000000</v>
      </c>
      <c r="K1264" s="25" t="s">
        <v>82</v>
      </c>
      <c r="L1264" s="23" t="s">
        <v>696</v>
      </c>
      <c r="M1264" s="21" t="s">
        <v>706</v>
      </c>
      <c r="N1264" s="26" t="s">
        <v>84</v>
      </c>
      <c r="O1264" s="26" t="s">
        <v>4214</v>
      </c>
      <c r="P1264" s="21" t="s">
        <v>91</v>
      </c>
      <c r="Q1264" s="27">
        <v>796</v>
      </c>
      <c r="R1264" s="26" t="s">
        <v>678</v>
      </c>
      <c r="S1264" s="12">
        <v>120</v>
      </c>
      <c r="T1264" s="12">
        <v>4299.1099999999997</v>
      </c>
      <c r="U1264" s="12">
        <v>0</v>
      </c>
      <c r="V1264" s="12">
        <f t="shared" si="136"/>
        <v>0</v>
      </c>
      <c r="W1264" s="23"/>
      <c r="X1264" s="23">
        <v>2017</v>
      </c>
      <c r="Y1264" s="25">
        <v>7.11</v>
      </c>
      <c r="Z1264" s="121" t="s">
        <v>6970</v>
      </c>
      <c r="AA1264" s="121" t="s">
        <v>904</v>
      </c>
      <c r="AB1264" s="121"/>
      <c r="AC1264" s="121"/>
      <c r="AD1264" s="122"/>
      <c r="AE1264" s="122"/>
      <c r="AF1264" s="121" t="s">
        <v>4078</v>
      </c>
      <c r="AG1264" s="121"/>
      <c r="AH1264" s="126"/>
      <c r="AI1264" s="121"/>
      <c r="AJ1264" s="123"/>
      <c r="AK1264" s="123"/>
      <c r="AL1264" s="123" t="s">
        <v>4078</v>
      </c>
      <c r="AM1264" s="123"/>
      <c r="AN1264" s="130"/>
      <c r="AO1264" s="21"/>
      <c r="AP1264" s="24"/>
      <c r="AQ1264" s="21"/>
    </row>
    <row r="1265" spans="1:43" s="22" customFormat="1" ht="280.5" outlineLevel="1" x14ac:dyDescent="0.25">
      <c r="A1265" s="70"/>
      <c r="B1265" s="72" t="s">
        <v>6954</v>
      </c>
      <c r="C1265" s="21" t="s">
        <v>79</v>
      </c>
      <c r="D1265" s="21" t="s">
        <v>883</v>
      </c>
      <c r="E1265" s="21" t="s">
        <v>375</v>
      </c>
      <c r="F1265" s="21" t="s">
        <v>885</v>
      </c>
      <c r="G1265" s="21" t="s">
        <v>5318</v>
      </c>
      <c r="H1265" s="23" t="s">
        <v>3011</v>
      </c>
      <c r="I1265" s="24">
        <v>0</v>
      </c>
      <c r="J1265" s="25">
        <v>710000000</v>
      </c>
      <c r="K1265" s="25" t="s">
        <v>82</v>
      </c>
      <c r="L1265" s="23" t="s">
        <v>273</v>
      </c>
      <c r="M1265" s="21" t="s">
        <v>706</v>
      </c>
      <c r="N1265" s="26" t="s">
        <v>84</v>
      </c>
      <c r="O1265" s="26" t="s">
        <v>4214</v>
      </c>
      <c r="P1265" s="21" t="s">
        <v>91</v>
      </c>
      <c r="Q1265" s="27">
        <v>796</v>
      </c>
      <c r="R1265" s="26" t="s">
        <v>678</v>
      </c>
      <c r="S1265" s="12">
        <v>120</v>
      </c>
      <c r="T1265" s="12">
        <v>4299.1099999999997</v>
      </c>
      <c r="U1265" s="12">
        <f t="shared" ref="U1265" si="149">S1265*T1265</f>
        <v>515893.19999999995</v>
      </c>
      <c r="V1265" s="12">
        <f t="shared" ref="V1265" si="150">U1265*1.12</f>
        <v>577800.38399999996</v>
      </c>
      <c r="W1265" s="23"/>
      <c r="X1265" s="23">
        <v>2017</v>
      </c>
      <c r="Y1265" s="25"/>
      <c r="Z1265" s="121" t="s">
        <v>6970</v>
      </c>
      <c r="AA1265" s="121" t="s">
        <v>904</v>
      </c>
      <c r="AB1265" s="121" t="s">
        <v>4791</v>
      </c>
      <c r="AC1265" s="121"/>
      <c r="AD1265" s="122" t="s">
        <v>8434</v>
      </c>
      <c r="AE1265" s="122" t="s">
        <v>8437</v>
      </c>
      <c r="AF1265" s="121" t="s">
        <v>231</v>
      </c>
      <c r="AG1265" s="121"/>
      <c r="AH1265" s="121" t="s">
        <v>8436</v>
      </c>
      <c r="AI1265" s="121"/>
      <c r="AJ1265" s="123">
        <v>120</v>
      </c>
      <c r="AK1265" s="123">
        <v>4075.5</v>
      </c>
      <c r="AL1265" s="123">
        <f>AJ1265*AK1265</f>
        <v>489060</v>
      </c>
      <c r="AM1265" s="123">
        <f>U1265-AL1265</f>
        <v>26833.199999999953</v>
      </c>
      <c r="AN1265" s="130"/>
      <c r="AO1265" s="21"/>
      <c r="AP1265" s="24"/>
      <c r="AQ1265" s="21"/>
    </row>
    <row r="1266" spans="1:43" s="22" customFormat="1" ht="255" outlineLevel="1" x14ac:dyDescent="0.25">
      <c r="A1266" s="70"/>
      <c r="B1266" s="72" t="s">
        <v>5490</v>
      </c>
      <c r="C1266" s="21" t="s">
        <v>79</v>
      </c>
      <c r="D1266" s="21" t="s">
        <v>883</v>
      </c>
      <c r="E1266" s="21" t="s">
        <v>375</v>
      </c>
      <c r="F1266" s="21" t="s">
        <v>885</v>
      </c>
      <c r="G1266" s="21" t="s">
        <v>5225</v>
      </c>
      <c r="H1266" s="23" t="s">
        <v>100</v>
      </c>
      <c r="I1266" s="24">
        <v>0</v>
      </c>
      <c r="J1266" s="25">
        <v>710000000</v>
      </c>
      <c r="K1266" s="25" t="s">
        <v>82</v>
      </c>
      <c r="L1266" s="23" t="s">
        <v>696</v>
      </c>
      <c r="M1266" s="21" t="s">
        <v>706</v>
      </c>
      <c r="N1266" s="26" t="s">
        <v>84</v>
      </c>
      <c r="O1266" s="26" t="s">
        <v>4214</v>
      </c>
      <c r="P1266" s="21" t="s">
        <v>91</v>
      </c>
      <c r="Q1266" s="27">
        <v>796</v>
      </c>
      <c r="R1266" s="26" t="s">
        <v>678</v>
      </c>
      <c r="S1266" s="12">
        <v>45</v>
      </c>
      <c r="T1266" s="12">
        <v>5732.14</v>
      </c>
      <c r="U1266" s="12">
        <v>0</v>
      </c>
      <c r="V1266" s="12">
        <f t="shared" si="136"/>
        <v>0</v>
      </c>
      <c r="W1266" s="23"/>
      <c r="X1266" s="23">
        <v>2017</v>
      </c>
      <c r="Y1266" s="25">
        <v>7.11</v>
      </c>
      <c r="Z1266" s="121" t="s">
        <v>6970</v>
      </c>
      <c r="AA1266" s="121" t="s">
        <v>904</v>
      </c>
      <c r="AB1266" s="121"/>
      <c r="AC1266" s="121"/>
      <c r="AD1266" s="122"/>
      <c r="AE1266" s="122"/>
      <c r="AF1266" s="121" t="s">
        <v>4078</v>
      </c>
      <c r="AG1266" s="121"/>
      <c r="AH1266" s="126"/>
      <c r="AI1266" s="121"/>
      <c r="AJ1266" s="123"/>
      <c r="AK1266" s="123"/>
      <c r="AL1266" s="123" t="s">
        <v>4078</v>
      </c>
      <c r="AM1266" s="123"/>
      <c r="AN1266" s="130"/>
      <c r="AO1266" s="21"/>
      <c r="AP1266" s="24"/>
      <c r="AQ1266" s="21"/>
    </row>
    <row r="1267" spans="1:43" s="22" customFormat="1" ht="255" outlineLevel="1" x14ac:dyDescent="0.25">
      <c r="A1267" s="70"/>
      <c r="B1267" s="72" t="s">
        <v>6955</v>
      </c>
      <c r="C1267" s="21" t="s">
        <v>79</v>
      </c>
      <c r="D1267" s="21" t="s">
        <v>883</v>
      </c>
      <c r="E1267" s="21" t="s">
        <v>375</v>
      </c>
      <c r="F1267" s="21" t="s">
        <v>885</v>
      </c>
      <c r="G1267" s="21" t="s">
        <v>5225</v>
      </c>
      <c r="H1267" s="23" t="s">
        <v>3011</v>
      </c>
      <c r="I1267" s="24">
        <v>0</v>
      </c>
      <c r="J1267" s="25">
        <v>710000000</v>
      </c>
      <c r="K1267" s="25" t="s">
        <v>82</v>
      </c>
      <c r="L1267" s="23" t="s">
        <v>273</v>
      </c>
      <c r="M1267" s="21" t="s">
        <v>706</v>
      </c>
      <c r="N1267" s="26" t="s">
        <v>84</v>
      </c>
      <c r="O1267" s="26" t="s">
        <v>4214</v>
      </c>
      <c r="P1267" s="21" t="s">
        <v>91</v>
      </c>
      <c r="Q1267" s="27">
        <v>796</v>
      </c>
      <c r="R1267" s="26" t="s">
        <v>678</v>
      </c>
      <c r="S1267" s="12">
        <v>45</v>
      </c>
      <c r="T1267" s="12">
        <v>5732.14</v>
      </c>
      <c r="U1267" s="12">
        <f t="shared" ref="U1267" si="151">S1267*T1267</f>
        <v>257946.30000000002</v>
      </c>
      <c r="V1267" s="12">
        <f t="shared" ref="V1267" si="152">U1267*1.12</f>
        <v>288899.85600000003</v>
      </c>
      <c r="W1267" s="23"/>
      <c r="X1267" s="23">
        <v>2017</v>
      </c>
      <c r="Y1267" s="25"/>
      <c r="Z1267" s="121" t="s">
        <v>6970</v>
      </c>
      <c r="AA1267" s="121" t="s">
        <v>904</v>
      </c>
      <c r="AB1267" s="121" t="s">
        <v>4791</v>
      </c>
      <c r="AC1267" s="121"/>
      <c r="AD1267" s="122" t="s">
        <v>8434</v>
      </c>
      <c r="AE1267" s="122" t="s">
        <v>8437</v>
      </c>
      <c r="AF1267" s="121" t="s">
        <v>231</v>
      </c>
      <c r="AG1267" s="121"/>
      <c r="AH1267" s="121" t="s">
        <v>8436</v>
      </c>
      <c r="AI1267" s="121"/>
      <c r="AJ1267" s="123">
        <v>45</v>
      </c>
      <c r="AK1267" s="123">
        <v>5443.5</v>
      </c>
      <c r="AL1267" s="123">
        <f>AJ1267*AK1267</f>
        <v>244957.5</v>
      </c>
      <c r="AM1267" s="123">
        <f>U1267-AL1267</f>
        <v>12988.800000000017</v>
      </c>
      <c r="AN1267" s="130"/>
      <c r="AO1267" s="21"/>
      <c r="AP1267" s="24"/>
      <c r="AQ1267" s="21"/>
    </row>
    <row r="1268" spans="1:43" s="22" customFormat="1" ht="89.25" outlineLevel="1" x14ac:dyDescent="0.25">
      <c r="A1268" s="70"/>
      <c r="B1268" s="72" t="s">
        <v>5491</v>
      </c>
      <c r="C1268" s="21" t="s">
        <v>79</v>
      </c>
      <c r="D1268" s="21" t="s">
        <v>3226</v>
      </c>
      <c r="E1268" s="21" t="s">
        <v>3227</v>
      </c>
      <c r="F1268" s="21" t="s">
        <v>3228</v>
      </c>
      <c r="G1268" s="21" t="s">
        <v>5230</v>
      </c>
      <c r="H1268" s="23" t="s">
        <v>100</v>
      </c>
      <c r="I1268" s="24">
        <v>0</v>
      </c>
      <c r="J1268" s="25">
        <v>710000000</v>
      </c>
      <c r="K1268" s="25" t="s">
        <v>82</v>
      </c>
      <c r="L1268" s="23" t="s">
        <v>273</v>
      </c>
      <c r="M1268" s="30" t="s">
        <v>969</v>
      </c>
      <c r="N1268" s="26" t="s">
        <v>84</v>
      </c>
      <c r="O1268" s="26" t="s">
        <v>4214</v>
      </c>
      <c r="P1268" s="21" t="s">
        <v>91</v>
      </c>
      <c r="Q1268" s="27">
        <v>778</v>
      </c>
      <c r="R1268" s="26" t="s">
        <v>3203</v>
      </c>
      <c r="S1268" s="12">
        <v>12</v>
      </c>
      <c r="T1268" s="12">
        <v>1624.11</v>
      </c>
      <c r="U1268" s="12">
        <f t="shared" si="133"/>
        <v>19489.32</v>
      </c>
      <c r="V1268" s="12">
        <f t="shared" si="136"/>
        <v>21828.038400000001</v>
      </c>
      <c r="W1268" s="23"/>
      <c r="X1268" s="23">
        <v>2017</v>
      </c>
      <c r="Y1268" s="25"/>
      <c r="Z1268" s="121" t="s">
        <v>1821</v>
      </c>
      <c r="AA1268" s="121" t="s">
        <v>728</v>
      </c>
      <c r="AB1268" s="121" t="s">
        <v>4792</v>
      </c>
      <c r="AC1268" s="121"/>
      <c r="AD1268" s="122"/>
      <c r="AE1268" s="122"/>
      <c r="AF1268" s="121" t="s">
        <v>8265</v>
      </c>
      <c r="AG1268" s="121"/>
      <c r="AH1268" s="121" t="s">
        <v>8270</v>
      </c>
      <c r="AI1268" s="121"/>
      <c r="AJ1268" s="123">
        <v>12</v>
      </c>
      <c r="AK1268" s="123">
        <v>1624.11</v>
      </c>
      <c r="AL1268" s="123">
        <f>AJ1268*AK1268</f>
        <v>19489.32</v>
      </c>
      <c r="AM1268" s="123">
        <f>U1268-AL1268</f>
        <v>0</v>
      </c>
      <c r="AN1268" s="130"/>
      <c r="AO1268" s="21"/>
      <c r="AP1268" s="24"/>
      <c r="AQ1268" s="21"/>
    </row>
    <row r="1269" spans="1:43" s="22" customFormat="1" ht="76.5" outlineLevel="1" x14ac:dyDescent="0.25">
      <c r="A1269" s="70"/>
      <c r="B1269" s="72" t="s">
        <v>5492</v>
      </c>
      <c r="C1269" s="21" t="s">
        <v>79</v>
      </c>
      <c r="D1269" s="21" t="s">
        <v>3229</v>
      </c>
      <c r="E1269" s="21" t="s">
        <v>3230</v>
      </c>
      <c r="F1269" s="21" t="s">
        <v>3231</v>
      </c>
      <c r="G1269" s="74" t="s">
        <v>5254</v>
      </c>
      <c r="H1269" s="23" t="s">
        <v>100</v>
      </c>
      <c r="I1269" s="24">
        <v>0</v>
      </c>
      <c r="J1269" s="25">
        <v>710000000</v>
      </c>
      <c r="K1269" s="25" t="s">
        <v>82</v>
      </c>
      <c r="L1269" s="23" t="s">
        <v>273</v>
      </c>
      <c r="M1269" s="30" t="s">
        <v>969</v>
      </c>
      <c r="N1269" s="26" t="s">
        <v>84</v>
      </c>
      <c r="O1269" s="26" t="s">
        <v>4214</v>
      </c>
      <c r="P1269" s="21" t="s">
        <v>91</v>
      </c>
      <c r="Q1269" s="27">
        <v>796</v>
      </c>
      <c r="R1269" s="26" t="s">
        <v>678</v>
      </c>
      <c r="S1269" s="12">
        <v>8</v>
      </c>
      <c r="T1269" s="12">
        <v>297.75</v>
      </c>
      <c r="U1269" s="12">
        <f t="shared" si="133"/>
        <v>2382</v>
      </c>
      <c r="V1269" s="12">
        <f t="shared" si="136"/>
        <v>2667.84</v>
      </c>
      <c r="W1269" s="23"/>
      <c r="X1269" s="23">
        <v>2017</v>
      </c>
      <c r="Y1269" s="25"/>
      <c r="Z1269" s="121" t="s">
        <v>1821</v>
      </c>
      <c r="AA1269" s="121" t="s">
        <v>728</v>
      </c>
      <c r="AB1269" s="121" t="s">
        <v>4792</v>
      </c>
      <c r="AC1269" s="121"/>
      <c r="AD1269" s="122"/>
      <c r="AE1269" s="122"/>
      <c r="AF1269" s="121" t="s">
        <v>8265</v>
      </c>
      <c r="AG1269" s="121"/>
      <c r="AH1269" s="121" t="s">
        <v>8270</v>
      </c>
      <c r="AI1269" s="121"/>
      <c r="AJ1269" s="123">
        <v>8</v>
      </c>
      <c r="AK1269" s="123">
        <v>297.75</v>
      </c>
      <c r="AL1269" s="123">
        <f t="shared" ref="AL1269:AL1296" si="153">AJ1269*AK1269</f>
        <v>2382</v>
      </c>
      <c r="AM1269" s="123">
        <f t="shared" ref="AM1269:AM1296" si="154">U1269-AL1269</f>
        <v>0</v>
      </c>
      <c r="AN1269" s="130"/>
      <c r="AO1269" s="21"/>
      <c r="AP1269" s="24"/>
      <c r="AQ1269" s="21"/>
    </row>
    <row r="1270" spans="1:43" s="22" customFormat="1" ht="102" outlineLevel="1" x14ac:dyDescent="0.25">
      <c r="A1270" s="70"/>
      <c r="B1270" s="72" t="s">
        <v>5493</v>
      </c>
      <c r="C1270" s="21" t="s">
        <v>79</v>
      </c>
      <c r="D1270" s="21" t="s">
        <v>3232</v>
      </c>
      <c r="E1270" s="21" t="s">
        <v>3233</v>
      </c>
      <c r="F1270" s="21" t="s">
        <v>3234</v>
      </c>
      <c r="G1270" s="21" t="s">
        <v>3235</v>
      </c>
      <c r="H1270" s="23" t="s">
        <v>100</v>
      </c>
      <c r="I1270" s="24">
        <v>0</v>
      </c>
      <c r="J1270" s="25">
        <v>710000000</v>
      </c>
      <c r="K1270" s="25" t="s">
        <v>82</v>
      </c>
      <c r="L1270" s="23" t="s">
        <v>273</v>
      </c>
      <c r="M1270" s="30" t="s">
        <v>969</v>
      </c>
      <c r="N1270" s="26" t="s">
        <v>84</v>
      </c>
      <c r="O1270" s="26" t="s">
        <v>4214</v>
      </c>
      <c r="P1270" s="21" t="s">
        <v>91</v>
      </c>
      <c r="Q1270" s="27">
        <v>113</v>
      </c>
      <c r="R1270" s="26" t="s">
        <v>999</v>
      </c>
      <c r="S1270" s="12">
        <v>70</v>
      </c>
      <c r="T1270" s="12">
        <v>3276.88</v>
      </c>
      <c r="U1270" s="12">
        <f t="shared" si="133"/>
        <v>229381.6</v>
      </c>
      <c r="V1270" s="12">
        <f t="shared" si="136"/>
        <v>256907.39200000002</v>
      </c>
      <c r="W1270" s="23"/>
      <c r="X1270" s="23">
        <v>2017</v>
      </c>
      <c r="Y1270" s="25"/>
      <c r="Z1270" s="121" t="s">
        <v>1821</v>
      </c>
      <c r="AA1270" s="121" t="s">
        <v>728</v>
      </c>
      <c r="AB1270" s="121" t="s">
        <v>4792</v>
      </c>
      <c r="AC1270" s="121"/>
      <c r="AD1270" s="122"/>
      <c r="AE1270" s="122"/>
      <c r="AF1270" s="121" t="s">
        <v>8265</v>
      </c>
      <c r="AG1270" s="121"/>
      <c r="AH1270" s="121" t="s">
        <v>8270</v>
      </c>
      <c r="AI1270" s="121"/>
      <c r="AJ1270" s="123">
        <v>70</v>
      </c>
      <c r="AK1270" s="123">
        <v>3276.88</v>
      </c>
      <c r="AL1270" s="123">
        <f t="shared" si="153"/>
        <v>229381.6</v>
      </c>
      <c r="AM1270" s="123">
        <f t="shared" si="154"/>
        <v>0</v>
      </c>
      <c r="AN1270" s="130"/>
      <c r="AO1270" s="21"/>
      <c r="AP1270" s="24"/>
      <c r="AQ1270" s="21"/>
    </row>
    <row r="1271" spans="1:43" s="22" customFormat="1" ht="76.5" outlineLevel="1" x14ac:dyDescent="0.25">
      <c r="A1271" s="70"/>
      <c r="B1271" s="72" t="s">
        <v>5494</v>
      </c>
      <c r="C1271" s="21" t="s">
        <v>79</v>
      </c>
      <c r="D1271" s="21" t="s">
        <v>3236</v>
      </c>
      <c r="E1271" s="21" t="s">
        <v>3237</v>
      </c>
      <c r="F1271" s="21" t="s">
        <v>3238</v>
      </c>
      <c r="G1271" s="21" t="s">
        <v>5231</v>
      </c>
      <c r="H1271" s="23" t="s">
        <v>100</v>
      </c>
      <c r="I1271" s="24">
        <v>0</v>
      </c>
      <c r="J1271" s="25">
        <v>710000000</v>
      </c>
      <c r="K1271" s="25" t="s">
        <v>82</v>
      </c>
      <c r="L1271" s="23" t="s">
        <v>273</v>
      </c>
      <c r="M1271" s="30" t="s">
        <v>969</v>
      </c>
      <c r="N1271" s="26" t="s">
        <v>84</v>
      </c>
      <c r="O1271" s="26" t="s">
        <v>4214</v>
      </c>
      <c r="P1271" s="21" t="s">
        <v>91</v>
      </c>
      <c r="Q1271" s="27">
        <v>778</v>
      </c>
      <c r="R1271" s="26" t="s">
        <v>3203</v>
      </c>
      <c r="S1271" s="12">
        <v>10</v>
      </c>
      <c r="T1271" s="12">
        <v>525.45000000000005</v>
      </c>
      <c r="U1271" s="12">
        <f t="shared" si="133"/>
        <v>5254.5</v>
      </c>
      <c r="V1271" s="12">
        <f t="shared" si="136"/>
        <v>5885.0400000000009</v>
      </c>
      <c r="W1271" s="23"/>
      <c r="X1271" s="23">
        <v>2017</v>
      </c>
      <c r="Y1271" s="25"/>
      <c r="Z1271" s="121" t="s">
        <v>1821</v>
      </c>
      <c r="AA1271" s="121" t="s">
        <v>728</v>
      </c>
      <c r="AB1271" s="121" t="s">
        <v>4792</v>
      </c>
      <c r="AC1271" s="121"/>
      <c r="AD1271" s="122"/>
      <c r="AE1271" s="122"/>
      <c r="AF1271" s="121" t="s">
        <v>8265</v>
      </c>
      <c r="AG1271" s="121"/>
      <c r="AH1271" s="121" t="s">
        <v>8270</v>
      </c>
      <c r="AI1271" s="121"/>
      <c r="AJ1271" s="123">
        <v>10</v>
      </c>
      <c r="AK1271" s="123">
        <v>525.45000000000005</v>
      </c>
      <c r="AL1271" s="123">
        <f t="shared" si="153"/>
        <v>5254.5</v>
      </c>
      <c r="AM1271" s="123">
        <f t="shared" si="154"/>
        <v>0</v>
      </c>
      <c r="AN1271" s="130"/>
      <c r="AO1271" s="21"/>
      <c r="AP1271" s="24"/>
      <c r="AQ1271" s="21"/>
    </row>
    <row r="1272" spans="1:43" s="22" customFormat="1" ht="76.5" outlineLevel="1" x14ac:dyDescent="0.25">
      <c r="A1272" s="70"/>
      <c r="B1272" s="72" t="s">
        <v>5495</v>
      </c>
      <c r="C1272" s="21" t="s">
        <v>79</v>
      </c>
      <c r="D1272" s="21" t="s">
        <v>3236</v>
      </c>
      <c r="E1272" s="21" t="s">
        <v>3237</v>
      </c>
      <c r="F1272" s="21" t="s">
        <v>3238</v>
      </c>
      <c r="G1272" s="21" t="s">
        <v>5252</v>
      </c>
      <c r="H1272" s="23" t="s">
        <v>100</v>
      </c>
      <c r="I1272" s="24">
        <v>0</v>
      </c>
      <c r="J1272" s="25">
        <v>710000000</v>
      </c>
      <c r="K1272" s="25" t="s">
        <v>82</v>
      </c>
      <c r="L1272" s="23" t="s">
        <v>273</v>
      </c>
      <c r="M1272" s="30" t="s">
        <v>969</v>
      </c>
      <c r="N1272" s="26" t="s">
        <v>84</v>
      </c>
      <c r="O1272" s="26" t="s">
        <v>4214</v>
      </c>
      <c r="P1272" s="21" t="s">
        <v>91</v>
      </c>
      <c r="Q1272" s="27">
        <v>778</v>
      </c>
      <c r="R1272" s="77" t="s">
        <v>899</v>
      </c>
      <c r="S1272" s="12">
        <v>8</v>
      </c>
      <c r="T1272" s="12">
        <v>355.07</v>
      </c>
      <c r="U1272" s="12">
        <f t="shared" si="133"/>
        <v>2840.56</v>
      </c>
      <c r="V1272" s="12">
        <f t="shared" si="136"/>
        <v>3181.4272000000001</v>
      </c>
      <c r="W1272" s="23"/>
      <c r="X1272" s="23">
        <v>2017</v>
      </c>
      <c r="Y1272" s="25"/>
      <c r="Z1272" s="121" t="s">
        <v>1821</v>
      </c>
      <c r="AA1272" s="121" t="s">
        <v>728</v>
      </c>
      <c r="AB1272" s="121" t="s">
        <v>4792</v>
      </c>
      <c r="AC1272" s="121"/>
      <c r="AD1272" s="122"/>
      <c r="AE1272" s="122"/>
      <c r="AF1272" s="121" t="s">
        <v>8265</v>
      </c>
      <c r="AG1272" s="121"/>
      <c r="AH1272" s="121" t="s">
        <v>8270</v>
      </c>
      <c r="AI1272" s="121"/>
      <c r="AJ1272" s="123">
        <v>8</v>
      </c>
      <c r="AK1272" s="123">
        <v>355.07</v>
      </c>
      <c r="AL1272" s="123">
        <f t="shared" si="153"/>
        <v>2840.56</v>
      </c>
      <c r="AM1272" s="123">
        <f t="shared" si="154"/>
        <v>0</v>
      </c>
      <c r="AN1272" s="130"/>
      <c r="AO1272" s="21"/>
      <c r="AP1272" s="24"/>
      <c r="AQ1272" s="21"/>
    </row>
    <row r="1273" spans="1:43" s="22" customFormat="1" ht="76.5" outlineLevel="1" x14ac:dyDescent="0.25">
      <c r="A1273" s="70"/>
      <c r="B1273" s="72" t="s">
        <v>5496</v>
      </c>
      <c r="C1273" s="21" t="s">
        <v>79</v>
      </c>
      <c r="D1273" s="21" t="s">
        <v>1800</v>
      </c>
      <c r="E1273" s="21" t="s">
        <v>1801</v>
      </c>
      <c r="F1273" s="21" t="s">
        <v>1802</v>
      </c>
      <c r="G1273" s="21" t="s">
        <v>5232</v>
      </c>
      <c r="H1273" s="23" t="s">
        <v>100</v>
      </c>
      <c r="I1273" s="24">
        <v>0</v>
      </c>
      <c r="J1273" s="25">
        <v>710000000</v>
      </c>
      <c r="K1273" s="25" t="s">
        <v>82</v>
      </c>
      <c r="L1273" s="23" t="s">
        <v>273</v>
      </c>
      <c r="M1273" s="30" t="s">
        <v>969</v>
      </c>
      <c r="N1273" s="26" t="s">
        <v>84</v>
      </c>
      <c r="O1273" s="26" t="s">
        <v>4214</v>
      </c>
      <c r="P1273" s="21" t="s">
        <v>91</v>
      </c>
      <c r="Q1273" s="27">
        <v>778</v>
      </c>
      <c r="R1273" s="77" t="s">
        <v>899</v>
      </c>
      <c r="S1273" s="12">
        <v>15</v>
      </c>
      <c r="T1273" s="12">
        <v>1098.6600000000001</v>
      </c>
      <c r="U1273" s="12">
        <f t="shared" si="133"/>
        <v>16479.900000000001</v>
      </c>
      <c r="V1273" s="12">
        <f t="shared" si="136"/>
        <v>18457.488000000005</v>
      </c>
      <c r="W1273" s="23"/>
      <c r="X1273" s="23">
        <v>2017</v>
      </c>
      <c r="Y1273" s="25"/>
      <c r="Z1273" s="121" t="s">
        <v>1821</v>
      </c>
      <c r="AA1273" s="121" t="s">
        <v>728</v>
      </c>
      <c r="AB1273" s="121" t="s">
        <v>4792</v>
      </c>
      <c r="AC1273" s="121"/>
      <c r="AD1273" s="122"/>
      <c r="AE1273" s="122"/>
      <c r="AF1273" s="121" t="s">
        <v>8265</v>
      </c>
      <c r="AG1273" s="121"/>
      <c r="AH1273" s="121" t="s">
        <v>8270</v>
      </c>
      <c r="AI1273" s="121"/>
      <c r="AJ1273" s="123">
        <v>15</v>
      </c>
      <c r="AK1273" s="123">
        <v>1098.6600000000001</v>
      </c>
      <c r="AL1273" s="123">
        <f t="shared" si="153"/>
        <v>16479.900000000001</v>
      </c>
      <c r="AM1273" s="123">
        <f t="shared" si="154"/>
        <v>0</v>
      </c>
      <c r="AN1273" s="130"/>
      <c r="AO1273" s="21"/>
      <c r="AP1273" s="24"/>
      <c r="AQ1273" s="21"/>
    </row>
    <row r="1274" spans="1:43" s="22" customFormat="1" ht="76.5" outlineLevel="1" x14ac:dyDescent="0.25">
      <c r="A1274" s="70"/>
      <c r="B1274" s="72" t="s">
        <v>5497</v>
      </c>
      <c r="C1274" s="21" t="s">
        <v>79</v>
      </c>
      <c r="D1274" s="21" t="s">
        <v>1803</v>
      </c>
      <c r="E1274" s="21" t="s">
        <v>1801</v>
      </c>
      <c r="F1274" s="21" t="s">
        <v>1804</v>
      </c>
      <c r="G1274" s="21" t="s">
        <v>5233</v>
      </c>
      <c r="H1274" s="23" t="s">
        <v>100</v>
      </c>
      <c r="I1274" s="24">
        <v>0</v>
      </c>
      <c r="J1274" s="25">
        <v>710000000</v>
      </c>
      <c r="K1274" s="25" t="s">
        <v>82</v>
      </c>
      <c r="L1274" s="23" t="s">
        <v>273</v>
      </c>
      <c r="M1274" s="30" t="s">
        <v>969</v>
      </c>
      <c r="N1274" s="26" t="s">
        <v>84</v>
      </c>
      <c r="O1274" s="26" t="s">
        <v>4214</v>
      </c>
      <c r="P1274" s="21" t="s">
        <v>91</v>
      </c>
      <c r="Q1274" s="27" t="s">
        <v>898</v>
      </c>
      <c r="R1274" s="77" t="s">
        <v>899</v>
      </c>
      <c r="S1274" s="12">
        <v>10</v>
      </c>
      <c r="T1274" s="12">
        <v>716.52</v>
      </c>
      <c r="U1274" s="12">
        <f t="shared" si="133"/>
        <v>7165.2</v>
      </c>
      <c r="V1274" s="12">
        <f t="shared" si="136"/>
        <v>8025.0240000000003</v>
      </c>
      <c r="W1274" s="23"/>
      <c r="X1274" s="23">
        <v>2017</v>
      </c>
      <c r="Y1274" s="25"/>
      <c r="Z1274" s="121" t="s">
        <v>1821</v>
      </c>
      <c r="AA1274" s="121" t="s">
        <v>728</v>
      </c>
      <c r="AB1274" s="121" t="s">
        <v>4792</v>
      </c>
      <c r="AC1274" s="121"/>
      <c r="AD1274" s="122"/>
      <c r="AE1274" s="122"/>
      <c r="AF1274" s="121" t="s">
        <v>8265</v>
      </c>
      <c r="AG1274" s="121"/>
      <c r="AH1274" s="121" t="s">
        <v>8270</v>
      </c>
      <c r="AI1274" s="121"/>
      <c r="AJ1274" s="123">
        <v>10</v>
      </c>
      <c r="AK1274" s="123">
        <v>716.52</v>
      </c>
      <c r="AL1274" s="123">
        <f t="shared" si="153"/>
        <v>7165.2</v>
      </c>
      <c r="AM1274" s="123">
        <f t="shared" si="154"/>
        <v>0</v>
      </c>
      <c r="AN1274" s="130"/>
      <c r="AO1274" s="21"/>
      <c r="AP1274" s="24"/>
      <c r="AQ1274" s="21"/>
    </row>
    <row r="1275" spans="1:43" s="22" customFormat="1" ht="89.25" outlineLevel="1" x14ac:dyDescent="0.25">
      <c r="A1275" s="70"/>
      <c r="B1275" s="72" t="s">
        <v>5498</v>
      </c>
      <c r="C1275" s="21" t="s">
        <v>79</v>
      </c>
      <c r="D1275" s="21" t="s">
        <v>1803</v>
      </c>
      <c r="E1275" s="21" t="s">
        <v>1801</v>
      </c>
      <c r="F1275" s="21" t="s">
        <v>1804</v>
      </c>
      <c r="G1275" s="21" t="s">
        <v>5234</v>
      </c>
      <c r="H1275" s="23" t="s">
        <v>100</v>
      </c>
      <c r="I1275" s="24">
        <v>0</v>
      </c>
      <c r="J1275" s="25">
        <v>710000000</v>
      </c>
      <c r="K1275" s="25" t="s">
        <v>82</v>
      </c>
      <c r="L1275" s="23" t="s">
        <v>273</v>
      </c>
      <c r="M1275" s="30" t="s">
        <v>969</v>
      </c>
      <c r="N1275" s="26" t="s">
        <v>84</v>
      </c>
      <c r="O1275" s="26" t="s">
        <v>4214</v>
      </c>
      <c r="P1275" s="21" t="s">
        <v>91</v>
      </c>
      <c r="Q1275" s="27">
        <v>778</v>
      </c>
      <c r="R1275" s="77" t="s">
        <v>899</v>
      </c>
      <c r="S1275" s="12">
        <v>20</v>
      </c>
      <c r="T1275" s="12">
        <v>912.37</v>
      </c>
      <c r="U1275" s="12">
        <f t="shared" si="133"/>
        <v>18247.400000000001</v>
      </c>
      <c r="V1275" s="12">
        <f t="shared" si="136"/>
        <v>20437.088000000003</v>
      </c>
      <c r="W1275" s="23"/>
      <c r="X1275" s="23">
        <v>2017</v>
      </c>
      <c r="Y1275" s="25"/>
      <c r="Z1275" s="121" t="s">
        <v>1821</v>
      </c>
      <c r="AA1275" s="121" t="s">
        <v>728</v>
      </c>
      <c r="AB1275" s="121" t="s">
        <v>4792</v>
      </c>
      <c r="AC1275" s="121"/>
      <c r="AD1275" s="122"/>
      <c r="AE1275" s="122"/>
      <c r="AF1275" s="121" t="s">
        <v>8265</v>
      </c>
      <c r="AG1275" s="121"/>
      <c r="AH1275" s="121" t="s">
        <v>8270</v>
      </c>
      <c r="AI1275" s="121"/>
      <c r="AJ1275" s="123">
        <v>20</v>
      </c>
      <c r="AK1275" s="123">
        <v>912.37</v>
      </c>
      <c r="AL1275" s="123">
        <f t="shared" si="153"/>
        <v>18247.400000000001</v>
      </c>
      <c r="AM1275" s="123">
        <f t="shared" si="154"/>
        <v>0</v>
      </c>
      <c r="AN1275" s="130"/>
      <c r="AO1275" s="21"/>
      <c r="AP1275" s="24"/>
      <c r="AQ1275" s="21"/>
    </row>
    <row r="1276" spans="1:43" s="22" customFormat="1" ht="76.5" outlineLevel="1" x14ac:dyDescent="0.25">
      <c r="A1276" s="70"/>
      <c r="B1276" s="72" t="s">
        <v>5499</v>
      </c>
      <c r="C1276" s="21" t="s">
        <v>79</v>
      </c>
      <c r="D1276" s="21" t="s">
        <v>4112</v>
      </c>
      <c r="E1276" s="21" t="s">
        <v>1801</v>
      </c>
      <c r="F1276" s="21" t="s">
        <v>3239</v>
      </c>
      <c r="G1276" s="21" t="s">
        <v>5235</v>
      </c>
      <c r="H1276" s="23" t="s">
        <v>100</v>
      </c>
      <c r="I1276" s="24">
        <v>0</v>
      </c>
      <c r="J1276" s="25">
        <v>710000000</v>
      </c>
      <c r="K1276" s="25" t="s">
        <v>82</v>
      </c>
      <c r="L1276" s="23" t="s">
        <v>273</v>
      </c>
      <c r="M1276" s="30" t="s">
        <v>969</v>
      </c>
      <c r="N1276" s="26" t="s">
        <v>84</v>
      </c>
      <c r="O1276" s="26" t="s">
        <v>4214</v>
      </c>
      <c r="P1276" s="21" t="s">
        <v>91</v>
      </c>
      <c r="Q1276" s="27" t="s">
        <v>1557</v>
      </c>
      <c r="R1276" s="77" t="s">
        <v>1558</v>
      </c>
      <c r="S1276" s="12">
        <v>3</v>
      </c>
      <c r="T1276" s="12">
        <v>1050.8900000000001</v>
      </c>
      <c r="U1276" s="12">
        <f t="shared" si="133"/>
        <v>3152.67</v>
      </c>
      <c r="V1276" s="12">
        <f t="shared" si="136"/>
        <v>3530.9904000000006</v>
      </c>
      <c r="W1276" s="23"/>
      <c r="X1276" s="23">
        <v>2017</v>
      </c>
      <c r="Y1276" s="25"/>
      <c r="Z1276" s="121" t="s">
        <v>1821</v>
      </c>
      <c r="AA1276" s="121" t="s">
        <v>728</v>
      </c>
      <c r="AB1276" s="121" t="s">
        <v>4792</v>
      </c>
      <c r="AC1276" s="121"/>
      <c r="AD1276" s="122"/>
      <c r="AE1276" s="122"/>
      <c r="AF1276" s="121" t="s">
        <v>8265</v>
      </c>
      <c r="AG1276" s="121"/>
      <c r="AH1276" s="121" t="s">
        <v>8270</v>
      </c>
      <c r="AI1276" s="121"/>
      <c r="AJ1276" s="123">
        <v>3</v>
      </c>
      <c r="AK1276" s="123">
        <v>1050.8900000000001</v>
      </c>
      <c r="AL1276" s="123">
        <f t="shared" si="153"/>
        <v>3152.67</v>
      </c>
      <c r="AM1276" s="123">
        <f t="shared" si="154"/>
        <v>0</v>
      </c>
      <c r="AN1276" s="130"/>
      <c r="AO1276" s="21"/>
      <c r="AP1276" s="24"/>
      <c r="AQ1276" s="21"/>
    </row>
    <row r="1277" spans="1:43" s="22" customFormat="1" ht="102" outlineLevel="1" x14ac:dyDescent="0.25">
      <c r="A1277" s="70"/>
      <c r="B1277" s="72" t="s">
        <v>5500</v>
      </c>
      <c r="C1277" s="21" t="s">
        <v>79</v>
      </c>
      <c r="D1277" s="21" t="s">
        <v>1800</v>
      </c>
      <c r="E1277" s="21" t="s">
        <v>3240</v>
      </c>
      <c r="F1277" s="21" t="s">
        <v>1802</v>
      </c>
      <c r="G1277" s="21" t="s">
        <v>5236</v>
      </c>
      <c r="H1277" s="23" t="s">
        <v>100</v>
      </c>
      <c r="I1277" s="24">
        <v>0</v>
      </c>
      <c r="J1277" s="25">
        <v>710000000</v>
      </c>
      <c r="K1277" s="25" t="s">
        <v>82</v>
      </c>
      <c r="L1277" s="23" t="s">
        <v>273</v>
      </c>
      <c r="M1277" s="30" t="s">
        <v>969</v>
      </c>
      <c r="N1277" s="26" t="s">
        <v>84</v>
      </c>
      <c r="O1277" s="26" t="s">
        <v>4214</v>
      </c>
      <c r="P1277" s="21" t="s">
        <v>91</v>
      </c>
      <c r="Q1277" s="27">
        <v>778</v>
      </c>
      <c r="R1277" s="77" t="s">
        <v>899</v>
      </c>
      <c r="S1277" s="12">
        <v>5</v>
      </c>
      <c r="T1277" s="12">
        <v>2388.39</v>
      </c>
      <c r="U1277" s="12">
        <f t="shared" si="133"/>
        <v>11941.949999999999</v>
      </c>
      <c r="V1277" s="12">
        <f t="shared" si="136"/>
        <v>13374.984</v>
      </c>
      <c r="W1277" s="23"/>
      <c r="X1277" s="23">
        <v>2017</v>
      </c>
      <c r="Y1277" s="25"/>
      <c r="Z1277" s="121" t="s">
        <v>1821</v>
      </c>
      <c r="AA1277" s="121" t="s">
        <v>728</v>
      </c>
      <c r="AB1277" s="121" t="s">
        <v>4792</v>
      </c>
      <c r="AC1277" s="121"/>
      <c r="AD1277" s="122"/>
      <c r="AE1277" s="122"/>
      <c r="AF1277" s="121" t="s">
        <v>8265</v>
      </c>
      <c r="AG1277" s="121"/>
      <c r="AH1277" s="121" t="s">
        <v>8270</v>
      </c>
      <c r="AI1277" s="121"/>
      <c r="AJ1277" s="123">
        <v>5</v>
      </c>
      <c r="AK1277" s="123">
        <v>2388.39</v>
      </c>
      <c r="AL1277" s="123">
        <f t="shared" si="153"/>
        <v>11941.949999999999</v>
      </c>
      <c r="AM1277" s="123">
        <f t="shared" si="154"/>
        <v>0</v>
      </c>
      <c r="AN1277" s="130"/>
      <c r="AO1277" s="21"/>
      <c r="AP1277" s="24"/>
      <c r="AQ1277" s="21"/>
    </row>
    <row r="1278" spans="1:43" s="22" customFormat="1" ht="76.5" outlineLevel="1" x14ac:dyDescent="0.25">
      <c r="A1278" s="70"/>
      <c r="B1278" s="72" t="s">
        <v>5501</v>
      </c>
      <c r="C1278" s="21" t="s">
        <v>79</v>
      </c>
      <c r="D1278" s="21" t="s">
        <v>3241</v>
      </c>
      <c r="E1278" s="21" t="s">
        <v>3242</v>
      </c>
      <c r="F1278" s="21" t="s">
        <v>3243</v>
      </c>
      <c r="G1278" s="21" t="s">
        <v>5237</v>
      </c>
      <c r="H1278" s="23" t="s">
        <v>100</v>
      </c>
      <c r="I1278" s="24">
        <v>0</v>
      </c>
      <c r="J1278" s="25">
        <v>710000000</v>
      </c>
      <c r="K1278" s="25" t="s">
        <v>82</v>
      </c>
      <c r="L1278" s="23" t="s">
        <v>273</v>
      </c>
      <c r="M1278" s="30" t="s">
        <v>969</v>
      </c>
      <c r="N1278" s="26" t="s">
        <v>84</v>
      </c>
      <c r="O1278" s="26" t="s">
        <v>4214</v>
      </c>
      <c r="P1278" s="21" t="s">
        <v>91</v>
      </c>
      <c r="Q1278" s="27">
        <v>870</v>
      </c>
      <c r="R1278" s="26" t="s">
        <v>4113</v>
      </c>
      <c r="S1278" s="12">
        <v>10</v>
      </c>
      <c r="T1278" s="12">
        <v>716.52</v>
      </c>
      <c r="U1278" s="12">
        <f t="shared" si="133"/>
        <v>7165.2</v>
      </c>
      <c r="V1278" s="12">
        <f t="shared" si="136"/>
        <v>8025.0240000000003</v>
      </c>
      <c r="W1278" s="23"/>
      <c r="X1278" s="23">
        <v>2017</v>
      </c>
      <c r="Y1278" s="25"/>
      <c r="Z1278" s="121" t="s">
        <v>1821</v>
      </c>
      <c r="AA1278" s="121" t="s">
        <v>728</v>
      </c>
      <c r="AB1278" s="121" t="s">
        <v>4792</v>
      </c>
      <c r="AC1278" s="121"/>
      <c r="AD1278" s="122"/>
      <c r="AE1278" s="122"/>
      <c r="AF1278" s="121" t="s">
        <v>8265</v>
      </c>
      <c r="AG1278" s="121"/>
      <c r="AH1278" s="121" t="s">
        <v>8270</v>
      </c>
      <c r="AI1278" s="121"/>
      <c r="AJ1278" s="123">
        <v>10</v>
      </c>
      <c r="AK1278" s="123">
        <v>716.52</v>
      </c>
      <c r="AL1278" s="123">
        <f t="shared" si="153"/>
        <v>7165.2</v>
      </c>
      <c r="AM1278" s="123">
        <f t="shared" si="154"/>
        <v>0</v>
      </c>
      <c r="AN1278" s="130"/>
      <c r="AO1278" s="21"/>
      <c r="AP1278" s="24"/>
      <c r="AQ1278" s="21"/>
    </row>
    <row r="1279" spans="1:43" s="22" customFormat="1" ht="76.5" outlineLevel="1" x14ac:dyDescent="0.25">
      <c r="A1279" s="70"/>
      <c r="B1279" s="72" t="s">
        <v>5502</v>
      </c>
      <c r="C1279" s="21" t="s">
        <v>79</v>
      </c>
      <c r="D1279" s="21" t="s">
        <v>3315</v>
      </c>
      <c r="E1279" s="21" t="s">
        <v>3316</v>
      </c>
      <c r="F1279" s="21" t="s">
        <v>3317</v>
      </c>
      <c r="G1279" s="21" t="s">
        <v>5238</v>
      </c>
      <c r="H1279" s="23" t="s">
        <v>100</v>
      </c>
      <c r="I1279" s="24">
        <v>0</v>
      </c>
      <c r="J1279" s="25">
        <v>710000000</v>
      </c>
      <c r="K1279" s="25" t="s">
        <v>82</v>
      </c>
      <c r="L1279" s="23" t="s">
        <v>273</v>
      </c>
      <c r="M1279" s="30" t="s">
        <v>969</v>
      </c>
      <c r="N1279" s="26" t="s">
        <v>84</v>
      </c>
      <c r="O1279" s="26" t="s">
        <v>4214</v>
      </c>
      <c r="P1279" s="21" t="s">
        <v>91</v>
      </c>
      <c r="Q1279" s="27">
        <v>168</v>
      </c>
      <c r="R1279" s="26" t="s">
        <v>3321</v>
      </c>
      <c r="S1279" s="12">
        <v>3</v>
      </c>
      <c r="T1279" s="12">
        <v>2985.49</v>
      </c>
      <c r="U1279" s="12">
        <f t="shared" ref="U1279:U1315" si="155">S1279*T1279</f>
        <v>8956.4699999999993</v>
      </c>
      <c r="V1279" s="12">
        <f t="shared" si="136"/>
        <v>10031.2464</v>
      </c>
      <c r="W1279" s="23"/>
      <c r="X1279" s="23">
        <v>2017</v>
      </c>
      <c r="Y1279" s="25"/>
      <c r="Z1279" s="121" t="s">
        <v>1821</v>
      </c>
      <c r="AA1279" s="121" t="s">
        <v>728</v>
      </c>
      <c r="AB1279" s="121" t="s">
        <v>4792</v>
      </c>
      <c r="AC1279" s="121"/>
      <c r="AD1279" s="122"/>
      <c r="AE1279" s="122"/>
      <c r="AF1279" s="121" t="s">
        <v>8265</v>
      </c>
      <c r="AG1279" s="121"/>
      <c r="AH1279" s="121" t="s">
        <v>8270</v>
      </c>
      <c r="AI1279" s="121"/>
      <c r="AJ1279" s="123">
        <v>3</v>
      </c>
      <c r="AK1279" s="123">
        <v>2985.49</v>
      </c>
      <c r="AL1279" s="123">
        <f t="shared" si="153"/>
        <v>8956.4699999999993</v>
      </c>
      <c r="AM1279" s="123">
        <f t="shared" si="154"/>
        <v>0</v>
      </c>
      <c r="AN1279" s="130"/>
      <c r="AO1279" s="21"/>
      <c r="AP1279" s="24"/>
      <c r="AQ1279" s="21"/>
    </row>
    <row r="1280" spans="1:43" s="22" customFormat="1" ht="76.5" outlineLevel="1" x14ac:dyDescent="0.25">
      <c r="A1280" s="70"/>
      <c r="B1280" s="72" t="s">
        <v>5503</v>
      </c>
      <c r="C1280" s="21" t="s">
        <v>79</v>
      </c>
      <c r="D1280" s="21" t="s">
        <v>3318</v>
      </c>
      <c r="E1280" s="21" t="s">
        <v>3319</v>
      </c>
      <c r="F1280" s="21" t="s">
        <v>3320</v>
      </c>
      <c r="G1280" s="21" t="s">
        <v>5239</v>
      </c>
      <c r="H1280" s="23" t="s">
        <v>100</v>
      </c>
      <c r="I1280" s="24">
        <v>0</v>
      </c>
      <c r="J1280" s="25">
        <v>710000000</v>
      </c>
      <c r="K1280" s="25" t="s">
        <v>82</v>
      </c>
      <c r="L1280" s="23" t="s">
        <v>273</v>
      </c>
      <c r="M1280" s="30" t="s">
        <v>969</v>
      </c>
      <c r="N1280" s="26" t="s">
        <v>84</v>
      </c>
      <c r="O1280" s="26" t="s">
        <v>4214</v>
      </c>
      <c r="P1280" s="21" t="s">
        <v>91</v>
      </c>
      <c r="Q1280" s="27">
        <v>166</v>
      </c>
      <c r="R1280" s="26" t="s">
        <v>1558</v>
      </c>
      <c r="S1280" s="12">
        <v>4</v>
      </c>
      <c r="T1280" s="12">
        <v>2579.46</v>
      </c>
      <c r="U1280" s="12">
        <f t="shared" si="155"/>
        <v>10317.84</v>
      </c>
      <c r="V1280" s="12">
        <f t="shared" si="136"/>
        <v>11555.980800000001</v>
      </c>
      <c r="W1280" s="23"/>
      <c r="X1280" s="23">
        <v>2017</v>
      </c>
      <c r="Y1280" s="25"/>
      <c r="Z1280" s="121" t="s">
        <v>1821</v>
      </c>
      <c r="AA1280" s="121" t="s">
        <v>728</v>
      </c>
      <c r="AB1280" s="121" t="s">
        <v>4792</v>
      </c>
      <c r="AC1280" s="121"/>
      <c r="AD1280" s="122"/>
      <c r="AE1280" s="122"/>
      <c r="AF1280" s="121" t="s">
        <v>8265</v>
      </c>
      <c r="AG1280" s="121"/>
      <c r="AH1280" s="121" t="s">
        <v>8270</v>
      </c>
      <c r="AI1280" s="121"/>
      <c r="AJ1280" s="123">
        <v>4</v>
      </c>
      <c r="AK1280" s="123">
        <v>2579.46</v>
      </c>
      <c r="AL1280" s="123">
        <f t="shared" si="153"/>
        <v>10317.84</v>
      </c>
      <c r="AM1280" s="123">
        <f t="shared" si="154"/>
        <v>0</v>
      </c>
      <c r="AN1280" s="130"/>
      <c r="AO1280" s="21"/>
      <c r="AP1280" s="24"/>
      <c r="AQ1280" s="21"/>
    </row>
    <row r="1281" spans="1:43" s="22" customFormat="1" ht="76.5" outlineLevel="1" x14ac:dyDescent="0.25">
      <c r="A1281" s="70"/>
      <c r="B1281" s="72" t="s">
        <v>5504</v>
      </c>
      <c r="C1281" s="21" t="s">
        <v>79</v>
      </c>
      <c r="D1281" s="21" t="s">
        <v>1797</v>
      </c>
      <c r="E1281" s="21" t="s">
        <v>1798</v>
      </c>
      <c r="F1281" s="21" t="s">
        <v>1799</v>
      </c>
      <c r="G1281" s="21" t="s">
        <v>5240</v>
      </c>
      <c r="H1281" s="23" t="s">
        <v>100</v>
      </c>
      <c r="I1281" s="24">
        <v>0</v>
      </c>
      <c r="J1281" s="25">
        <v>710000000</v>
      </c>
      <c r="K1281" s="25" t="s">
        <v>82</v>
      </c>
      <c r="L1281" s="23" t="s">
        <v>273</v>
      </c>
      <c r="M1281" s="30" t="s">
        <v>1728</v>
      </c>
      <c r="N1281" s="26" t="s">
        <v>84</v>
      </c>
      <c r="O1281" s="26" t="s">
        <v>4214</v>
      </c>
      <c r="P1281" s="21" t="s">
        <v>91</v>
      </c>
      <c r="Q1281" s="27" t="s">
        <v>898</v>
      </c>
      <c r="R1281" s="26" t="s">
        <v>899</v>
      </c>
      <c r="S1281" s="12">
        <v>2</v>
      </c>
      <c r="T1281" s="12">
        <v>3343</v>
      </c>
      <c r="U1281" s="12">
        <f t="shared" si="155"/>
        <v>6686</v>
      </c>
      <c r="V1281" s="12">
        <f t="shared" si="136"/>
        <v>7488.3200000000006</v>
      </c>
      <c r="W1281" s="23"/>
      <c r="X1281" s="23">
        <v>2017</v>
      </c>
      <c r="Y1281" s="25"/>
      <c r="Z1281" s="121" t="s">
        <v>1821</v>
      </c>
      <c r="AA1281" s="121" t="s">
        <v>1427</v>
      </c>
      <c r="AB1281" s="121" t="s">
        <v>4792</v>
      </c>
      <c r="AC1281" s="121"/>
      <c r="AD1281" s="122"/>
      <c r="AE1281" s="122"/>
      <c r="AF1281" s="121" t="s">
        <v>8275</v>
      </c>
      <c r="AG1281" s="121"/>
      <c r="AH1281" s="121" t="s">
        <v>8276</v>
      </c>
      <c r="AI1281" s="121"/>
      <c r="AJ1281" s="123">
        <v>2</v>
      </c>
      <c r="AK1281" s="123">
        <v>3343</v>
      </c>
      <c r="AL1281" s="123">
        <f t="shared" si="153"/>
        <v>6686</v>
      </c>
      <c r="AM1281" s="123">
        <f t="shared" si="154"/>
        <v>0</v>
      </c>
      <c r="AN1281" s="130"/>
      <c r="AO1281" s="21"/>
      <c r="AP1281" s="24"/>
      <c r="AQ1281" s="21"/>
    </row>
    <row r="1282" spans="1:43" s="22" customFormat="1" ht="76.5" outlineLevel="1" x14ac:dyDescent="0.25">
      <c r="A1282" s="70"/>
      <c r="B1282" s="72" t="s">
        <v>5505</v>
      </c>
      <c r="C1282" s="21" t="s">
        <v>79</v>
      </c>
      <c r="D1282" s="21" t="s">
        <v>1800</v>
      </c>
      <c r="E1282" s="21" t="s">
        <v>1801</v>
      </c>
      <c r="F1282" s="21" t="s">
        <v>1802</v>
      </c>
      <c r="G1282" s="21" t="s">
        <v>5241</v>
      </c>
      <c r="H1282" s="23" t="s">
        <v>100</v>
      </c>
      <c r="I1282" s="24">
        <v>0</v>
      </c>
      <c r="J1282" s="25">
        <v>710000000</v>
      </c>
      <c r="K1282" s="25" t="s">
        <v>82</v>
      </c>
      <c r="L1282" s="23" t="s">
        <v>273</v>
      </c>
      <c r="M1282" s="30" t="s">
        <v>1728</v>
      </c>
      <c r="N1282" s="26" t="s">
        <v>84</v>
      </c>
      <c r="O1282" s="26" t="s">
        <v>4214</v>
      </c>
      <c r="P1282" s="21" t="s">
        <v>91</v>
      </c>
      <c r="Q1282" s="27" t="s">
        <v>898</v>
      </c>
      <c r="R1282" s="26" t="s">
        <v>899</v>
      </c>
      <c r="S1282" s="12">
        <v>5</v>
      </c>
      <c r="T1282" s="12">
        <v>100</v>
      </c>
      <c r="U1282" s="12">
        <f t="shared" si="155"/>
        <v>500</v>
      </c>
      <c r="V1282" s="12">
        <f t="shared" si="136"/>
        <v>560</v>
      </c>
      <c r="W1282" s="23"/>
      <c r="X1282" s="23">
        <v>2017</v>
      </c>
      <c r="Y1282" s="25"/>
      <c r="Z1282" s="121" t="s">
        <v>1821</v>
      </c>
      <c r="AA1282" s="121" t="s">
        <v>1427</v>
      </c>
      <c r="AB1282" s="121" t="s">
        <v>4792</v>
      </c>
      <c r="AC1282" s="121"/>
      <c r="AD1282" s="122"/>
      <c r="AE1282" s="122"/>
      <c r="AF1282" s="121" t="s">
        <v>8275</v>
      </c>
      <c r="AG1282" s="121"/>
      <c r="AH1282" s="121" t="s">
        <v>8276</v>
      </c>
      <c r="AI1282" s="121"/>
      <c r="AJ1282" s="123">
        <v>5</v>
      </c>
      <c r="AK1282" s="123">
        <v>100</v>
      </c>
      <c r="AL1282" s="123">
        <f t="shared" si="153"/>
        <v>500</v>
      </c>
      <c r="AM1282" s="123">
        <f t="shared" si="154"/>
        <v>0</v>
      </c>
      <c r="AN1282" s="130"/>
      <c r="AO1282" s="21"/>
      <c r="AP1282" s="24"/>
      <c r="AQ1282" s="21"/>
    </row>
    <row r="1283" spans="1:43" s="22" customFormat="1" ht="114.75" outlineLevel="1" x14ac:dyDescent="0.25">
      <c r="A1283" s="70"/>
      <c r="B1283" s="72" t="s">
        <v>5506</v>
      </c>
      <c r="C1283" s="21" t="s">
        <v>79</v>
      </c>
      <c r="D1283" s="21" t="s">
        <v>1800</v>
      </c>
      <c r="E1283" s="21" t="s">
        <v>1801</v>
      </c>
      <c r="F1283" s="21" t="s">
        <v>1802</v>
      </c>
      <c r="G1283" s="21" t="s">
        <v>5242</v>
      </c>
      <c r="H1283" s="23" t="s">
        <v>100</v>
      </c>
      <c r="I1283" s="24">
        <v>0</v>
      </c>
      <c r="J1283" s="25">
        <v>710000000</v>
      </c>
      <c r="K1283" s="25" t="s">
        <v>82</v>
      </c>
      <c r="L1283" s="23" t="s">
        <v>273</v>
      </c>
      <c r="M1283" s="30" t="s">
        <v>1728</v>
      </c>
      <c r="N1283" s="26" t="s">
        <v>84</v>
      </c>
      <c r="O1283" s="26" t="s">
        <v>4214</v>
      </c>
      <c r="P1283" s="21" t="s">
        <v>91</v>
      </c>
      <c r="Q1283" s="27" t="s">
        <v>898</v>
      </c>
      <c r="R1283" s="26" t="s">
        <v>899</v>
      </c>
      <c r="S1283" s="12">
        <v>10</v>
      </c>
      <c r="T1283" s="12">
        <v>1000</v>
      </c>
      <c r="U1283" s="12">
        <f t="shared" si="155"/>
        <v>10000</v>
      </c>
      <c r="V1283" s="12">
        <f t="shared" si="136"/>
        <v>11200.000000000002</v>
      </c>
      <c r="W1283" s="23"/>
      <c r="X1283" s="23">
        <v>2017</v>
      </c>
      <c r="Y1283" s="25"/>
      <c r="Z1283" s="121" t="s">
        <v>1821</v>
      </c>
      <c r="AA1283" s="121" t="s">
        <v>1427</v>
      </c>
      <c r="AB1283" s="121" t="s">
        <v>4792</v>
      </c>
      <c r="AC1283" s="121"/>
      <c r="AD1283" s="122"/>
      <c r="AE1283" s="122"/>
      <c r="AF1283" s="121" t="s">
        <v>8275</v>
      </c>
      <c r="AG1283" s="121"/>
      <c r="AH1283" s="121" t="s">
        <v>8276</v>
      </c>
      <c r="AI1283" s="121"/>
      <c r="AJ1283" s="123">
        <v>10</v>
      </c>
      <c r="AK1283" s="123">
        <v>1000</v>
      </c>
      <c r="AL1283" s="123">
        <f t="shared" si="153"/>
        <v>10000</v>
      </c>
      <c r="AM1283" s="123">
        <f t="shared" si="154"/>
        <v>0</v>
      </c>
      <c r="AN1283" s="130"/>
      <c r="AO1283" s="21"/>
      <c r="AP1283" s="24"/>
      <c r="AQ1283" s="21"/>
    </row>
    <row r="1284" spans="1:43" s="22" customFormat="1" ht="76.5" outlineLevel="1" x14ac:dyDescent="0.25">
      <c r="A1284" s="70"/>
      <c r="B1284" s="72" t="s">
        <v>5507</v>
      </c>
      <c r="C1284" s="21" t="s">
        <v>79</v>
      </c>
      <c r="D1284" s="21" t="s">
        <v>1800</v>
      </c>
      <c r="E1284" s="21" t="s">
        <v>1801</v>
      </c>
      <c r="F1284" s="21" t="s">
        <v>1802</v>
      </c>
      <c r="G1284" s="21" t="s">
        <v>5243</v>
      </c>
      <c r="H1284" s="23" t="s">
        <v>100</v>
      </c>
      <c r="I1284" s="24">
        <v>0</v>
      </c>
      <c r="J1284" s="25">
        <v>710000000</v>
      </c>
      <c r="K1284" s="25" t="s">
        <v>82</v>
      </c>
      <c r="L1284" s="23" t="s">
        <v>273</v>
      </c>
      <c r="M1284" s="30" t="s">
        <v>1728</v>
      </c>
      <c r="N1284" s="26" t="s">
        <v>84</v>
      </c>
      <c r="O1284" s="26" t="s">
        <v>4214</v>
      </c>
      <c r="P1284" s="21" t="s">
        <v>91</v>
      </c>
      <c r="Q1284" s="27" t="s">
        <v>898</v>
      </c>
      <c r="R1284" s="26" t="s">
        <v>899</v>
      </c>
      <c r="S1284" s="12">
        <v>10</v>
      </c>
      <c r="T1284" s="12">
        <v>120</v>
      </c>
      <c r="U1284" s="12">
        <f t="shared" si="155"/>
        <v>1200</v>
      </c>
      <c r="V1284" s="12">
        <f t="shared" si="136"/>
        <v>1344.0000000000002</v>
      </c>
      <c r="W1284" s="23"/>
      <c r="X1284" s="23">
        <v>2017</v>
      </c>
      <c r="Y1284" s="25"/>
      <c r="Z1284" s="121" t="s">
        <v>1821</v>
      </c>
      <c r="AA1284" s="121" t="s">
        <v>1427</v>
      </c>
      <c r="AB1284" s="121" t="s">
        <v>4792</v>
      </c>
      <c r="AC1284" s="121"/>
      <c r="AD1284" s="122"/>
      <c r="AE1284" s="122"/>
      <c r="AF1284" s="121" t="s">
        <v>8275</v>
      </c>
      <c r="AG1284" s="121"/>
      <c r="AH1284" s="121" t="s">
        <v>8276</v>
      </c>
      <c r="AI1284" s="121"/>
      <c r="AJ1284" s="123">
        <v>10</v>
      </c>
      <c r="AK1284" s="123">
        <v>120</v>
      </c>
      <c r="AL1284" s="123">
        <f t="shared" si="153"/>
        <v>1200</v>
      </c>
      <c r="AM1284" s="123">
        <f t="shared" si="154"/>
        <v>0</v>
      </c>
      <c r="AN1284" s="130"/>
      <c r="AO1284" s="21"/>
      <c r="AP1284" s="24"/>
      <c r="AQ1284" s="21"/>
    </row>
    <row r="1285" spans="1:43" s="22" customFormat="1" ht="76.5" outlineLevel="1" x14ac:dyDescent="0.25">
      <c r="A1285" s="70"/>
      <c r="B1285" s="72" t="s">
        <v>5508</v>
      </c>
      <c r="C1285" s="21" t="s">
        <v>79</v>
      </c>
      <c r="D1285" s="21" t="s">
        <v>1800</v>
      </c>
      <c r="E1285" s="21" t="s">
        <v>1801</v>
      </c>
      <c r="F1285" s="21" t="s">
        <v>1802</v>
      </c>
      <c r="G1285" s="21" t="s">
        <v>5244</v>
      </c>
      <c r="H1285" s="23" t="s">
        <v>100</v>
      </c>
      <c r="I1285" s="24">
        <v>0</v>
      </c>
      <c r="J1285" s="25">
        <v>710000000</v>
      </c>
      <c r="K1285" s="25" t="s">
        <v>82</v>
      </c>
      <c r="L1285" s="23" t="s">
        <v>273</v>
      </c>
      <c r="M1285" s="30" t="s">
        <v>1728</v>
      </c>
      <c r="N1285" s="26" t="s">
        <v>84</v>
      </c>
      <c r="O1285" s="26" t="s">
        <v>4214</v>
      </c>
      <c r="P1285" s="21" t="s">
        <v>91</v>
      </c>
      <c r="Q1285" s="27" t="s">
        <v>898</v>
      </c>
      <c r="R1285" s="26" t="s">
        <v>899</v>
      </c>
      <c r="S1285" s="12">
        <v>10</v>
      </c>
      <c r="T1285" s="12">
        <v>120</v>
      </c>
      <c r="U1285" s="12">
        <f t="shared" si="155"/>
        <v>1200</v>
      </c>
      <c r="V1285" s="12">
        <f t="shared" si="136"/>
        <v>1344.0000000000002</v>
      </c>
      <c r="W1285" s="23"/>
      <c r="X1285" s="23">
        <v>2017</v>
      </c>
      <c r="Y1285" s="25"/>
      <c r="Z1285" s="121" t="s">
        <v>1821</v>
      </c>
      <c r="AA1285" s="121" t="s">
        <v>1427</v>
      </c>
      <c r="AB1285" s="121" t="s">
        <v>4792</v>
      </c>
      <c r="AC1285" s="121"/>
      <c r="AD1285" s="122"/>
      <c r="AE1285" s="122"/>
      <c r="AF1285" s="121" t="s">
        <v>8275</v>
      </c>
      <c r="AG1285" s="121"/>
      <c r="AH1285" s="121" t="s">
        <v>8276</v>
      </c>
      <c r="AI1285" s="121"/>
      <c r="AJ1285" s="123">
        <v>10</v>
      </c>
      <c r="AK1285" s="123">
        <v>120</v>
      </c>
      <c r="AL1285" s="123">
        <f t="shared" si="153"/>
        <v>1200</v>
      </c>
      <c r="AM1285" s="123">
        <f t="shared" si="154"/>
        <v>0</v>
      </c>
      <c r="AN1285" s="130"/>
      <c r="AO1285" s="21"/>
      <c r="AP1285" s="24"/>
      <c r="AQ1285" s="21"/>
    </row>
    <row r="1286" spans="1:43" s="22" customFormat="1" ht="76.5" outlineLevel="1" x14ac:dyDescent="0.25">
      <c r="A1286" s="70"/>
      <c r="B1286" s="72" t="s">
        <v>5509</v>
      </c>
      <c r="C1286" s="21" t="s">
        <v>79</v>
      </c>
      <c r="D1286" s="21" t="s">
        <v>1800</v>
      </c>
      <c r="E1286" s="21" t="s">
        <v>1801</v>
      </c>
      <c r="F1286" s="21" t="s">
        <v>1802</v>
      </c>
      <c r="G1286" s="21" t="s">
        <v>5245</v>
      </c>
      <c r="H1286" s="23" t="s">
        <v>100</v>
      </c>
      <c r="I1286" s="24">
        <v>0</v>
      </c>
      <c r="J1286" s="25">
        <v>710000000</v>
      </c>
      <c r="K1286" s="25" t="s">
        <v>82</v>
      </c>
      <c r="L1286" s="23" t="s">
        <v>273</v>
      </c>
      <c r="M1286" s="30" t="s">
        <v>1728</v>
      </c>
      <c r="N1286" s="26" t="s">
        <v>84</v>
      </c>
      <c r="O1286" s="26" t="s">
        <v>4214</v>
      </c>
      <c r="P1286" s="21" t="s">
        <v>91</v>
      </c>
      <c r="Q1286" s="27" t="s">
        <v>898</v>
      </c>
      <c r="R1286" s="26" t="s">
        <v>899</v>
      </c>
      <c r="S1286" s="12">
        <v>4</v>
      </c>
      <c r="T1286" s="12">
        <v>120</v>
      </c>
      <c r="U1286" s="12">
        <f t="shared" si="155"/>
        <v>480</v>
      </c>
      <c r="V1286" s="12">
        <f t="shared" si="136"/>
        <v>537.6</v>
      </c>
      <c r="W1286" s="23"/>
      <c r="X1286" s="23">
        <v>2017</v>
      </c>
      <c r="Y1286" s="25"/>
      <c r="Z1286" s="121" t="s">
        <v>1821</v>
      </c>
      <c r="AA1286" s="121" t="s">
        <v>1427</v>
      </c>
      <c r="AB1286" s="121" t="s">
        <v>4792</v>
      </c>
      <c r="AC1286" s="121"/>
      <c r="AD1286" s="122"/>
      <c r="AE1286" s="122"/>
      <c r="AF1286" s="121" t="s">
        <v>8275</v>
      </c>
      <c r="AG1286" s="121"/>
      <c r="AH1286" s="121" t="s">
        <v>8276</v>
      </c>
      <c r="AI1286" s="121"/>
      <c r="AJ1286" s="123">
        <v>4</v>
      </c>
      <c r="AK1286" s="123">
        <v>120</v>
      </c>
      <c r="AL1286" s="123">
        <f t="shared" si="153"/>
        <v>480</v>
      </c>
      <c r="AM1286" s="123">
        <f t="shared" si="154"/>
        <v>0</v>
      </c>
      <c r="AN1286" s="130"/>
      <c r="AO1286" s="21"/>
      <c r="AP1286" s="24"/>
      <c r="AQ1286" s="21"/>
    </row>
    <row r="1287" spans="1:43" s="22" customFormat="1" ht="76.5" outlineLevel="1" x14ac:dyDescent="0.25">
      <c r="A1287" s="70"/>
      <c r="B1287" s="72" t="s">
        <v>5510</v>
      </c>
      <c r="C1287" s="21" t="s">
        <v>79</v>
      </c>
      <c r="D1287" s="21" t="s">
        <v>1800</v>
      </c>
      <c r="E1287" s="21" t="s">
        <v>1801</v>
      </c>
      <c r="F1287" s="21" t="s">
        <v>1802</v>
      </c>
      <c r="G1287" s="21" t="s">
        <v>5246</v>
      </c>
      <c r="H1287" s="23" t="s">
        <v>100</v>
      </c>
      <c r="I1287" s="24">
        <v>0</v>
      </c>
      <c r="J1287" s="25">
        <v>710000000</v>
      </c>
      <c r="K1287" s="25" t="s">
        <v>82</v>
      </c>
      <c r="L1287" s="23" t="s">
        <v>273</v>
      </c>
      <c r="M1287" s="30" t="s">
        <v>1728</v>
      </c>
      <c r="N1287" s="26" t="s">
        <v>84</v>
      </c>
      <c r="O1287" s="26" t="s">
        <v>4214</v>
      </c>
      <c r="P1287" s="21" t="s">
        <v>91</v>
      </c>
      <c r="Q1287" s="27" t="s">
        <v>898</v>
      </c>
      <c r="R1287" s="26" t="s">
        <v>899</v>
      </c>
      <c r="S1287" s="12">
        <v>30</v>
      </c>
      <c r="T1287" s="12">
        <v>400</v>
      </c>
      <c r="U1287" s="12">
        <f t="shared" si="155"/>
        <v>12000</v>
      </c>
      <c r="V1287" s="12">
        <f t="shared" si="136"/>
        <v>13440.000000000002</v>
      </c>
      <c r="W1287" s="23"/>
      <c r="X1287" s="23">
        <v>2017</v>
      </c>
      <c r="Y1287" s="25"/>
      <c r="Z1287" s="121" t="s">
        <v>1821</v>
      </c>
      <c r="AA1287" s="121" t="s">
        <v>1427</v>
      </c>
      <c r="AB1287" s="121" t="s">
        <v>4792</v>
      </c>
      <c r="AC1287" s="121"/>
      <c r="AD1287" s="122"/>
      <c r="AE1287" s="122"/>
      <c r="AF1287" s="121" t="s">
        <v>8275</v>
      </c>
      <c r="AG1287" s="121"/>
      <c r="AH1287" s="121" t="s">
        <v>8276</v>
      </c>
      <c r="AI1287" s="121"/>
      <c r="AJ1287" s="123">
        <v>30</v>
      </c>
      <c r="AK1287" s="123">
        <v>400</v>
      </c>
      <c r="AL1287" s="123">
        <f t="shared" si="153"/>
        <v>12000</v>
      </c>
      <c r="AM1287" s="123">
        <f t="shared" si="154"/>
        <v>0</v>
      </c>
      <c r="AN1287" s="130"/>
      <c r="AO1287" s="21"/>
      <c r="AP1287" s="24"/>
      <c r="AQ1287" s="21"/>
    </row>
    <row r="1288" spans="1:43" s="22" customFormat="1" ht="76.5" outlineLevel="1" x14ac:dyDescent="0.25">
      <c r="A1288" s="70"/>
      <c r="B1288" s="72" t="s">
        <v>5511</v>
      </c>
      <c r="C1288" s="21" t="s">
        <v>79</v>
      </c>
      <c r="D1288" s="21" t="s">
        <v>1803</v>
      </c>
      <c r="E1288" s="21" t="s">
        <v>1801</v>
      </c>
      <c r="F1288" s="21" t="s">
        <v>1804</v>
      </c>
      <c r="G1288" s="21" t="s">
        <v>5247</v>
      </c>
      <c r="H1288" s="23" t="s">
        <v>100</v>
      </c>
      <c r="I1288" s="24">
        <v>0</v>
      </c>
      <c r="J1288" s="25">
        <v>710000000</v>
      </c>
      <c r="K1288" s="25" t="s">
        <v>82</v>
      </c>
      <c r="L1288" s="23" t="s">
        <v>273</v>
      </c>
      <c r="M1288" s="30" t="s">
        <v>1728</v>
      </c>
      <c r="N1288" s="26" t="s">
        <v>84</v>
      </c>
      <c r="O1288" s="26" t="s">
        <v>4214</v>
      </c>
      <c r="P1288" s="21" t="s">
        <v>91</v>
      </c>
      <c r="Q1288" s="27" t="s">
        <v>898</v>
      </c>
      <c r="R1288" s="26" t="s">
        <v>899</v>
      </c>
      <c r="S1288" s="12">
        <v>20</v>
      </c>
      <c r="T1288" s="12">
        <v>95</v>
      </c>
      <c r="U1288" s="12">
        <f t="shared" si="155"/>
        <v>1900</v>
      </c>
      <c r="V1288" s="12">
        <f t="shared" si="136"/>
        <v>2128</v>
      </c>
      <c r="W1288" s="23"/>
      <c r="X1288" s="23">
        <v>2017</v>
      </c>
      <c r="Y1288" s="25"/>
      <c r="Z1288" s="121" t="s">
        <v>1821</v>
      </c>
      <c r="AA1288" s="121" t="s">
        <v>1427</v>
      </c>
      <c r="AB1288" s="121" t="s">
        <v>4792</v>
      </c>
      <c r="AC1288" s="121"/>
      <c r="AD1288" s="122"/>
      <c r="AE1288" s="122"/>
      <c r="AF1288" s="121" t="s">
        <v>8275</v>
      </c>
      <c r="AG1288" s="121"/>
      <c r="AH1288" s="121" t="s">
        <v>8276</v>
      </c>
      <c r="AI1288" s="121"/>
      <c r="AJ1288" s="123">
        <v>20</v>
      </c>
      <c r="AK1288" s="123">
        <v>95</v>
      </c>
      <c r="AL1288" s="123">
        <f t="shared" si="153"/>
        <v>1900</v>
      </c>
      <c r="AM1288" s="123">
        <f t="shared" si="154"/>
        <v>0</v>
      </c>
      <c r="AN1288" s="130"/>
      <c r="AO1288" s="21"/>
      <c r="AP1288" s="24"/>
      <c r="AQ1288" s="21"/>
    </row>
    <row r="1289" spans="1:43" s="22" customFormat="1" ht="89.25" outlineLevel="1" x14ac:dyDescent="0.25">
      <c r="A1289" s="70"/>
      <c r="B1289" s="72" t="s">
        <v>5512</v>
      </c>
      <c r="C1289" s="21" t="s">
        <v>79</v>
      </c>
      <c r="D1289" s="21" t="s">
        <v>1803</v>
      </c>
      <c r="E1289" s="21" t="s">
        <v>1801</v>
      </c>
      <c r="F1289" s="21" t="s">
        <v>1804</v>
      </c>
      <c r="G1289" s="21" t="s">
        <v>5248</v>
      </c>
      <c r="H1289" s="23" t="s">
        <v>100</v>
      </c>
      <c r="I1289" s="24">
        <v>0</v>
      </c>
      <c r="J1289" s="25">
        <v>710000000</v>
      </c>
      <c r="K1289" s="25" t="s">
        <v>82</v>
      </c>
      <c r="L1289" s="23" t="s">
        <v>273</v>
      </c>
      <c r="M1289" s="30" t="s">
        <v>1728</v>
      </c>
      <c r="N1289" s="26" t="s">
        <v>84</v>
      </c>
      <c r="O1289" s="26" t="s">
        <v>4214</v>
      </c>
      <c r="P1289" s="21" t="s">
        <v>91</v>
      </c>
      <c r="Q1289" s="27" t="s">
        <v>898</v>
      </c>
      <c r="R1289" s="26" t="s">
        <v>899</v>
      </c>
      <c r="S1289" s="12">
        <v>60</v>
      </c>
      <c r="T1289" s="12">
        <v>400</v>
      </c>
      <c r="U1289" s="12">
        <f t="shared" si="155"/>
        <v>24000</v>
      </c>
      <c r="V1289" s="12">
        <f t="shared" si="136"/>
        <v>26880.000000000004</v>
      </c>
      <c r="W1289" s="23"/>
      <c r="X1289" s="23">
        <v>2017</v>
      </c>
      <c r="Y1289" s="25"/>
      <c r="Z1289" s="121" t="s">
        <v>1821</v>
      </c>
      <c r="AA1289" s="121" t="s">
        <v>1427</v>
      </c>
      <c r="AB1289" s="121" t="s">
        <v>4792</v>
      </c>
      <c r="AC1289" s="121"/>
      <c r="AD1289" s="122"/>
      <c r="AE1289" s="122"/>
      <c r="AF1289" s="121" t="s">
        <v>8275</v>
      </c>
      <c r="AG1289" s="121"/>
      <c r="AH1289" s="121" t="s">
        <v>8276</v>
      </c>
      <c r="AI1289" s="121"/>
      <c r="AJ1289" s="123">
        <v>60</v>
      </c>
      <c r="AK1289" s="123">
        <v>400</v>
      </c>
      <c r="AL1289" s="123">
        <f t="shared" si="153"/>
        <v>24000</v>
      </c>
      <c r="AM1289" s="123">
        <f t="shared" si="154"/>
        <v>0</v>
      </c>
      <c r="AN1289" s="130"/>
      <c r="AO1289" s="21"/>
      <c r="AP1289" s="24"/>
      <c r="AQ1289" s="21"/>
    </row>
    <row r="1290" spans="1:43" s="22" customFormat="1" ht="76.5" outlineLevel="1" x14ac:dyDescent="0.25">
      <c r="A1290" s="70"/>
      <c r="B1290" s="72" t="s">
        <v>5513</v>
      </c>
      <c r="C1290" s="74" t="s">
        <v>79</v>
      </c>
      <c r="D1290" s="74" t="s">
        <v>1805</v>
      </c>
      <c r="E1290" s="74" t="s">
        <v>1806</v>
      </c>
      <c r="F1290" s="74" t="s">
        <v>1807</v>
      </c>
      <c r="G1290" s="74" t="s">
        <v>5249</v>
      </c>
      <c r="H1290" s="72" t="s">
        <v>100</v>
      </c>
      <c r="I1290" s="79">
        <v>0</v>
      </c>
      <c r="J1290" s="75">
        <v>710000000</v>
      </c>
      <c r="K1290" s="75" t="s">
        <v>82</v>
      </c>
      <c r="L1290" s="72" t="s">
        <v>273</v>
      </c>
      <c r="M1290" s="78" t="s">
        <v>1728</v>
      </c>
      <c r="N1290" s="77" t="s">
        <v>84</v>
      </c>
      <c r="O1290" s="77" t="s">
        <v>4214</v>
      </c>
      <c r="P1290" s="74" t="s">
        <v>91</v>
      </c>
      <c r="Q1290" s="76" t="s">
        <v>1557</v>
      </c>
      <c r="R1290" s="77" t="s">
        <v>1558</v>
      </c>
      <c r="S1290" s="73">
        <v>30</v>
      </c>
      <c r="T1290" s="73">
        <v>2455.36</v>
      </c>
      <c r="U1290" s="12">
        <f t="shared" ref="U1290:U1293" si="156">S1290*T1290</f>
        <v>73660.800000000003</v>
      </c>
      <c r="V1290" s="12">
        <f t="shared" ref="V1290:V1293" si="157">U1290*1.12</f>
        <v>82500.096000000005</v>
      </c>
      <c r="W1290" s="23"/>
      <c r="X1290" s="23">
        <v>2017</v>
      </c>
      <c r="Y1290" s="25"/>
      <c r="Z1290" s="121" t="s">
        <v>7665</v>
      </c>
      <c r="AA1290" s="121" t="s">
        <v>1427</v>
      </c>
      <c r="AB1290" s="121" t="s">
        <v>4792</v>
      </c>
      <c r="AC1290" s="121"/>
      <c r="AD1290" s="122"/>
      <c r="AE1290" s="122"/>
      <c r="AF1290" s="121" t="s">
        <v>8275</v>
      </c>
      <c r="AG1290" s="121"/>
      <c r="AH1290" s="121" t="s">
        <v>8276</v>
      </c>
      <c r="AI1290" s="121"/>
      <c r="AJ1290" s="123">
        <v>30</v>
      </c>
      <c r="AK1290" s="123">
        <v>2455.36</v>
      </c>
      <c r="AL1290" s="123">
        <f t="shared" si="153"/>
        <v>73660.800000000003</v>
      </c>
      <c r="AM1290" s="123">
        <f t="shared" si="154"/>
        <v>0</v>
      </c>
      <c r="AN1290" s="130"/>
      <c r="AO1290" s="21"/>
      <c r="AP1290" s="24"/>
      <c r="AQ1290" s="21"/>
    </row>
    <row r="1291" spans="1:43" s="22" customFormat="1" ht="76.5" outlineLevel="1" x14ac:dyDescent="0.25">
      <c r="A1291" s="70"/>
      <c r="B1291" s="72" t="s">
        <v>5514</v>
      </c>
      <c r="C1291" s="74" t="s">
        <v>79</v>
      </c>
      <c r="D1291" s="74" t="s">
        <v>1808</v>
      </c>
      <c r="E1291" s="74" t="s">
        <v>1806</v>
      </c>
      <c r="F1291" s="74" t="s">
        <v>1809</v>
      </c>
      <c r="G1291" s="74" t="s">
        <v>5250</v>
      </c>
      <c r="H1291" s="72" t="s">
        <v>100</v>
      </c>
      <c r="I1291" s="79">
        <v>0</v>
      </c>
      <c r="J1291" s="75">
        <v>710000000</v>
      </c>
      <c r="K1291" s="75" t="s">
        <v>82</v>
      </c>
      <c r="L1291" s="72" t="s">
        <v>273</v>
      </c>
      <c r="M1291" s="78" t="s">
        <v>1728</v>
      </c>
      <c r="N1291" s="77" t="s">
        <v>84</v>
      </c>
      <c r="O1291" s="77" t="s">
        <v>4214</v>
      </c>
      <c r="P1291" s="74" t="s">
        <v>91</v>
      </c>
      <c r="Q1291" s="76" t="s">
        <v>1557</v>
      </c>
      <c r="R1291" s="77" t="s">
        <v>1558</v>
      </c>
      <c r="S1291" s="73">
        <v>125</v>
      </c>
      <c r="T1291" s="73">
        <v>2142.86</v>
      </c>
      <c r="U1291" s="12">
        <f t="shared" si="156"/>
        <v>267857.5</v>
      </c>
      <c r="V1291" s="12">
        <f t="shared" si="157"/>
        <v>300000.40000000002</v>
      </c>
      <c r="W1291" s="23"/>
      <c r="X1291" s="23">
        <v>2017</v>
      </c>
      <c r="Y1291" s="25"/>
      <c r="Z1291" s="121" t="s">
        <v>7665</v>
      </c>
      <c r="AA1291" s="121" t="s">
        <v>1427</v>
      </c>
      <c r="AB1291" s="121" t="s">
        <v>4792</v>
      </c>
      <c r="AC1291" s="121"/>
      <c r="AD1291" s="122"/>
      <c r="AE1291" s="122"/>
      <c r="AF1291" s="121" t="s">
        <v>8275</v>
      </c>
      <c r="AG1291" s="121"/>
      <c r="AH1291" s="121" t="s">
        <v>8276</v>
      </c>
      <c r="AI1291" s="121"/>
      <c r="AJ1291" s="123">
        <v>125</v>
      </c>
      <c r="AK1291" s="123">
        <v>2142.86</v>
      </c>
      <c r="AL1291" s="123">
        <f t="shared" si="153"/>
        <v>267857.5</v>
      </c>
      <c r="AM1291" s="123">
        <f t="shared" si="154"/>
        <v>0</v>
      </c>
      <c r="AN1291" s="130"/>
      <c r="AO1291" s="21"/>
      <c r="AP1291" s="24"/>
      <c r="AQ1291" s="21"/>
    </row>
    <row r="1292" spans="1:43" s="22" customFormat="1" ht="76.5" outlineLevel="1" x14ac:dyDescent="0.25">
      <c r="A1292" s="70"/>
      <c r="B1292" s="72" t="s">
        <v>5515</v>
      </c>
      <c r="C1292" s="74" t="s">
        <v>79</v>
      </c>
      <c r="D1292" s="74" t="s">
        <v>1810</v>
      </c>
      <c r="E1292" s="74" t="s">
        <v>1811</v>
      </c>
      <c r="F1292" s="74" t="s">
        <v>1812</v>
      </c>
      <c r="G1292" s="74" t="s">
        <v>1813</v>
      </c>
      <c r="H1292" s="72" t="s">
        <v>100</v>
      </c>
      <c r="I1292" s="79">
        <v>0</v>
      </c>
      <c r="J1292" s="75">
        <v>710000000</v>
      </c>
      <c r="K1292" s="75" t="s">
        <v>82</v>
      </c>
      <c r="L1292" s="72" t="s">
        <v>273</v>
      </c>
      <c r="M1292" s="78" t="s">
        <v>1728</v>
      </c>
      <c r="N1292" s="77" t="s">
        <v>84</v>
      </c>
      <c r="O1292" s="77" t="s">
        <v>4214</v>
      </c>
      <c r="P1292" s="74" t="s">
        <v>91</v>
      </c>
      <c r="Q1292" s="76" t="s">
        <v>1706</v>
      </c>
      <c r="R1292" s="77" t="s">
        <v>85</v>
      </c>
      <c r="S1292" s="73">
        <v>150</v>
      </c>
      <c r="T1292" s="73">
        <v>427.83</v>
      </c>
      <c r="U1292" s="12">
        <f t="shared" si="156"/>
        <v>64174.5</v>
      </c>
      <c r="V1292" s="12">
        <f t="shared" si="157"/>
        <v>71875.44</v>
      </c>
      <c r="W1292" s="23"/>
      <c r="X1292" s="23">
        <v>2017</v>
      </c>
      <c r="Y1292" s="25"/>
      <c r="Z1292" s="121" t="s">
        <v>7665</v>
      </c>
      <c r="AA1292" s="121" t="s">
        <v>1427</v>
      </c>
      <c r="AB1292" s="121" t="s">
        <v>4792</v>
      </c>
      <c r="AC1292" s="121"/>
      <c r="AD1292" s="122"/>
      <c r="AE1292" s="122"/>
      <c r="AF1292" s="121" t="s">
        <v>8275</v>
      </c>
      <c r="AG1292" s="121"/>
      <c r="AH1292" s="121" t="s">
        <v>8276</v>
      </c>
      <c r="AI1292" s="121"/>
      <c r="AJ1292" s="123">
        <v>150</v>
      </c>
      <c r="AK1292" s="123">
        <v>427.68</v>
      </c>
      <c r="AL1292" s="123">
        <f t="shared" si="153"/>
        <v>64152</v>
      </c>
      <c r="AM1292" s="123">
        <f t="shared" si="154"/>
        <v>22.5</v>
      </c>
      <c r="AN1292" s="130"/>
      <c r="AO1292" s="21"/>
      <c r="AP1292" s="24"/>
      <c r="AQ1292" s="21"/>
    </row>
    <row r="1293" spans="1:43" s="22" customFormat="1" ht="76.5" outlineLevel="1" x14ac:dyDescent="0.25">
      <c r="A1293" s="70"/>
      <c r="B1293" s="72" t="s">
        <v>5516</v>
      </c>
      <c r="C1293" s="74" t="s">
        <v>79</v>
      </c>
      <c r="D1293" s="74" t="s">
        <v>1814</v>
      </c>
      <c r="E1293" s="74" t="s">
        <v>1815</v>
      </c>
      <c r="F1293" s="74" t="s">
        <v>1816</v>
      </c>
      <c r="G1293" s="74" t="s">
        <v>1817</v>
      </c>
      <c r="H1293" s="72" t="s">
        <v>100</v>
      </c>
      <c r="I1293" s="79">
        <v>0</v>
      </c>
      <c r="J1293" s="75">
        <v>710000000</v>
      </c>
      <c r="K1293" s="75" t="s">
        <v>82</v>
      </c>
      <c r="L1293" s="72" t="s">
        <v>273</v>
      </c>
      <c r="M1293" s="78" t="s">
        <v>1728</v>
      </c>
      <c r="N1293" s="77" t="s">
        <v>84</v>
      </c>
      <c r="O1293" s="77" t="s">
        <v>4214</v>
      </c>
      <c r="P1293" s="74" t="s">
        <v>91</v>
      </c>
      <c r="Q1293" s="76" t="s">
        <v>1706</v>
      </c>
      <c r="R1293" s="77" t="s">
        <v>85</v>
      </c>
      <c r="S1293" s="73">
        <v>100</v>
      </c>
      <c r="T1293" s="73">
        <v>1004.46</v>
      </c>
      <c r="U1293" s="12">
        <f t="shared" si="156"/>
        <v>100446</v>
      </c>
      <c r="V1293" s="12">
        <f t="shared" si="157"/>
        <v>112499.52</v>
      </c>
      <c r="W1293" s="23"/>
      <c r="X1293" s="23">
        <v>2017</v>
      </c>
      <c r="Y1293" s="25"/>
      <c r="Z1293" s="121" t="s">
        <v>7665</v>
      </c>
      <c r="AA1293" s="121" t="s">
        <v>1427</v>
      </c>
      <c r="AB1293" s="121" t="s">
        <v>4792</v>
      </c>
      <c r="AC1293" s="121"/>
      <c r="AD1293" s="122"/>
      <c r="AE1293" s="122"/>
      <c r="AF1293" s="121" t="s">
        <v>8275</v>
      </c>
      <c r="AG1293" s="121"/>
      <c r="AH1293" s="121" t="s">
        <v>8276</v>
      </c>
      <c r="AI1293" s="121"/>
      <c r="AJ1293" s="123">
        <v>100</v>
      </c>
      <c r="AK1293" s="123">
        <v>1003.57</v>
      </c>
      <c r="AL1293" s="123">
        <f t="shared" si="153"/>
        <v>100357</v>
      </c>
      <c r="AM1293" s="123">
        <f t="shared" si="154"/>
        <v>89</v>
      </c>
      <c r="AN1293" s="130"/>
      <c r="AO1293" s="21"/>
      <c r="AP1293" s="24"/>
      <c r="AQ1293" s="21"/>
    </row>
    <row r="1294" spans="1:43" s="22" customFormat="1" ht="76.5" outlineLevel="1" x14ac:dyDescent="0.25">
      <c r="A1294" s="70"/>
      <c r="B1294" s="72" t="s">
        <v>5517</v>
      </c>
      <c r="C1294" s="74" t="s">
        <v>79</v>
      </c>
      <c r="D1294" s="74" t="s">
        <v>1818</v>
      </c>
      <c r="E1294" s="74" t="s">
        <v>1819</v>
      </c>
      <c r="F1294" s="74" t="s">
        <v>1820</v>
      </c>
      <c r="G1294" s="74" t="s">
        <v>5251</v>
      </c>
      <c r="H1294" s="72" t="s">
        <v>100</v>
      </c>
      <c r="I1294" s="79">
        <v>0</v>
      </c>
      <c r="J1294" s="75">
        <v>710000000</v>
      </c>
      <c r="K1294" s="75" t="s">
        <v>82</v>
      </c>
      <c r="L1294" s="72" t="s">
        <v>273</v>
      </c>
      <c r="M1294" s="78" t="s">
        <v>1728</v>
      </c>
      <c r="N1294" s="77" t="s">
        <v>84</v>
      </c>
      <c r="O1294" s="77" t="s">
        <v>4214</v>
      </c>
      <c r="P1294" s="74" t="s">
        <v>91</v>
      </c>
      <c r="Q1294" s="76" t="s">
        <v>1557</v>
      </c>
      <c r="R1294" s="77" t="s">
        <v>1558</v>
      </c>
      <c r="S1294" s="73">
        <v>150</v>
      </c>
      <c r="T1294" s="73">
        <v>409.22</v>
      </c>
      <c r="U1294" s="12">
        <f t="shared" si="155"/>
        <v>61383.000000000007</v>
      </c>
      <c r="V1294" s="12">
        <f t="shared" ref="V1294:V1315" si="158">U1294*1.12</f>
        <v>68748.960000000021</v>
      </c>
      <c r="W1294" s="23"/>
      <c r="X1294" s="23">
        <v>2017</v>
      </c>
      <c r="Y1294" s="25"/>
      <c r="Z1294" s="121" t="s">
        <v>7665</v>
      </c>
      <c r="AA1294" s="121" t="s">
        <v>1427</v>
      </c>
      <c r="AB1294" s="121" t="s">
        <v>4792</v>
      </c>
      <c r="AC1294" s="121"/>
      <c r="AD1294" s="122"/>
      <c r="AE1294" s="122"/>
      <c r="AF1294" s="121" t="s">
        <v>8275</v>
      </c>
      <c r="AG1294" s="121"/>
      <c r="AH1294" s="121" t="s">
        <v>8276</v>
      </c>
      <c r="AI1294" s="121"/>
      <c r="AJ1294" s="123">
        <v>150</v>
      </c>
      <c r="AK1294" s="123">
        <v>408.04</v>
      </c>
      <c r="AL1294" s="123">
        <f t="shared" si="153"/>
        <v>61206</v>
      </c>
      <c r="AM1294" s="123">
        <f t="shared" si="154"/>
        <v>177.00000000000728</v>
      </c>
      <c r="AN1294" s="130"/>
      <c r="AO1294" s="21"/>
      <c r="AP1294" s="24"/>
      <c r="AQ1294" s="21"/>
    </row>
    <row r="1295" spans="1:43" s="22" customFormat="1" ht="76.5" outlineLevel="1" x14ac:dyDescent="0.25">
      <c r="A1295" s="70"/>
      <c r="B1295" s="72" t="s">
        <v>5518</v>
      </c>
      <c r="C1295" s="21" t="s">
        <v>79</v>
      </c>
      <c r="D1295" s="74" t="s">
        <v>3356</v>
      </c>
      <c r="E1295" s="74" t="s">
        <v>3357</v>
      </c>
      <c r="F1295" s="74" t="s">
        <v>3358</v>
      </c>
      <c r="G1295" s="74" t="s">
        <v>3359</v>
      </c>
      <c r="H1295" s="23" t="s">
        <v>100</v>
      </c>
      <c r="I1295" s="24">
        <v>0</v>
      </c>
      <c r="J1295" s="25">
        <v>710000000</v>
      </c>
      <c r="K1295" s="25" t="s">
        <v>82</v>
      </c>
      <c r="L1295" s="30" t="s">
        <v>917</v>
      </c>
      <c r="M1295" s="30" t="s">
        <v>969</v>
      </c>
      <c r="N1295" s="26" t="s">
        <v>84</v>
      </c>
      <c r="O1295" s="26" t="s">
        <v>4214</v>
      </c>
      <c r="P1295" s="21" t="s">
        <v>91</v>
      </c>
      <c r="Q1295" s="27">
        <v>168</v>
      </c>
      <c r="R1295" s="26" t="s">
        <v>3321</v>
      </c>
      <c r="S1295" s="12">
        <v>5.3</v>
      </c>
      <c r="T1295" s="12">
        <v>5732.14</v>
      </c>
      <c r="U1295" s="12">
        <f t="shared" si="155"/>
        <v>30380.342000000001</v>
      </c>
      <c r="V1295" s="12">
        <f t="shared" si="158"/>
        <v>34025.983040000006</v>
      </c>
      <c r="W1295" s="23"/>
      <c r="X1295" s="23">
        <v>2017</v>
      </c>
      <c r="Y1295" s="25"/>
      <c r="Z1295" s="121" t="s">
        <v>3369</v>
      </c>
      <c r="AA1295" s="121" t="s">
        <v>728</v>
      </c>
      <c r="AB1295" s="121" t="s">
        <v>7912</v>
      </c>
      <c r="AC1295" s="121"/>
      <c r="AD1295" s="122"/>
      <c r="AE1295" s="122"/>
      <c r="AF1295" s="121" t="s">
        <v>9306</v>
      </c>
      <c r="AG1295" s="121" t="s">
        <v>9019</v>
      </c>
      <c r="AH1295" s="121" t="s">
        <v>9307</v>
      </c>
      <c r="AI1295" s="121"/>
      <c r="AJ1295" s="123">
        <v>5.3</v>
      </c>
      <c r="AK1295" s="123">
        <v>5732.14</v>
      </c>
      <c r="AL1295" s="123">
        <f t="shared" si="153"/>
        <v>30380.342000000001</v>
      </c>
      <c r="AM1295" s="123">
        <f t="shared" si="154"/>
        <v>0</v>
      </c>
      <c r="AN1295" s="130"/>
      <c r="AO1295" s="21"/>
      <c r="AP1295" s="24"/>
      <c r="AQ1295" s="21"/>
    </row>
    <row r="1296" spans="1:43" s="22" customFormat="1" ht="76.5" outlineLevel="1" x14ac:dyDescent="0.25">
      <c r="A1296" s="70"/>
      <c r="B1296" s="72" t="s">
        <v>5519</v>
      </c>
      <c r="C1296" s="21" t="s">
        <v>79</v>
      </c>
      <c r="D1296" s="74" t="s">
        <v>3360</v>
      </c>
      <c r="E1296" s="74" t="s">
        <v>3361</v>
      </c>
      <c r="F1296" s="74" t="s">
        <v>3362</v>
      </c>
      <c r="G1296" s="74" t="s">
        <v>3363</v>
      </c>
      <c r="H1296" s="23" t="s">
        <v>100</v>
      </c>
      <c r="I1296" s="24">
        <v>0</v>
      </c>
      <c r="J1296" s="25">
        <v>710000000</v>
      </c>
      <c r="K1296" s="25" t="s">
        <v>82</v>
      </c>
      <c r="L1296" s="30" t="s">
        <v>917</v>
      </c>
      <c r="M1296" s="30" t="s">
        <v>969</v>
      </c>
      <c r="N1296" s="26" t="s">
        <v>84</v>
      </c>
      <c r="O1296" s="26" t="s">
        <v>4214</v>
      </c>
      <c r="P1296" s="21" t="s">
        <v>91</v>
      </c>
      <c r="Q1296" s="27">
        <v>166</v>
      </c>
      <c r="R1296" s="26" t="s">
        <v>1558</v>
      </c>
      <c r="S1296" s="12">
        <v>1650</v>
      </c>
      <c r="T1296" s="12">
        <v>28.66</v>
      </c>
      <c r="U1296" s="12">
        <f t="shared" si="155"/>
        <v>47289</v>
      </c>
      <c r="V1296" s="12">
        <f t="shared" si="158"/>
        <v>52963.680000000008</v>
      </c>
      <c r="W1296" s="23"/>
      <c r="X1296" s="23">
        <v>2017</v>
      </c>
      <c r="Y1296" s="25"/>
      <c r="Z1296" s="121" t="s">
        <v>3369</v>
      </c>
      <c r="AA1296" s="121" t="s">
        <v>728</v>
      </c>
      <c r="AB1296" s="121" t="s">
        <v>7912</v>
      </c>
      <c r="AC1296" s="121"/>
      <c r="AD1296" s="122"/>
      <c r="AE1296" s="122"/>
      <c r="AF1296" s="121" t="s">
        <v>9306</v>
      </c>
      <c r="AG1296" s="121" t="s">
        <v>9019</v>
      </c>
      <c r="AH1296" s="121" t="s">
        <v>9307</v>
      </c>
      <c r="AI1296" s="121"/>
      <c r="AJ1296" s="123">
        <v>1650</v>
      </c>
      <c r="AK1296" s="123">
        <v>28.66</v>
      </c>
      <c r="AL1296" s="123">
        <f t="shared" si="153"/>
        <v>47289</v>
      </c>
      <c r="AM1296" s="123">
        <f t="shared" si="154"/>
        <v>0</v>
      </c>
      <c r="AN1296" s="130"/>
      <c r="AO1296" s="21"/>
      <c r="AP1296" s="24"/>
      <c r="AQ1296" s="21"/>
    </row>
    <row r="1297" spans="1:43" s="22" customFormat="1" ht="89.25" outlineLevel="1" x14ac:dyDescent="0.25">
      <c r="A1297" s="70"/>
      <c r="B1297" s="72" t="s">
        <v>5520</v>
      </c>
      <c r="C1297" s="21" t="s">
        <v>79</v>
      </c>
      <c r="D1297" s="74" t="s">
        <v>3364</v>
      </c>
      <c r="E1297" s="74" t="s">
        <v>3365</v>
      </c>
      <c r="F1297" s="74" t="s">
        <v>3366</v>
      </c>
      <c r="G1297" s="74" t="s">
        <v>3367</v>
      </c>
      <c r="H1297" s="23" t="s">
        <v>100</v>
      </c>
      <c r="I1297" s="24">
        <v>0</v>
      </c>
      <c r="J1297" s="25">
        <v>710000000</v>
      </c>
      <c r="K1297" s="25" t="s">
        <v>82</v>
      </c>
      <c r="L1297" s="30" t="s">
        <v>917</v>
      </c>
      <c r="M1297" s="30" t="s">
        <v>969</v>
      </c>
      <c r="N1297" s="26" t="s">
        <v>84</v>
      </c>
      <c r="O1297" s="26" t="s">
        <v>4214</v>
      </c>
      <c r="P1297" s="21" t="s">
        <v>91</v>
      </c>
      <c r="Q1297" s="27">
        <v>166</v>
      </c>
      <c r="R1297" s="26" t="s">
        <v>1558</v>
      </c>
      <c r="S1297" s="12">
        <v>120</v>
      </c>
      <c r="T1297" s="12">
        <v>175</v>
      </c>
      <c r="U1297" s="12">
        <f t="shared" si="155"/>
        <v>21000</v>
      </c>
      <c r="V1297" s="12">
        <f t="shared" si="158"/>
        <v>23520.000000000004</v>
      </c>
      <c r="W1297" s="23"/>
      <c r="X1297" s="23">
        <v>2017</v>
      </c>
      <c r="Y1297" s="25"/>
      <c r="Z1297" s="121" t="s">
        <v>3369</v>
      </c>
      <c r="AA1297" s="121" t="s">
        <v>728</v>
      </c>
      <c r="AB1297" s="121"/>
      <c r="AC1297" s="121"/>
      <c r="AD1297" s="122"/>
      <c r="AE1297" s="122"/>
      <c r="AF1297" s="121"/>
      <c r="AG1297" s="121"/>
      <c r="AH1297" s="126" t="s">
        <v>9337</v>
      </c>
      <c r="AI1297" s="121"/>
      <c r="AJ1297" s="123"/>
      <c r="AK1297" s="123"/>
      <c r="AL1297" s="123"/>
      <c r="AM1297" s="123"/>
      <c r="AN1297" s="130"/>
      <c r="AO1297" s="21"/>
      <c r="AP1297" s="24"/>
      <c r="AQ1297" s="21"/>
    </row>
    <row r="1298" spans="1:43" s="22" customFormat="1" ht="76.5" outlineLevel="1" x14ac:dyDescent="0.25">
      <c r="A1298" s="70"/>
      <c r="B1298" s="72" t="s">
        <v>5521</v>
      </c>
      <c r="C1298" s="21" t="s">
        <v>79</v>
      </c>
      <c r="D1298" s="74" t="s">
        <v>3364</v>
      </c>
      <c r="E1298" s="74" t="s">
        <v>3365</v>
      </c>
      <c r="F1298" s="74" t="s">
        <v>3366</v>
      </c>
      <c r="G1298" s="74" t="s">
        <v>3368</v>
      </c>
      <c r="H1298" s="23" t="s">
        <v>100</v>
      </c>
      <c r="I1298" s="24">
        <v>0</v>
      </c>
      <c r="J1298" s="25">
        <v>710000000</v>
      </c>
      <c r="K1298" s="25" t="s">
        <v>82</v>
      </c>
      <c r="L1298" s="30" t="s">
        <v>917</v>
      </c>
      <c r="M1298" s="30" t="s">
        <v>969</v>
      </c>
      <c r="N1298" s="26" t="s">
        <v>84</v>
      </c>
      <c r="O1298" s="26" t="s">
        <v>4214</v>
      </c>
      <c r="P1298" s="21" t="s">
        <v>91</v>
      </c>
      <c r="Q1298" s="27">
        <v>166</v>
      </c>
      <c r="R1298" s="26" t="s">
        <v>1558</v>
      </c>
      <c r="S1298" s="12">
        <v>120</v>
      </c>
      <c r="T1298" s="12">
        <v>130</v>
      </c>
      <c r="U1298" s="12">
        <f t="shared" si="155"/>
        <v>15600</v>
      </c>
      <c r="V1298" s="12">
        <f t="shared" si="158"/>
        <v>17472</v>
      </c>
      <c r="W1298" s="23"/>
      <c r="X1298" s="23">
        <v>2017</v>
      </c>
      <c r="Y1298" s="25"/>
      <c r="Z1298" s="121" t="s">
        <v>3369</v>
      </c>
      <c r="AA1298" s="121" t="s">
        <v>728</v>
      </c>
      <c r="AB1298" s="121"/>
      <c r="AC1298" s="121"/>
      <c r="AD1298" s="122"/>
      <c r="AE1298" s="122"/>
      <c r="AF1298" s="121"/>
      <c r="AG1298" s="121"/>
      <c r="AH1298" s="126" t="s">
        <v>9337</v>
      </c>
      <c r="AI1298" s="121"/>
      <c r="AJ1298" s="123"/>
      <c r="AK1298" s="123"/>
      <c r="AL1298" s="123"/>
      <c r="AM1298" s="123"/>
      <c r="AN1298" s="130"/>
      <c r="AO1298" s="21"/>
      <c r="AP1298" s="24"/>
      <c r="AQ1298" s="21"/>
    </row>
    <row r="1299" spans="1:43" s="22" customFormat="1" ht="409.5" outlineLevel="1" x14ac:dyDescent="0.25">
      <c r="A1299" s="70"/>
      <c r="B1299" s="72" t="s">
        <v>5522</v>
      </c>
      <c r="C1299" s="21" t="s">
        <v>79</v>
      </c>
      <c r="D1299" s="21" t="s">
        <v>1411</v>
      </c>
      <c r="E1299" s="21" t="s">
        <v>1412</v>
      </c>
      <c r="F1299" s="21" t="s">
        <v>1413</v>
      </c>
      <c r="G1299" s="21" t="s">
        <v>5315</v>
      </c>
      <c r="H1299" s="23" t="s">
        <v>100</v>
      </c>
      <c r="I1299" s="24">
        <v>0</v>
      </c>
      <c r="J1299" s="25">
        <v>710000000</v>
      </c>
      <c r="K1299" s="25" t="s">
        <v>82</v>
      </c>
      <c r="L1299" s="23" t="s">
        <v>696</v>
      </c>
      <c r="M1299" s="21" t="s">
        <v>1419</v>
      </c>
      <c r="N1299" s="26" t="s">
        <v>84</v>
      </c>
      <c r="O1299" s="26" t="s">
        <v>4214</v>
      </c>
      <c r="P1299" s="21" t="s">
        <v>91</v>
      </c>
      <c r="Q1299" s="27" t="s">
        <v>705</v>
      </c>
      <c r="R1299" s="26" t="s">
        <v>679</v>
      </c>
      <c r="S1299" s="12">
        <v>1</v>
      </c>
      <c r="T1299" s="12">
        <v>250000</v>
      </c>
      <c r="U1299" s="12">
        <f t="shared" si="155"/>
        <v>250000</v>
      </c>
      <c r="V1299" s="12">
        <f t="shared" si="158"/>
        <v>280000</v>
      </c>
      <c r="W1299" s="23"/>
      <c r="X1299" s="23">
        <v>2017</v>
      </c>
      <c r="Y1299" s="25"/>
      <c r="Z1299" s="121" t="s">
        <v>1711</v>
      </c>
      <c r="AA1299" s="121" t="s">
        <v>749</v>
      </c>
      <c r="AB1299" s="121"/>
      <c r="AC1299" s="121"/>
      <c r="AD1299" s="122"/>
      <c r="AE1299" s="122"/>
      <c r="AF1299" s="121" t="s">
        <v>8422</v>
      </c>
      <c r="AG1299" s="121"/>
      <c r="AH1299" s="126" t="s">
        <v>9337</v>
      </c>
      <c r="AI1299" s="121"/>
      <c r="AJ1299" s="123"/>
      <c r="AK1299" s="123"/>
      <c r="AL1299" s="123"/>
      <c r="AM1299" s="123"/>
      <c r="AN1299" s="130"/>
      <c r="AO1299" s="21"/>
      <c r="AP1299" s="24"/>
      <c r="AQ1299" s="21"/>
    </row>
    <row r="1300" spans="1:43" s="22" customFormat="1" ht="76.5" outlineLevel="1" x14ac:dyDescent="0.25">
      <c r="A1300" s="70"/>
      <c r="B1300" s="72" t="s">
        <v>5523</v>
      </c>
      <c r="C1300" s="21" t="s">
        <v>79</v>
      </c>
      <c r="D1300" s="21" t="s">
        <v>1414</v>
      </c>
      <c r="E1300" s="21" t="s">
        <v>1415</v>
      </c>
      <c r="F1300" s="21" t="s">
        <v>1416</v>
      </c>
      <c r="G1300" s="21" t="s">
        <v>5316</v>
      </c>
      <c r="H1300" s="23" t="s">
        <v>100</v>
      </c>
      <c r="I1300" s="24">
        <v>0</v>
      </c>
      <c r="J1300" s="25">
        <v>710000000</v>
      </c>
      <c r="K1300" s="25" t="s">
        <v>82</v>
      </c>
      <c r="L1300" s="23" t="s">
        <v>696</v>
      </c>
      <c r="M1300" s="21" t="s">
        <v>1419</v>
      </c>
      <c r="N1300" s="26" t="s">
        <v>84</v>
      </c>
      <c r="O1300" s="26" t="s">
        <v>4214</v>
      </c>
      <c r="P1300" s="21" t="s">
        <v>91</v>
      </c>
      <c r="Q1300" s="27" t="s">
        <v>902</v>
      </c>
      <c r="R1300" s="26" t="s">
        <v>678</v>
      </c>
      <c r="S1300" s="12">
        <v>1</v>
      </c>
      <c r="T1300" s="12">
        <v>250000</v>
      </c>
      <c r="U1300" s="12">
        <f t="shared" si="155"/>
        <v>250000</v>
      </c>
      <c r="V1300" s="12">
        <f t="shared" si="158"/>
        <v>280000</v>
      </c>
      <c r="W1300" s="23"/>
      <c r="X1300" s="23">
        <v>2017</v>
      </c>
      <c r="Y1300" s="25"/>
      <c r="Z1300" s="121" t="s">
        <v>1711</v>
      </c>
      <c r="AA1300" s="121" t="s">
        <v>749</v>
      </c>
      <c r="AB1300" s="121"/>
      <c r="AC1300" s="121"/>
      <c r="AD1300" s="122"/>
      <c r="AE1300" s="122"/>
      <c r="AF1300" s="121" t="s">
        <v>8422</v>
      </c>
      <c r="AG1300" s="121"/>
      <c r="AH1300" s="126" t="s">
        <v>9337</v>
      </c>
      <c r="AI1300" s="121"/>
      <c r="AJ1300" s="123"/>
      <c r="AK1300" s="123"/>
      <c r="AL1300" s="123"/>
      <c r="AM1300" s="123"/>
      <c r="AN1300" s="130"/>
      <c r="AO1300" s="21"/>
      <c r="AP1300" s="24"/>
      <c r="AQ1300" s="21"/>
    </row>
    <row r="1301" spans="1:43" s="22" customFormat="1" ht="165.75" outlineLevel="1" x14ac:dyDescent="0.25">
      <c r="A1301" s="70"/>
      <c r="B1301" s="72" t="s">
        <v>5524</v>
      </c>
      <c r="C1301" s="21" t="s">
        <v>79</v>
      </c>
      <c r="D1301" s="21" t="s">
        <v>1271</v>
      </c>
      <c r="E1301" s="74" t="s">
        <v>1272</v>
      </c>
      <c r="F1301" s="74" t="s">
        <v>1273</v>
      </c>
      <c r="G1301" s="74" t="s">
        <v>5313</v>
      </c>
      <c r="H1301" s="23" t="s">
        <v>100</v>
      </c>
      <c r="I1301" s="24">
        <v>0</v>
      </c>
      <c r="J1301" s="25">
        <v>710000000</v>
      </c>
      <c r="K1301" s="25" t="s">
        <v>82</v>
      </c>
      <c r="L1301" s="23" t="s">
        <v>696</v>
      </c>
      <c r="M1301" s="21" t="s">
        <v>1419</v>
      </c>
      <c r="N1301" s="26" t="s">
        <v>84</v>
      </c>
      <c r="O1301" s="26" t="s">
        <v>4214</v>
      </c>
      <c r="P1301" s="21" t="s">
        <v>91</v>
      </c>
      <c r="Q1301" s="27">
        <v>796</v>
      </c>
      <c r="R1301" s="26" t="s">
        <v>678</v>
      </c>
      <c r="S1301" s="12">
        <v>1</v>
      </c>
      <c r="T1301" s="12">
        <v>15000</v>
      </c>
      <c r="U1301" s="12">
        <f t="shared" si="155"/>
        <v>15000</v>
      </c>
      <c r="V1301" s="12">
        <f t="shared" si="158"/>
        <v>16800</v>
      </c>
      <c r="W1301" s="23"/>
      <c r="X1301" s="23">
        <v>2017</v>
      </c>
      <c r="Y1301" s="25"/>
      <c r="Z1301" s="121" t="s">
        <v>1711</v>
      </c>
      <c r="AA1301" s="121" t="s">
        <v>749</v>
      </c>
      <c r="AB1301" s="121"/>
      <c r="AC1301" s="121"/>
      <c r="AD1301" s="122"/>
      <c r="AE1301" s="122"/>
      <c r="AF1301" s="121" t="s">
        <v>8422</v>
      </c>
      <c r="AG1301" s="121"/>
      <c r="AH1301" s="126" t="s">
        <v>9337</v>
      </c>
      <c r="AI1301" s="121"/>
      <c r="AJ1301" s="123"/>
      <c r="AK1301" s="123"/>
      <c r="AL1301" s="123"/>
      <c r="AM1301" s="123"/>
      <c r="AN1301" s="130"/>
      <c r="AO1301" s="21"/>
      <c r="AP1301" s="24"/>
      <c r="AQ1301" s="21"/>
    </row>
    <row r="1302" spans="1:43" s="22" customFormat="1" ht="76.5" outlineLevel="1" x14ac:dyDescent="0.25">
      <c r="A1302" s="70"/>
      <c r="B1302" s="72" t="s">
        <v>5525</v>
      </c>
      <c r="C1302" s="21" t="s">
        <v>79</v>
      </c>
      <c r="D1302" s="21" t="s">
        <v>1274</v>
      </c>
      <c r="E1302" s="21" t="s">
        <v>1275</v>
      </c>
      <c r="F1302" s="21" t="s">
        <v>1276</v>
      </c>
      <c r="G1302" s="21" t="s">
        <v>5349</v>
      </c>
      <c r="H1302" s="23" t="s">
        <v>100</v>
      </c>
      <c r="I1302" s="24">
        <v>0</v>
      </c>
      <c r="J1302" s="25">
        <v>710000000</v>
      </c>
      <c r="K1302" s="25" t="s">
        <v>82</v>
      </c>
      <c r="L1302" s="23" t="s">
        <v>696</v>
      </c>
      <c r="M1302" s="25" t="s">
        <v>986</v>
      </c>
      <c r="N1302" s="26" t="s">
        <v>84</v>
      </c>
      <c r="O1302" s="26" t="s">
        <v>4214</v>
      </c>
      <c r="P1302" s="21" t="s">
        <v>91</v>
      </c>
      <c r="Q1302" s="27">
        <v>796</v>
      </c>
      <c r="R1302" s="26" t="s">
        <v>678</v>
      </c>
      <c r="S1302" s="12">
        <v>100</v>
      </c>
      <c r="T1302" s="12">
        <v>2000</v>
      </c>
      <c r="U1302" s="12">
        <f t="shared" si="155"/>
        <v>200000</v>
      </c>
      <c r="V1302" s="12">
        <f t="shared" si="158"/>
        <v>224000.00000000003</v>
      </c>
      <c r="W1302" s="23"/>
      <c r="X1302" s="23">
        <v>2017</v>
      </c>
      <c r="Y1302" s="25"/>
      <c r="Z1302" s="121" t="s">
        <v>1711</v>
      </c>
      <c r="AA1302" s="121" t="s">
        <v>3153</v>
      </c>
      <c r="AB1302" s="121" t="s">
        <v>4792</v>
      </c>
      <c r="AC1302" s="121"/>
      <c r="AD1302" s="122"/>
      <c r="AE1302" s="122"/>
      <c r="AF1302" s="121" t="s">
        <v>7072</v>
      </c>
      <c r="AG1302" s="121"/>
      <c r="AH1302" s="121" t="s">
        <v>7074</v>
      </c>
      <c r="AI1302" s="121"/>
      <c r="AJ1302" s="123">
        <v>100</v>
      </c>
      <c r="AK1302" s="123">
        <v>2240</v>
      </c>
      <c r="AL1302" s="123">
        <f>AJ1302*AK1302</f>
        <v>224000</v>
      </c>
      <c r="AM1302" s="123">
        <f>V1302-AL1302</f>
        <v>0</v>
      </c>
      <c r="AN1302" s="130"/>
      <c r="AO1302" s="21"/>
      <c r="AP1302" s="24"/>
      <c r="AQ1302" s="21"/>
    </row>
    <row r="1303" spans="1:43" s="22" customFormat="1" ht="76.5" outlineLevel="1" x14ac:dyDescent="0.25">
      <c r="A1303" s="70"/>
      <c r="B1303" s="72" t="s">
        <v>5526</v>
      </c>
      <c r="C1303" s="21" t="s">
        <v>79</v>
      </c>
      <c r="D1303" s="21" t="s">
        <v>1274</v>
      </c>
      <c r="E1303" s="21" t="s">
        <v>1275</v>
      </c>
      <c r="F1303" s="21" t="s">
        <v>1276</v>
      </c>
      <c r="G1303" s="21" t="s">
        <v>5347</v>
      </c>
      <c r="H1303" s="23" t="s">
        <v>100</v>
      </c>
      <c r="I1303" s="24">
        <v>0</v>
      </c>
      <c r="J1303" s="25">
        <v>710000000</v>
      </c>
      <c r="K1303" s="25" t="s">
        <v>82</v>
      </c>
      <c r="L1303" s="23" t="s">
        <v>696</v>
      </c>
      <c r="M1303" s="25" t="s">
        <v>986</v>
      </c>
      <c r="N1303" s="26" t="s">
        <v>84</v>
      </c>
      <c r="O1303" s="26" t="s">
        <v>4214</v>
      </c>
      <c r="P1303" s="21" t="s">
        <v>91</v>
      </c>
      <c r="Q1303" s="27">
        <v>796</v>
      </c>
      <c r="R1303" s="26" t="s">
        <v>678</v>
      </c>
      <c r="S1303" s="12">
        <v>400</v>
      </c>
      <c r="T1303" s="12">
        <v>2010</v>
      </c>
      <c r="U1303" s="12">
        <f t="shared" si="155"/>
        <v>804000</v>
      </c>
      <c r="V1303" s="12">
        <f t="shared" si="158"/>
        <v>900480.00000000012</v>
      </c>
      <c r="W1303" s="23"/>
      <c r="X1303" s="23">
        <v>2017</v>
      </c>
      <c r="Y1303" s="25"/>
      <c r="Z1303" s="121" t="s">
        <v>1711</v>
      </c>
      <c r="AA1303" s="121" t="s">
        <v>3153</v>
      </c>
      <c r="AB1303" s="121" t="s">
        <v>4792</v>
      </c>
      <c r="AC1303" s="121"/>
      <c r="AD1303" s="122"/>
      <c r="AE1303" s="122"/>
      <c r="AF1303" s="121" t="s">
        <v>7072</v>
      </c>
      <c r="AG1303" s="121"/>
      <c r="AH1303" s="121" t="s">
        <v>7074</v>
      </c>
      <c r="AI1303" s="121"/>
      <c r="AJ1303" s="123">
        <v>400</v>
      </c>
      <c r="AK1303" s="123">
        <v>2240</v>
      </c>
      <c r="AL1303" s="123">
        <f t="shared" ref="AL1303:AL1313" si="159">AJ1303*AK1303</f>
        <v>896000</v>
      </c>
      <c r="AM1303" s="123">
        <f t="shared" ref="AM1303:AM1313" si="160">V1303-AL1303</f>
        <v>4480.0000000001164</v>
      </c>
      <c r="AN1303" s="130"/>
      <c r="AO1303" s="21"/>
      <c r="AP1303" s="24"/>
      <c r="AQ1303" s="21"/>
    </row>
    <row r="1304" spans="1:43" s="22" customFormat="1" ht="76.5" outlineLevel="1" x14ac:dyDescent="0.25">
      <c r="A1304" s="70"/>
      <c r="B1304" s="72" t="s">
        <v>5527</v>
      </c>
      <c r="C1304" s="21" t="s">
        <v>79</v>
      </c>
      <c r="D1304" s="21" t="s">
        <v>1274</v>
      </c>
      <c r="E1304" s="21" t="s">
        <v>1275</v>
      </c>
      <c r="F1304" s="21" t="s">
        <v>1276</v>
      </c>
      <c r="G1304" s="21" t="s">
        <v>5348</v>
      </c>
      <c r="H1304" s="23" t="s">
        <v>100</v>
      </c>
      <c r="I1304" s="24">
        <v>0</v>
      </c>
      <c r="J1304" s="25">
        <v>710000000</v>
      </c>
      <c r="K1304" s="25" t="s">
        <v>82</v>
      </c>
      <c r="L1304" s="23" t="s">
        <v>696</v>
      </c>
      <c r="M1304" s="25" t="s">
        <v>986</v>
      </c>
      <c r="N1304" s="26" t="s">
        <v>84</v>
      </c>
      <c r="O1304" s="26" t="s">
        <v>4214</v>
      </c>
      <c r="P1304" s="21" t="s">
        <v>91</v>
      </c>
      <c r="Q1304" s="27">
        <v>796</v>
      </c>
      <c r="R1304" s="26" t="s">
        <v>678</v>
      </c>
      <c r="S1304" s="12">
        <v>50</v>
      </c>
      <c r="T1304" s="12">
        <v>2010</v>
      </c>
      <c r="U1304" s="12">
        <f t="shared" si="155"/>
        <v>100500</v>
      </c>
      <c r="V1304" s="12">
        <f t="shared" si="158"/>
        <v>112560.00000000001</v>
      </c>
      <c r="W1304" s="23"/>
      <c r="X1304" s="23">
        <v>2017</v>
      </c>
      <c r="Y1304" s="25"/>
      <c r="Z1304" s="121" t="s">
        <v>1711</v>
      </c>
      <c r="AA1304" s="121" t="s">
        <v>3153</v>
      </c>
      <c r="AB1304" s="121" t="s">
        <v>4792</v>
      </c>
      <c r="AC1304" s="121"/>
      <c r="AD1304" s="122"/>
      <c r="AE1304" s="122"/>
      <c r="AF1304" s="121" t="s">
        <v>7072</v>
      </c>
      <c r="AG1304" s="121"/>
      <c r="AH1304" s="121" t="s">
        <v>7074</v>
      </c>
      <c r="AI1304" s="121"/>
      <c r="AJ1304" s="123">
        <v>50</v>
      </c>
      <c r="AK1304" s="123">
        <v>2240</v>
      </c>
      <c r="AL1304" s="123">
        <f t="shared" si="159"/>
        <v>112000</v>
      </c>
      <c r="AM1304" s="123">
        <f t="shared" si="160"/>
        <v>560.00000000001455</v>
      </c>
      <c r="AN1304" s="130"/>
      <c r="AO1304" s="21"/>
      <c r="AP1304" s="24"/>
      <c r="AQ1304" s="21"/>
    </row>
    <row r="1305" spans="1:43" s="22" customFormat="1" ht="76.5" outlineLevel="1" x14ac:dyDescent="0.25">
      <c r="A1305" s="70"/>
      <c r="B1305" s="72" t="s">
        <v>5528</v>
      </c>
      <c r="C1305" s="21" t="s">
        <v>79</v>
      </c>
      <c r="D1305" s="21" t="s">
        <v>1274</v>
      </c>
      <c r="E1305" s="21" t="s">
        <v>1275</v>
      </c>
      <c r="F1305" s="21" t="s">
        <v>1276</v>
      </c>
      <c r="G1305" s="21" t="s">
        <v>1417</v>
      </c>
      <c r="H1305" s="23" t="s">
        <v>100</v>
      </c>
      <c r="I1305" s="24">
        <v>0</v>
      </c>
      <c r="J1305" s="25">
        <v>710000000</v>
      </c>
      <c r="K1305" s="25" t="s">
        <v>82</v>
      </c>
      <c r="L1305" s="23" t="s">
        <v>696</v>
      </c>
      <c r="M1305" s="21" t="s">
        <v>1419</v>
      </c>
      <c r="N1305" s="26" t="s">
        <v>84</v>
      </c>
      <c r="O1305" s="26" t="s">
        <v>4214</v>
      </c>
      <c r="P1305" s="21" t="s">
        <v>91</v>
      </c>
      <c r="Q1305" s="27">
        <v>796</v>
      </c>
      <c r="R1305" s="26" t="s">
        <v>678</v>
      </c>
      <c r="S1305" s="12">
        <v>24</v>
      </c>
      <c r="T1305" s="12">
        <v>2000</v>
      </c>
      <c r="U1305" s="12">
        <f t="shared" si="155"/>
        <v>48000</v>
      </c>
      <c r="V1305" s="12">
        <f t="shared" si="158"/>
        <v>53760.000000000007</v>
      </c>
      <c r="W1305" s="23"/>
      <c r="X1305" s="23">
        <v>2017</v>
      </c>
      <c r="Y1305" s="25"/>
      <c r="Z1305" s="121" t="s">
        <v>1711</v>
      </c>
      <c r="AA1305" s="121" t="s">
        <v>749</v>
      </c>
      <c r="AB1305" s="121" t="s">
        <v>4792</v>
      </c>
      <c r="AC1305" s="121"/>
      <c r="AD1305" s="122"/>
      <c r="AE1305" s="122"/>
      <c r="AF1305" s="121" t="s">
        <v>7072</v>
      </c>
      <c r="AG1305" s="121"/>
      <c r="AH1305" s="121" t="s">
        <v>7074</v>
      </c>
      <c r="AI1305" s="121"/>
      <c r="AJ1305" s="123">
        <v>24</v>
      </c>
      <c r="AK1305" s="123">
        <v>2240</v>
      </c>
      <c r="AL1305" s="123">
        <f t="shared" si="159"/>
        <v>53760</v>
      </c>
      <c r="AM1305" s="123">
        <f t="shared" si="160"/>
        <v>0</v>
      </c>
      <c r="AN1305" s="130"/>
      <c r="AO1305" s="21"/>
      <c r="AP1305" s="24"/>
      <c r="AQ1305" s="21"/>
    </row>
    <row r="1306" spans="1:43" s="22" customFormat="1" ht="76.5" outlineLevel="1" x14ac:dyDescent="0.25">
      <c r="A1306" s="70"/>
      <c r="B1306" s="72" t="s">
        <v>5529</v>
      </c>
      <c r="C1306" s="21" t="s">
        <v>79</v>
      </c>
      <c r="D1306" s="21" t="s">
        <v>1274</v>
      </c>
      <c r="E1306" s="21" t="s">
        <v>1275</v>
      </c>
      <c r="F1306" s="21" t="s">
        <v>1276</v>
      </c>
      <c r="G1306" s="21" t="s">
        <v>5314</v>
      </c>
      <c r="H1306" s="23" t="s">
        <v>100</v>
      </c>
      <c r="I1306" s="24">
        <v>0</v>
      </c>
      <c r="J1306" s="25">
        <v>710000000</v>
      </c>
      <c r="K1306" s="25" t="s">
        <v>82</v>
      </c>
      <c r="L1306" s="23" t="s">
        <v>696</v>
      </c>
      <c r="M1306" s="21" t="s">
        <v>96</v>
      </c>
      <c r="N1306" s="26" t="s">
        <v>84</v>
      </c>
      <c r="O1306" s="26" t="s">
        <v>4214</v>
      </c>
      <c r="P1306" s="21" t="s">
        <v>91</v>
      </c>
      <c r="Q1306" s="27">
        <v>796</v>
      </c>
      <c r="R1306" s="26" t="s">
        <v>678</v>
      </c>
      <c r="S1306" s="12">
        <v>10</v>
      </c>
      <c r="T1306" s="12">
        <v>2000</v>
      </c>
      <c r="U1306" s="12">
        <f t="shared" si="155"/>
        <v>20000</v>
      </c>
      <c r="V1306" s="12">
        <f t="shared" si="158"/>
        <v>22400.000000000004</v>
      </c>
      <c r="W1306" s="23"/>
      <c r="X1306" s="23">
        <v>2017</v>
      </c>
      <c r="Y1306" s="25"/>
      <c r="Z1306" s="121" t="s">
        <v>1711</v>
      </c>
      <c r="AA1306" s="121" t="s">
        <v>751</v>
      </c>
      <c r="AB1306" s="121" t="s">
        <v>4792</v>
      </c>
      <c r="AC1306" s="121"/>
      <c r="AD1306" s="122"/>
      <c r="AE1306" s="122"/>
      <c r="AF1306" s="121" t="s">
        <v>7072</v>
      </c>
      <c r="AG1306" s="121"/>
      <c r="AH1306" s="121" t="s">
        <v>7074</v>
      </c>
      <c r="AI1306" s="121"/>
      <c r="AJ1306" s="123">
        <v>10</v>
      </c>
      <c r="AK1306" s="123">
        <v>2240</v>
      </c>
      <c r="AL1306" s="123">
        <f t="shared" si="159"/>
        <v>22400</v>
      </c>
      <c r="AM1306" s="123">
        <f t="shared" si="160"/>
        <v>0</v>
      </c>
      <c r="AN1306" s="130"/>
      <c r="AO1306" s="21"/>
      <c r="AP1306" s="24"/>
      <c r="AQ1306" s="21"/>
    </row>
    <row r="1307" spans="1:43" s="22" customFormat="1" ht="76.5" outlineLevel="1" x14ac:dyDescent="0.25">
      <c r="A1307" s="70"/>
      <c r="B1307" s="72" t="s">
        <v>5530</v>
      </c>
      <c r="C1307" s="21" t="s">
        <v>79</v>
      </c>
      <c r="D1307" s="21" t="s">
        <v>886</v>
      </c>
      <c r="E1307" s="21" t="s">
        <v>887</v>
      </c>
      <c r="F1307" s="21" t="s">
        <v>888</v>
      </c>
      <c r="G1307" s="74" t="s">
        <v>906</v>
      </c>
      <c r="H1307" s="23" t="s">
        <v>100</v>
      </c>
      <c r="I1307" s="24">
        <v>0</v>
      </c>
      <c r="J1307" s="25">
        <v>710000000</v>
      </c>
      <c r="K1307" s="25" t="s">
        <v>82</v>
      </c>
      <c r="L1307" s="23" t="s">
        <v>696</v>
      </c>
      <c r="M1307" s="21" t="s">
        <v>706</v>
      </c>
      <c r="N1307" s="26" t="s">
        <v>84</v>
      </c>
      <c r="O1307" s="26" t="s">
        <v>4214</v>
      </c>
      <c r="P1307" s="21" t="s">
        <v>91</v>
      </c>
      <c r="Q1307" s="27">
        <v>796</v>
      </c>
      <c r="R1307" s="26" t="s">
        <v>678</v>
      </c>
      <c r="S1307" s="12">
        <v>100</v>
      </c>
      <c r="T1307" s="12">
        <v>13519.3</v>
      </c>
      <c r="U1307" s="12">
        <f t="shared" si="155"/>
        <v>1351930</v>
      </c>
      <c r="V1307" s="12">
        <f t="shared" si="158"/>
        <v>1514161.6</v>
      </c>
      <c r="W1307" s="23"/>
      <c r="X1307" s="23">
        <v>2017</v>
      </c>
      <c r="Y1307" s="25"/>
      <c r="Z1307" s="121" t="s">
        <v>1711</v>
      </c>
      <c r="AA1307" s="121" t="s">
        <v>904</v>
      </c>
      <c r="AB1307" s="121" t="s">
        <v>4792</v>
      </c>
      <c r="AC1307" s="121"/>
      <c r="AD1307" s="122"/>
      <c r="AE1307" s="122"/>
      <c r="AF1307" s="121" t="s">
        <v>7072</v>
      </c>
      <c r="AG1307" s="121"/>
      <c r="AH1307" s="121" t="s">
        <v>7075</v>
      </c>
      <c r="AI1307" s="121"/>
      <c r="AJ1307" s="123">
        <v>100</v>
      </c>
      <c r="AK1307" s="123">
        <v>3680.33</v>
      </c>
      <c r="AL1307" s="123">
        <f t="shared" si="159"/>
        <v>368033</v>
      </c>
      <c r="AM1307" s="123">
        <f t="shared" si="160"/>
        <v>1146128.6000000001</v>
      </c>
      <c r="AN1307" s="130"/>
      <c r="AO1307" s="21"/>
      <c r="AP1307" s="24"/>
      <c r="AQ1307" s="21"/>
    </row>
    <row r="1308" spans="1:43" s="22" customFormat="1" ht="76.5" outlineLevel="1" x14ac:dyDescent="0.25">
      <c r="A1308" s="70"/>
      <c r="B1308" s="72" t="s">
        <v>5531</v>
      </c>
      <c r="C1308" s="21" t="s">
        <v>79</v>
      </c>
      <c r="D1308" s="21" t="s">
        <v>889</v>
      </c>
      <c r="E1308" s="21" t="s">
        <v>890</v>
      </c>
      <c r="F1308" s="21" t="s">
        <v>891</v>
      </c>
      <c r="G1308" s="21" t="s">
        <v>892</v>
      </c>
      <c r="H1308" s="23" t="s">
        <v>100</v>
      </c>
      <c r="I1308" s="24">
        <v>0</v>
      </c>
      <c r="J1308" s="25">
        <v>710000000</v>
      </c>
      <c r="K1308" s="25" t="s">
        <v>82</v>
      </c>
      <c r="L1308" s="23" t="s">
        <v>696</v>
      </c>
      <c r="M1308" s="21" t="s">
        <v>706</v>
      </c>
      <c r="N1308" s="26" t="s">
        <v>84</v>
      </c>
      <c r="O1308" s="26" t="s">
        <v>4214</v>
      </c>
      <c r="P1308" s="21" t="s">
        <v>91</v>
      </c>
      <c r="Q1308" s="27" t="s">
        <v>930</v>
      </c>
      <c r="R1308" s="26" t="s">
        <v>903</v>
      </c>
      <c r="S1308" s="12">
        <v>5000</v>
      </c>
      <c r="T1308" s="12">
        <v>162.41</v>
      </c>
      <c r="U1308" s="12">
        <f t="shared" si="155"/>
        <v>812050</v>
      </c>
      <c r="V1308" s="12">
        <f t="shared" si="158"/>
        <v>909496.00000000012</v>
      </c>
      <c r="W1308" s="23"/>
      <c r="X1308" s="23">
        <v>2017</v>
      </c>
      <c r="Y1308" s="25"/>
      <c r="Z1308" s="121" t="s">
        <v>1711</v>
      </c>
      <c r="AA1308" s="121" t="s">
        <v>904</v>
      </c>
      <c r="AB1308" s="121" t="s">
        <v>4792</v>
      </c>
      <c r="AC1308" s="121"/>
      <c r="AD1308" s="122"/>
      <c r="AE1308" s="122"/>
      <c r="AF1308" s="121" t="s">
        <v>7072</v>
      </c>
      <c r="AG1308" s="121"/>
      <c r="AH1308" s="121" t="s">
        <v>7075</v>
      </c>
      <c r="AI1308" s="121"/>
      <c r="AJ1308" s="123">
        <v>4880</v>
      </c>
      <c r="AK1308" s="123">
        <v>146</v>
      </c>
      <c r="AL1308" s="123">
        <f t="shared" si="159"/>
        <v>712480</v>
      </c>
      <c r="AM1308" s="123">
        <f t="shared" si="160"/>
        <v>197016.00000000012</v>
      </c>
      <c r="AN1308" s="130"/>
      <c r="AO1308" s="21"/>
      <c r="AP1308" s="24"/>
      <c r="AQ1308" s="21"/>
    </row>
    <row r="1309" spans="1:43" s="22" customFormat="1" ht="76.5" outlineLevel="1" x14ac:dyDescent="0.25">
      <c r="A1309" s="70"/>
      <c r="B1309" s="72" t="s">
        <v>5532</v>
      </c>
      <c r="C1309" s="21" t="s">
        <v>79</v>
      </c>
      <c r="D1309" s="21" t="s">
        <v>3178</v>
      </c>
      <c r="E1309" s="21" t="s">
        <v>3179</v>
      </c>
      <c r="F1309" s="21" t="s">
        <v>3180</v>
      </c>
      <c r="G1309" s="21" t="s">
        <v>5350</v>
      </c>
      <c r="H1309" s="23" t="s">
        <v>100</v>
      </c>
      <c r="I1309" s="24">
        <v>0</v>
      </c>
      <c r="J1309" s="25">
        <v>710000000</v>
      </c>
      <c r="K1309" s="25" t="s">
        <v>82</v>
      </c>
      <c r="L1309" s="23" t="s">
        <v>696</v>
      </c>
      <c r="M1309" s="25" t="s">
        <v>986</v>
      </c>
      <c r="N1309" s="26" t="s">
        <v>84</v>
      </c>
      <c r="O1309" s="26" t="s">
        <v>4214</v>
      </c>
      <c r="P1309" s="21" t="s">
        <v>91</v>
      </c>
      <c r="Q1309" s="27">
        <v>796</v>
      </c>
      <c r="R1309" s="26" t="s">
        <v>678</v>
      </c>
      <c r="S1309" s="12">
        <v>1</v>
      </c>
      <c r="T1309" s="12">
        <v>58900</v>
      </c>
      <c r="U1309" s="12">
        <f t="shared" si="155"/>
        <v>58900</v>
      </c>
      <c r="V1309" s="12">
        <f t="shared" si="158"/>
        <v>65968</v>
      </c>
      <c r="W1309" s="23"/>
      <c r="X1309" s="23">
        <v>2017</v>
      </c>
      <c r="Y1309" s="25"/>
      <c r="Z1309" s="121" t="s">
        <v>1711</v>
      </c>
      <c r="AA1309" s="121" t="s">
        <v>3153</v>
      </c>
      <c r="AB1309" s="121" t="s">
        <v>4792</v>
      </c>
      <c r="AC1309" s="121"/>
      <c r="AD1309" s="122"/>
      <c r="AE1309" s="122"/>
      <c r="AF1309" s="121" t="s">
        <v>7072</v>
      </c>
      <c r="AG1309" s="121"/>
      <c r="AH1309" s="121" t="s">
        <v>7074</v>
      </c>
      <c r="AI1309" s="121"/>
      <c r="AJ1309" s="123">
        <v>1</v>
      </c>
      <c r="AK1309" s="123">
        <v>65296</v>
      </c>
      <c r="AL1309" s="123">
        <f t="shared" si="159"/>
        <v>65296</v>
      </c>
      <c r="AM1309" s="123">
        <f t="shared" si="160"/>
        <v>672</v>
      </c>
      <c r="AN1309" s="130"/>
      <c r="AO1309" s="21"/>
      <c r="AP1309" s="24"/>
      <c r="AQ1309" s="21"/>
    </row>
    <row r="1310" spans="1:43" s="22" customFormat="1" ht="76.5" outlineLevel="1" x14ac:dyDescent="0.25">
      <c r="A1310" s="70"/>
      <c r="B1310" s="72" t="s">
        <v>5533</v>
      </c>
      <c r="C1310" s="21" t="s">
        <v>79</v>
      </c>
      <c r="D1310" s="21" t="s">
        <v>3181</v>
      </c>
      <c r="E1310" s="21" t="s">
        <v>3182</v>
      </c>
      <c r="F1310" s="21" t="s">
        <v>3183</v>
      </c>
      <c r="G1310" s="21" t="s">
        <v>5354</v>
      </c>
      <c r="H1310" s="23" t="s">
        <v>100</v>
      </c>
      <c r="I1310" s="24">
        <v>0</v>
      </c>
      <c r="J1310" s="25">
        <v>710000000</v>
      </c>
      <c r="K1310" s="25" t="s">
        <v>82</v>
      </c>
      <c r="L1310" s="23" t="s">
        <v>696</v>
      </c>
      <c r="M1310" s="25" t="s">
        <v>986</v>
      </c>
      <c r="N1310" s="26" t="s">
        <v>84</v>
      </c>
      <c r="O1310" s="26" t="s">
        <v>4214</v>
      </c>
      <c r="P1310" s="21" t="s">
        <v>91</v>
      </c>
      <c r="Q1310" s="27">
        <v>796</v>
      </c>
      <c r="R1310" s="26" t="s">
        <v>678</v>
      </c>
      <c r="S1310" s="12">
        <v>20</v>
      </c>
      <c r="T1310" s="12">
        <v>1990</v>
      </c>
      <c r="U1310" s="12">
        <f t="shared" si="155"/>
        <v>39800</v>
      </c>
      <c r="V1310" s="12">
        <f t="shared" si="158"/>
        <v>44576.000000000007</v>
      </c>
      <c r="W1310" s="23"/>
      <c r="X1310" s="23">
        <v>2017</v>
      </c>
      <c r="Y1310" s="25"/>
      <c r="Z1310" s="121" t="s">
        <v>1711</v>
      </c>
      <c r="AA1310" s="121" t="s">
        <v>3153</v>
      </c>
      <c r="AB1310" s="121" t="s">
        <v>4792</v>
      </c>
      <c r="AC1310" s="121"/>
      <c r="AD1310" s="122"/>
      <c r="AE1310" s="122"/>
      <c r="AF1310" s="121" t="s">
        <v>7072</v>
      </c>
      <c r="AG1310" s="121"/>
      <c r="AH1310" s="121" t="s">
        <v>7074</v>
      </c>
      <c r="AI1310" s="121"/>
      <c r="AJ1310" s="123">
        <v>20</v>
      </c>
      <c r="AK1310" s="123">
        <v>2128</v>
      </c>
      <c r="AL1310" s="123">
        <f t="shared" si="159"/>
        <v>42560</v>
      </c>
      <c r="AM1310" s="123">
        <f t="shared" si="160"/>
        <v>2016.0000000000073</v>
      </c>
      <c r="AN1310" s="130"/>
      <c r="AO1310" s="21"/>
      <c r="AP1310" s="24"/>
      <c r="AQ1310" s="21"/>
    </row>
    <row r="1311" spans="1:43" s="22" customFormat="1" ht="76.5" outlineLevel="1" x14ac:dyDescent="0.25">
      <c r="A1311" s="70"/>
      <c r="B1311" s="72" t="s">
        <v>5534</v>
      </c>
      <c r="C1311" s="21" t="s">
        <v>79</v>
      </c>
      <c r="D1311" s="21" t="s">
        <v>3184</v>
      </c>
      <c r="E1311" s="21" t="s">
        <v>3185</v>
      </c>
      <c r="F1311" s="21" t="s">
        <v>3190</v>
      </c>
      <c r="G1311" s="21" t="s">
        <v>5351</v>
      </c>
      <c r="H1311" s="23" t="s">
        <v>100</v>
      </c>
      <c r="I1311" s="24">
        <v>0</v>
      </c>
      <c r="J1311" s="25">
        <v>710000000</v>
      </c>
      <c r="K1311" s="25" t="s">
        <v>82</v>
      </c>
      <c r="L1311" s="23" t="s">
        <v>696</v>
      </c>
      <c r="M1311" s="25" t="s">
        <v>986</v>
      </c>
      <c r="N1311" s="26" t="s">
        <v>84</v>
      </c>
      <c r="O1311" s="26" t="s">
        <v>4214</v>
      </c>
      <c r="P1311" s="21" t="s">
        <v>91</v>
      </c>
      <c r="Q1311" s="27">
        <v>796</v>
      </c>
      <c r="R1311" s="26" t="s">
        <v>678</v>
      </c>
      <c r="S1311" s="12">
        <v>1</v>
      </c>
      <c r="T1311" s="12">
        <v>234500</v>
      </c>
      <c r="U1311" s="12">
        <f t="shared" si="155"/>
        <v>234500</v>
      </c>
      <c r="V1311" s="12">
        <f t="shared" si="158"/>
        <v>262640</v>
      </c>
      <c r="W1311" s="23"/>
      <c r="X1311" s="23">
        <v>2017</v>
      </c>
      <c r="Y1311" s="25"/>
      <c r="Z1311" s="121" t="s">
        <v>1711</v>
      </c>
      <c r="AA1311" s="121" t="s">
        <v>3153</v>
      </c>
      <c r="AB1311" s="121" t="s">
        <v>4792</v>
      </c>
      <c r="AC1311" s="121"/>
      <c r="AD1311" s="122"/>
      <c r="AE1311" s="122"/>
      <c r="AF1311" s="121" t="s">
        <v>7072</v>
      </c>
      <c r="AG1311" s="121"/>
      <c r="AH1311" s="121" t="s">
        <v>7074</v>
      </c>
      <c r="AI1311" s="121"/>
      <c r="AJ1311" s="123">
        <v>1</v>
      </c>
      <c r="AK1311" s="123">
        <v>259840</v>
      </c>
      <c r="AL1311" s="123">
        <f t="shared" si="159"/>
        <v>259840</v>
      </c>
      <c r="AM1311" s="123">
        <f t="shared" si="160"/>
        <v>2800</v>
      </c>
      <c r="AN1311" s="130"/>
      <c r="AO1311" s="21"/>
      <c r="AP1311" s="24"/>
      <c r="AQ1311" s="21"/>
    </row>
    <row r="1312" spans="1:43" s="22" customFormat="1" ht="76.5" outlineLevel="1" x14ac:dyDescent="0.25">
      <c r="A1312" s="70"/>
      <c r="B1312" s="72" t="s">
        <v>5535</v>
      </c>
      <c r="C1312" s="21" t="s">
        <v>79</v>
      </c>
      <c r="D1312" s="21" t="s">
        <v>3186</v>
      </c>
      <c r="E1312" s="21" t="s">
        <v>3185</v>
      </c>
      <c r="F1312" s="21" t="s">
        <v>3191</v>
      </c>
      <c r="G1312" s="21" t="s">
        <v>5352</v>
      </c>
      <c r="H1312" s="23" t="s">
        <v>100</v>
      </c>
      <c r="I1312" s="24">
        <v>0</v>
      </c>
      <c r="J1312" s="25">
        <v>710000000</v>
      </c>
      <c r="K1312" s="25" t="s">
        <v>82</v>
      </c>
      <c r="L1312" s="23" t="s">
        <v>696</v>
      </c>
      <c r="M1312" s="25" t="s">
        <v>986</v>
      </c>
      <c r="N1312" s="26" t="s">
        <v>84</v>
      </c>
      <c r="O1312" s="26" t="s">
        <v>4214</v>
      </c>
      <c r="P1312" s="21" t="s">
        <v>91</v>
      </c>
      <c r="Q1312" s="27">
        <v>796</v>
      </c>
      <c r="R1312" s="26" t="s">
        <v>678</v>
      </c>
      <c r="S1312" s="12">
        <v>2</v>
      </c>
      <c r="T1312" s="12">
        <v>92700</v>
      </c>
      <c r="U1312" s="12">
        <f t="shared" si="155"/>
        <v>185400</v>
      </c>
      <c r="V1312" s="12">
        <f t="shared" si="158"/>
        <v>207648.00000000003</v>
      </c>
      <c r="W1312" s="23"/>
      <c r="X1312" s="23">
        <v>2017</v>
      </c>
      <c r="Y1312" s="25"/>
      <c r="Z1312" s="121" t="s">
        <v>1711</v>
      </c>
      <c r="AA1312" s="121" t="s">
        <v>3153</v>
      </c>
      <c r="AB1312" s="121" t="s">
        <v>4792</v>
      </c>
      <c r="AC1312" s="121"/>
      <c r="AD1312" s="122"/>
      <c r="AE1312" s="122"/>
      <c r="AF1312" s="121" t="s">
        <v>7072</v>
      </c>
      <c r="AG1312" s="121"/>
      <c r="AH1312" s="121" t="s">
        <v>7074</v>
      </c>
      <c r="AI1312" s="121"/>
      <c r="AJ1312" s="123">
        <v>2</v>
      </c>
      <c r="AK1312" s="123">
        <v>103040</v>
      </c>
      <c r="AL1312" s="123">
        <f t="shared" si="159"/>
        <v>206080</v>
      </c>
      <c r="AM1312" s="123">
        <f t="shared" si="160"/>
        <v>1568.0000000000291</v>
      </c>
      <c r="AN1312" s="130"/>
      <c r="AO1312" s="21"/>
      <c r="AP1312" s="24"/>
      <c r="AQ1312" s="21"/>
    </row>
    <row r="1313" spans="1:46" s="22" customFormat="1" ht="76.5" outlineLevel="1" x14ac:dyDescent="0.25">
      <c r="A1313" s="70"/>
      <c r="B1313" s="72" t="s">
        <v>5536</v>
      </c>
      <c r="C1313" s="21" t="s">
        <v>79</v>
      </c>
      <c r="D1313" s="21" t="s">
        <v>3187</v>
      </c>
      <c r="E1313" s="21" t="s">
        <v>3188</v>
      </c>
      <c r="F1313" s="21" t="s">
        <v>3189</v>
      </c>
      <c r="G1313" s="21" t="s">
        <v>5353</v>
      </c>
      <c r="H1313" s="23" t="s">
        <v>100</v>
      </c>
      <c r="I1313" s="24">
        <v>0</v>
      </c>
      <c r="J1313" s="25">
        <v>710000000</v>
      </c>
      <c r="K1313" s="25" t="s">
        <v>82</v>
      </c>
      <c r="L1313" s="23" t="s">
        <v>696</v>
      </c>
      <c r="M1313" s="25" t="s">
        <v>986</v>
      </c>
      <c r="N1313" s="26" t="s">
        <v>84</v>
      </c>
      <c r="O1313" s="26" t="s">
        <v>4214</v>
      </c>
      <c r="P1313" s="21" t="s">
        <v>91</v>
      </c>
      <c r="Q1313" s="27" t="s">
        <v>705</v>
      </c>
      <c r="R1313" s="26" t="s">
        <v>679</v>
      </c>
      <c r="S1313" s="12">
        <v>2</v>
      </c>
      <c r="T1313" s="12">
        <v>40763</v>
      </c>
      <c r="U1313" s="12">
        <f t="shared" si="155"/>
        <v>81526</v>
      </c>
      <c r="V1313" s="12">
        <f t="shared" si="158"/>
        <v>91309.12000000001</v>
      </c>
      <c r="W1313" s="23"/>
      <c r="X1313" s="23">
        <v>2017</v>
      </c>
      <c r="Y1313" s="25"/>
      <c r="Z1313" s="121" t="s">
        <v>1711</v>
      </c>
      <c r="AA1313" s="121" t="s">
        <v>3153</v>
      </c>
      <c r="AB1313" s="121" t="s">
        <v>4792</v>
      </c>
      <c r="AC1313" s="121"/>
      <c r="AD1313" s="122"/>
      <c r="AE1313" s="122"/>
      <c r="AF1313" s="121" t="s">
        <v>7072</v>
      </c>
      <c r="AG1313" s="121"/>
      <c r="AH1313" s="121" t="s">
        <v>7074</v>
      </c>
      <c r="AI1313" s="121"/>
      <c r="AJ1313" s="123">
        <v>2</v>
      </c>
      <c r="AK1313" s="123">
        <v>45248</v>
      </c>
      <c r="AL1313" s="123">
        <f t="shared" si="159"/>
        <v>90496</v>
      </c>
      <c r="AM1313" s="123">
        <f t="shared" si="160"/>
        <v>813.1200000000099</v>
      </c>
      <c r="AN1313" s="130"/>
      <c r="AO1313" s="21"/>
      <c r="AP1313" s="24"/>
      <c r="AQ1313" s="21"/>
    </row>
    <row r="1314" spans="1:46" s="22" customFormat="1" ht="51" outlineLevel="1" x14ac:dyDescent="0.25">
      <c r="A1314" s="70"/>
      <c r="B1314" s="72" t="s">
        <v>5537</v>
      </c>
      <c r="C1314" s="21" t="s">
        <v>79</v>
      </c>
      <c r="D1314" s="74" t="s">
        <v>305</v>
      </c>
      <c r="E1314" s="74" t="s">
        <v>303</v>
      </c>
      <c r="F1314" s="74" t="s">
        <v>306</v>
      </c>
      <c r="G1314" s="74" t="s">
        <v>5357</v>
      </c>
      <c r="H1314" s="23" t="s">
        <v>100</v>
      </c>
      <c r="I1314" s="69" t="s">
        <v>683</v>
      </c>
      <c r="J1314" s="25">
        <v>710000000</v>
      </c>
      <c r="K1314" s="25" t="s">
        <v>82</v>
      </c>
      <c r="L1314" s="23" t="s">
        <v>696</v>
      </c>
      <c r="M1314" s="30" t="s">
        <v>4114</v>
      </c>
      <c r="N1314" s="26" t="s">
        <v>84</v>
      </c>
      <c r="O1314" s="26" t="s">
        <v>184</v>
      </c>
      <c r="P1314" s="74" t="s">
        <v>684</v>
      </c>
      <c r="Q1314" s="27">
        <v>112</v>
      </c>
      <c r="R1314" s="26" t="s">
        <v>85</v>
      </c>
      <c r="S1314" s="12">
        <v>3500</v>
      </c>
      <c r="T1314" s="73">
        <f>169.7/1.12</f>
        <v>151.51785714285711</v>
      </c>
      <c r="U1314" s="12">
        <v>0</v>
      </c>
      <c r="V1314" s="12">
        <f t="shared" si="158"/>
        <v>0</v>
      </c>
      <c r="W1314" s="23"/>
      <c r="X1314" s="23">
        <v>2017</v>
      </c>
      <c r="Y1314" s="25" t="s">
        <v>929</v>
      </c>
      <c r="Z1314" s="121" t="s">
        <v>686</v>
      </c>
      <c r="AA1314" s="121" t="s">
        <v>750</v>
      </c>
      <c r="AB1314" s="121" t="s">
        <v>4703</v>
      </c>
      <c r="AC1314" s="121"/>
      <c r="AD1314" s="122"/>
      <c r="AE1314" s="122"/>
      <c r="AF1314" s="168" t="s">
        <v>7057</v>
      </c>
      <c r="AG1314" s="121"/>
      <c r="AH1314" s="121" t="s">
        <v>4612</v>
      </c>
      <c r="AI1314" s="121"/>
      <c r="AJ1314" s="123">
        <v>3500</v>
      </c>
      <c r="AK1314" s="123">
        <f>169.7/1.12</f>
        <v>151.51785714285711</v>
      </c>
      <c r="AL1314" s="123">
        <f>AJ1314*AK1314</f>
        <v>530312.49999999988</v>
      </c>
      <c r="AM1314" s="123"/>
      <c r="AN1314" s="130"/>
      <c r="AO1314" s="147" t="s">
        <v>203</v>
      </c>
      <c r="AP1314" s="24">
        <v>1</v>
      </c>
      <c r="AQ1314" s="73">
        <f>AL1314*AP1314</f>
        <v>530312.49999999988</v>
      </c>
      <c r="AS1314" s="70"/>
      <c r="AT1314" s="70"/>
    </row>
    <row r="1315" spans="1:46" s="22" customFormat="1" ht="76.5" outlineLevel="1" x14ac:dyDescent="0.25">
      <c r="A1315" s="70"/>
      <c r="B1315" s="72" t="s">
        <v>5538</v>
      </c>
      <c r="C1315" s="21" t="s">
        <v>79</v>
      </c>
      <c r="D1315" s="74" t="s">
        <v>5405</v>
      </c>
      <c r="E1315" s="74" t="s">
        <v>3573</v>
      </c>
      <c r="F1315" s="74" t="s">
        <v>5406</v>
      </c>
      <c r="G1315" s="21" t="s">
        <v>5407</v>
      </c>
      <c r="H1315" s="23" t="s">
        <v>100</v>
      </c>
      <c r="I1315" s="24">
        <v>0</v>
      </c>
      <c r="J1315" s="25">
        <v>710000000</v>
      </c>
      <c r="K1315" s="25" t="s">
        <v>82</v>
      </c>
      <c r="L1315" s="23" t="s">
        <v>696</v>
      </c>
      <c r="M1315" s="21" t="s">
        <v>706</v>
      </c>
      <c r="N1315" s="26" t="s">
        <v>84</v>
      </c>
      <c r="O1315" s="26" t="s">
        <v>4214</v>
      </c>
      <c r="P1315" s="21" t="s">
        <v>91</v>
      </c>
      <c r="Q1315" s="27">
        <v>796</v>
      </c>
      <c r="R1315" s="26" t="s">
        <v>678</v>
      </c>
      <c r="S1315" s="12">
        <v>5000</v>
      </c>
      <c r="T1315" s="12">
        <v>12</v>
      </c>
      <c r="U1315" s="12">
        <f t="shared" si="155"/>
        <v>60000</v>
      </c>
      <c r="V1315" s="12">
        <f t="shared" si="158"/>
        <v>67200</v>
      </c>
      <c r="W1315" s="23"/>
      <c r="X1315" s="23">
        <v>2017</v>
      </c>
      <c r="Y1315" s="25"/>
      <c r="Z1315" s="121"/>
      <c r="AA1315" s="121" t="s">
        <v>904</v>
      </c>
      <c r="AB1315" s="121" t="s">
        <v>4703</v>
      </c>
      <c r="AC1315" s="121"/>
      <c r="AD1315" s="122"/>
      <c r="AE1315" s="122"/>
      <c r="AF1315" s="121" t="s">
        <v>8305</v>
      </c>
      <c r="AG1315" s="121"/>
      <c r="AH1315" s="121" t="s">
        <v>7065</v>
      </c>
      <c r="AI1315" s="121"/>
      <c r="AJ1315" s="123">
        <v>5000</v>
      </c>
      <c r="AK1315" s="123">
        <v>12</v>
      </c>
      <c r="AL1315" s="123">
        <f>AJ1315*AK1315</f>
        <v>60000</v>
      </c>
      <c r="AM1315" s="123">
        <f>V1315-AL1315</f>
        <v>7200</v>
      </c>
      <c r="AN1315" s="130"/>
      <c r="AO1315" s="21"/>
      <c r="AP1315" s="24"/>
      <c r="AQ1315" s="21"/>
    </row>
    <row r="1316" spans="1:46" s="22" customFormat="1" ht="89.25" outlineLevel="1" x14ac:dyDescent="0.25">
      <c r="A1316" s="70"/>
      <c r="B1316" s="72" t="s">
        <v>5539</v>
      </c>
      <c r="C1316" s="21" t="s">
        <v>79</v>
      </c>
      <c r="D1316" s="74" t="s">
        <v>5264</v>
      </c>
      <c r="E1316" s="74" t="s">
        <v>5265</v>
      </c>
      <c r="F1316" s="74" t="s">
        <v>5266</v>
      </c>
      <c r="G1316" s="21" t="s">
        <v>5311</v>
      </c>
      <c r="H1316" s="23" t="s">
        <v>100</v>
      </c>
      <c r="I1316" s="24">
        <v>0</v>
      </c>
      <c r="J1316" s="25">
        <v>710000000</v>
      </c>
      <c r="K1316" s="25" t="s">
        <v>82</v>
      </c>
      <c r="L1316" s="23" t="s">
        <v>696</v>
      </c>
      <c r="M1316" s="21" t="s">
        <v>706</v>
      </c>
      <c r="N1316" s="26" t="s">
        <v>84</v>
      </c>
      <c r="O1316" s="26" t="s">
        <v>4214</v>
      </c>
      <c r="P1316" s="21" t="s">
        <v>91</v>
      </c>
      <c r="Q1316" s="27" t="s">
        <v>1559</v>
      </c>
      <c r="R1316" s="26" t="s">
        <v>1560</v>
      </c>
      <c r="S1316" s="12">
        <v>11.1</v>
      </c>
      <c r="T1316" s="12">
        <v>11730</v>
      </c>
      <c r="U1316" s="12">
        <v>0</v>
      </c>
      <c r="V1316" s="12">
        <f t="shared" ref="V1316:V1951" si="161">U1316*1.12</f>
        <v>0</v>
      </c>
      <c r="W1316" s="23"/>
      <c r="X1316" s="23">
        <v>2017</v>
      </c>
      <c r="Y1316" s="25" t="s">
        <v>4476</v>
      </c>
      <c r="Z1316" s="121"/>
      <c r="AA1316" s="121" t="s">
        <v>904</v>
      </c>
      <c r="AB1316" s="121" t="s">
        <v>4792</v>
      </c>
      <c r="AC1316" s="121"/>
      <c r="AD1316" s="122"/>
      <c r="AE1316" s="122"/>
      <c r="AF1316" s="168" t="s">
        <v>7072</v>
      </c>
      <c r="AG1316" s="121"/>
      <c r="AH1316" s="121" t="s">
        <v>7073</v>
      </c>
      <c r="AI1316" s="121"/>
      <c r="AJ1316" s="123">
        <v>11.1</v>
      </c>
      <c r="AK1316" s="123">
        <v>11730</v>
      </c>
      <c r="AL1316" s="123" t="s">
        <v>4078</v>
      </c>
      <c r="AM1316" s="123"/>
      <c r="AN1316" s="130"/>
      <c r="AO1316" s="21"/>
      <c r="AP1316" s="24"/>
      <c r="AQ1316" s="21"/>
    </row>
    <row r="1317" spans="1:46" s="22" customFormat="1" ht="89.25" outlineLevel="1" x14ac:dyDescent="0.25">
      <c r="A1317" s="70"/>
      <c r="B1317" s="72" t="s">
        <v>7360</v>
      </c>
      <c r="C1317" s="21" t="s">
        <v>79</v>
      </c>
      <c r="D1317" s="74" t="s">
        <v>5264</v>
      </c>
      <c r="E1317" s="74" t="s">
        <v>5265</v>
      </c>
      <c r="F1317" s="74" t="s">
        <v>5266</v>
      </c>
      <c r="G1317" s="21" t="s">
        <v>5311</v>
      </c>
      <c r="H1317" s="23" t="s">
        <v>100</v>
      </c>
      <c r="I1317" s="24">
        <v>0</v>
      </c>
      <c r="J1317" s="25">
        <v>710000000</v>
      </c>
      <c r="K1317" s="25" t="s">
        <v>82</v>
      </c>
      <c r="L1317" s="23" t="s">
        <v>696</v>
      </c>
      <c r="M1317" s="21" t="s">
        <v>706</v>
      </c>
      <c r="N1317" s="26" t="s">
        <v>84</v>
      </c>
      <c r="O1317" s="26" t="s">
        <v>4214</v>
      </c>
      <c r="P1317" s="21" t="s">
        <v>91</v>
      </c>
      <c r="Q1317" s="27" t="s">
        <v>1559</v>
      </c>
      <c r="R1317" s="26" t="s">
        <v>1560</v>
      </c>
      <c r="S1317" s="12">
        <f>11.1+2</f>
        <v>13.1</v>
      </c>
      <c r="T1317" s="12">
        <v>11730</v>
      </c>
      <c r="U1317" s="12">
        <f t="shared" ref="U1317" si="162">S1317*T1317</f>
        <v>153663</v>
      </c>
      <c r="V1317" s="12">
        <f t="shared" ref="V1317" si="163">U1317*1.12</f>
        <v>172102.56000000003</v>
      </c>
      <c r="W1317" s="23"/>
      <c r="X1317" s="23">
        <v>2017</v>
      </c>
      <c r="Y1317" s="25"/>
      <c r="Z1317" s="121"/>
      <c r="AA1317" s="121" t="s">
        <v>904</v>
      </c>
      <c r="AB1317" s="121" t="s">
        <v>4792</v>
      </c>
      <c r="AC1317" s="121"/>
      <c r="AD1317" s="122"/>
      <c r="AE1317" s="122"/>
      <c r="AF1317" s="168" t="s">
        <v>7072</v>
      </c>
      <c r="AG1317" s="121"/>
      <c r="AH1317" s="121" t="s">
        <v>7073</v>
      </c>
      <c r="AI1317" s="121"/>
      <c r="AJ1317" s="123">
        <v>11.1</v>
      </c>
      <c r="AK1317" s="123">
        <v>11730</v>
      </c>
      <c r="AL1317" s="123">
        <f>AJ1317*AK1317</f>
        <v>130203</v>
      </c>
      <c r="AM1317" s="123">
        <f>U1317-AL1317</f>
        <v>23460</v>
      </c>
      <c r="AN1317" s="130"/>
      <c r="AO1317" s="21"/>
      <c r="AP1317" s="24"/>
      <c r="AQ1317" s="21"/>
    </row>
    <row r="1318" spans="1:46" s="22" customFormat="1" ht="76.5" outlineLevel="1" x14ac:dyDescent="0.25">
      <c r="A1318" s="70"/>
      <c r="B1318" s="72" t="s">
        <v>6244</v>
      </c>
      <c r="C1318" s="21" t="s">
        <v>79</v>
      </c>
      <c r="D1318" s="74" t="s">
        <v>6857</v>
      </c>
      <c r="E1318" s="74" t="s">
        <v>6858</v>
      </c>
      <c r="F1318" s="74" t="s">
        <v>6859</v>
      </c>
      <c r="G1318" s="21" t="s">
        <v>6860</v>
      </c>
      <c r="H1318" s="23" t="s">
        <v>81</v>
      </c>
      <c r="I1318" s="24">
        <v>0</v>
      </c>
      <c r="J1318" s="25">
        <v>710000000</v>
      </c>
      <c r="K1318" s="25" t="s">
        <v>82</v>
      </c>
      <c r="L1318" s="23" t="s">
        <v>273</v>
      </c>
      <c r="M1318" s="21" t="s">
        <v>706</v>
      </c>
      <c r="N1318" s="26" t="s">
        <v>84</v>
      </c>
      <c r="O1318" s="26" t="s">
        <v>6866</v>
      </c>
      <c r="P1318" s="21" t="s">
        <v>91</v>
      </c>
      <c r="Q1318" s="27">
        <v>796</v>
      </c>
      <c r="R1318" s="26" t="s">
        <v>678</v>
      </c>
      <c r="S1318" s="12">
        <v>1</v>
      </c>
      <c r="T1318" s="12">
        <v>599665.18000000005</v>
      </c>
      <c r="U1318" s="12">
        <v>0</v>
      </c>
      <c r="V1318" s="12">
        <f t="shared" si="161"/>
        <v>0</v>
      </c>
      <c r="W1318" s="23"/>
      <c r="X1318" s="23">
        <v>2017</v>
      </c>
      <c r="Y1318" s="25">
        <v>11</v>
      </c>
      <c r="Z1318" s="121" t="s">
        <v>1129</v>
      </c>
      <c r="AA1318" s="121" t="s">
        <v>904</v>
      </c>
      <c r="AB1318" s="121" t="s">
        <v>4790</v>
      </c>
      <c r="AC1318" s="121">
        <v>1</v>
      </c>
      <c r="AD1318" s="122" t="s">
        <v>7683</v>
      </c>
      <c r="AE1318" s="122" t="s">
        <v>7684</v>
      </c>
      <c r="AF1318" s="121" t="s">
        <v>4078</v>
      </c>
      <c r="AG1318" s="121"/>
      <c r="AH1318" s="121"/>
      <c r="AI1318" s="121"/>
      <c r="AJ1318" s="123"/>
      <c r="AK1318" s="123"/>
      <c r="AL1318" s="121" t="s">
        <v>4078</v>
      </c>
      <c r="AM1318" s="123"/>
      <c r="AN1318" s="130"/>
      <c r="AO1318" s="21"/>
      <c r="AP1318" s="24"/>
      <c r="AQ1318" s="21"/>
    </row>
    <row r="1319" spans="1:46" s="22" customFormat="1" ht="76.5" outlineLevel="1" x14ac:dyDescent="0.25">
      <c r="A1319" s="70"/>
      <c r="B1319" s="72" t="s">
        <v>8718</v>
      </c>
      <c r="C1319" s="21" t="s">
        <v>79</v>
      </c>
      <c r="D1319" s="74" t="s">
        <v>6857</v>
      </c>
      <c r="E1319" s="74" t="s">
        <v>6858</v>
      </c>
      <c r="F1319" s="74" t="s">
        <v>6859</v>
      </c>
      <c r="G1319" s="21" t="s">
        <v>6860</v>
      </c>
      <c r="H1319" s="23" t="s">
        <v>81</v>
      </c>
      <c r="I1319" s="24">
        <v>0</v>
      </c>
      <c r="J1319" s="25">
        <v>710000000</v>
      </c>
      <c r="K1319" s="25" t="s">
        <v>82</v>
      </c>
      <c r="L1319" s="23" t="s">
        <v>8722</v>
      </c>
      <c r="M1319" s="21" t="s">
        <v>706</v>
      </c>
      <c r="N1319" s="26" t="s">
        <v>84</v>
      </c>
      <c r="O1319" s="26" t="s">
        <v>6866</v>
      </c>
      <c r="P1319" s="21" t="s">
        <v>91</v>
      </c>
      <c r="Q1319" s="27">
        <v>796</v>
      </c>
      <c r="R1319" s="26" t="s">
        <v>678</v>
      </c>
      <c r="S1319" s="12">
        <v>1</v>
      </c>
      <c r="T1319" s="12">
        <v>599665.18000000005</v>
      </c>
      <c r="U1319" s="12">
        <v>0</v>
      </c>
      <c r="V1319" s="12">
        <f t="shared" ref="V1319" si="164">U1319*1.12</f>
        <v>0</v>
      </c>
      <c r="W1319" s="23"/>
      <c r="X1319" s="23">
        <v>2017</v>
      </c>
      <c r="Y1319" s="25" t="s">
        <v>9128</v>
      </c>
      <c r="Z1319" s="121" t="s">
        <v>1129</v>
      </c>
      <c r="AA1319" s="121" t="s">
        <v>904</v>
      </c>
      <c r="AB1319" s="121" t="s">
        <v>4790</v>
      </c>
      <c r="AC1319" s="121">
        <v>1</v>
      </c>
      <c r="AD1319" s="122" t="s">
        <v>7683</v>
      </c>
      <c r="AE1319" s="122" t="s">
        <v>7684</v>
      </c>
      <c r="AF1319" s="121" t="s">
        <v>4078</v>
      </c>
      <c r="AG1319" s="121"/>
      <c r="AH1319" s="121"/>
      <c r="AI1319" s="121"/>
      <c r="AJ1319" s="123"/>
      <c r="AK1319" s="123"/>
      <c r="AL1319" s="121" t="s">
        <v>4078</v>
      </c>
      <c r="AM1319" s="123"/>
      <c r="AN1319" s="130"/>
      <c r="AO1319" s="21"/>
      <c r="AP1319" s="24"/>
      <c r="AQ1319" s="21"/>
    </row>
    <row r="1320" spans="1:46" s="22" customFormat="1" ht="76.5" outlineLevel="1" x14ac:dyDescent="0.25">
      <c r="A1320" s="70"/>
      <c r="B1320" s="72" t="s">
        <v>9192</v>
      </c>
      <c r="C1320" s="21" t="s">
        <v>79</v>
      </c>
      <c r="D1320" s="74" t="s">
        <v>6857</v>
      </c>
      <c r="E1320" s="74" t="s">
        <v>6858</v>
      </c>
      <c r="F1320" s="74" t="s">
        <v>6859</v>
      </c>
      <c r="G1320" s="21" t="s">
        <v>6860</v>
      </c>
      <c r="H1320" s="23" t="s">
        <v>3011</v>
      </c>
      <c r="I1320" s="24">
        <v>0</v>
      </c>
      <c r="J1320" s="25">
        <v>710000000</v>
      </c>
      <c r="K1320" s="25" t="s">
        <v>82</v>
      </c>
      <c r="L1320" s="23" t="s">
        <v>164</v>
      </c>
      <c r="M1320" s="21" t="s">
        <v>706</v>
      </c>
      <c r="N1320" s="26" t="s">
        <v>84</v>
      </c>
      <c r="O1320" s="26" t="s">
        <v>9127</v>
      </c>
      <c r="P1320" s="21" t="s">
        <v>91</v>
      </c>
      <c r="Q1320" s="27">
        <v>796</v>
      </c>
      <c r="R1320" s="26" t="s">
        <v>678</v>
      </c>
      <c r="S1320" s="12">
        <v>1</v>
      </c>
      <c r="T1320" s="12">
        <v>756998</v>
      </c>
      <c r="U1320" s="12">
        <f t="shared" ref="U1320" si="165">S1320*T1320</f>
        <v>756998</v>
      </c>
      <c r="V1320" s="12">
        <f t="shared" ref="V1320" si="166">U1320*1.12</f>
        <v>847837.76000000013</v>
      </c>
      <c r="W1320" s="23"/>
      <c r="X1320" s="23">
        <v>2017</v>
      </c>
      <c r="Y1320" s="25"/>
      <c r="Z1320" s="121" t="s">
        <v>1129</v>
      </c>
      <c r="AA1320" s="121" t="s">
        <v>904</v>
      </c>
      <c r="AB1320" s="121" t="s">
        <v>4703</v>
      </c>
      <c r="AC1320" s="121">
        <v>1</v>
      </c>
      <c r="AD1320" s="122" t="s">
        <v>9349</v>
      </c>
      <c r="AE1320" s="122" t="s">
        <v>9350</v>
      </c>
      <c r="AF1320" s="121" t="s">
        <v>6883</v>
      </c>
      <c r="AG1320" s="121"/>
      <c r="AH1320" s="121"/>
      <c r="AI1320" s="121"/>
      <c r="AJ1320" s="123"/>
      <c r="AK1320" s="123"/>
      <c r="AL1320" s="123"/>
      <c r="AM1320" s="123"/>
      <c r="AN1320" s="130"/>
      <c r="AO1320" s="21"/>
      <c r="AP1320" s="24"/>
      <c r="AQ1320" s="21"/>
    </row>
    <row r="1321" spans="1:46" s="22" customFormat="1" ht="76.5" outlineLevel="1" x14ac:dyDescent="0.25">
      <c r="A1321" s="70"/>
      <c r="B1321" s="72" t="s">
        <v>6245</v>
      </c>
      <c r="C1321" s="21" t="s">
        <v>79</v>
      </c>
      <c r="D1321" s="74" t="s">
        <v>4104</v>
      </c>
      <c r="E1321" s="74" t="s">
        <v>2077</v>
      </c>
      <c r="F1321" s="74" t="s">
        <v>4105</v>
      </c>
      <c r="G1321" s="21" t="s">
        <v>6861</v>
      </c>
      <c r="H1321" s="23" t="s">
        <v>81</v>
      </c>
      <c r="I1321" s="24">
        <v>0</v>
      </c>
      <c r="J1321" s="25">
        <v>710000000</v>
      </c>
      <c r="K1321" s="25" t="s">
        <v>82</v>
      </c>
      <c r="L1321" s="23" t="s">
        <v>273</v>
      </c>
      <c r="M1321" s="21" t="s">
        <v>706</v>
      </c>
      <c r="N1321" s="26" t="s">
        <v>84</v>
      </c>
      <c r="O1321" s="26" t="s">
        <v>6866</v>
      </c>
      <c r="P1321" s="21" t="s">
        <v>91</v>
      </c>
      <c r="Q1321" s="27">
        <v>796</v>
      </c>
      <c r="R1321" s="26" t="s">
        <v>678</v>
      </c>
      <c r="S1321" s="12">
        <v>18</v>
      </c>
      <c r="T1321" s="12">
        <v>12044.64</v>
      </c>
      <c r="U1321" s="12">
        <v>0</v>
      </c>
      <c r="V1321" s="12">
        <f t="shared" ref="V1321" si="167">U1321*1.12</f>
        <v>0</v>
      </c>
      <c r="W1321" s="23"/>
      <c r="X1321" s="23">
        <v>2017</v>
      </c>
      <c r="Y1321" s="25" t="s">
        <v>929</v>
      </c>
      <c r="Z1321" s="121" t="s">
        <v>1129</v>
      </c>
      <c r="AA1321" s="121" t="s">
        <v>904</v>
      </c>
      <c r="AB1321" s="121" t="s">
        <v>4790</v>
      </c>
      <c r="AC1321" s="121">
        <v>2</v>
      </c>
      <c r="AD1321" s="122" t="s">
        <v>7683</v>
      </c>
      <c r="AE1321" s="122" t="s">
        <v>7684</v>
      </c>
      <c r="AF1321" s="121" t="s">
        <v>929</v>
      </c>
      <c r="AG1321" s="121"/>
      <c r="AH1321" s="121" t="s">
        <v>929</v>
      </c>
      <c r="AI1321" s="121"/>
      <c r="AJ1321" s="123"/>
      <c r="AK1321" s="123"/>
      <c r="AL1321" s="123" t="s">
        <v>9312</v>
      </c>
      <c r="AM1321" s="123"/>
      <c r="AN1321" s="130"/>
      <c r="AO1321" s="21"/>
      <c r="AP1321" s="24"/>
      <c r="AQ1321" s="21"/>
    </row>
    <row r="1322" spans="1:46" s="22" customFormat="1" ht="76.5" outlineLevel="1" x14ac:dyDescent="0.25">
      <c r="A1322" s="70"/>
      <c r="B1322" s="72" t="s">
        <v>6246</v>
      </c>
      <c r="C1322" s="21" t="s">
        <v>79</v>
      </c>
      <c r="D1322" s="74" t="s">
        <v>6862</v>
      </c>
      <c r="E1322" s="74" t="s">
        <v>2077</v>
      </c>
      <c r="F1322" s="74" t="s">
        <v>6863</v>
      </c>
      <c r="G1322" s="21" t="s">
        <v>6864</v>
      </c>
      <c r="H1322" s="23" t="s">
        <v>81</v>
      </c>
      <c r="I1322" s="24">
        <v>0</v>
      </c>
      <c r="J1322" s="25">
        <v>710000000</v>
      </c>
      <c r="K1322" s="25" t="s">
        <v>82</v>
      </c>
      <c r="L1322" s="23" t="s">
        <v>273</v>
      </c>
      <c r="M1322" s="21" t="s">
        <v>706</v>
      </c>
      <c r="N1322" s="26" t="s">
        <v>84</v>
      </c>
      <c r="O1322" s="26" t="s">
        <v>6866</v>
      </c>
      <c r="P1322" s="21" t="s">
        <v>91</v>
      </c>
      <c r="Q1322" s="27">
        <v>796</v>
      </c>
      <c r="R1322" s="26" t="s">
        <v>678</v>
      </c>
      <c r="S1322" s="12">
        <v>1</v>
      </c>
      <c r="T1322" s="12">
        <v>349999.99999999994</v>
      </c>
      <c r="U1322" s="12">
        <v>0</v>
      </c>
      <c r="V1322" s="12">
        <f t="shared" si="161"/>
        <v>0</v>
      </c>
      <c r="W1322" s="23"/>
      <c r="X1322" s="23">
        <v>2017</v>
      </c>
      <c r="Y1322" s="25" t="s">
        <v>8723</v>
      </c>
      <c r="Z1322" s="121" t="s">
        <v>1129</v>
      </c>
      <c r="AA1322" s="121" t="s">
        <v>904</v>
      </c>
      <c r="AB1322" s="121" t="s">
        <v>4790</v>
      </c>
      <c r="AC1322" s="121">
        <v>3</v>
      </c>
      <c r="AD1322" s="122" t="s">
        <v>7683</v>
      </c>
      <c r="AE1322" s="122" t="s">
        <v>7684</v>
      </c>
      <c r="AF1322" s="121" t="s">
        <v>6883</v>
      </c>
      <c r="AG1322" s="121"/>
      <c r="AH1322" s="121" t="s">
        <v>4078</v>
      </c>
      <c r="AI1322" s="121"/>
      <c r="AJ1322" s="123"/>
      <c r="AK1322" s="123"/>
      <c r="AL1322" s="121" t="s">
        <v>4078</v>
      </c>
      <c r="AM1322" s="123"/>
      <c r="AN1322" s="130"/>
      <c r="AO1322" s="21"/>
      <c r="AP1322" s="24"/>
      <c r="AQ1322" s="21"/>
    </row>
    <row r="1323" spans="1:46" s="22" customFormat="1" ht="102" outlineLevel="1" x14ac:dyDescent="0.25">
      <c r="A1323" s="70"/>
      <c r="B1323" s="72" t="s">
        <v>8719</v>
      </c>
      <c r="C1323" s="21" t="s">
        <v>79</v>
      </c>
      <c r="D1323" s="74" t="s">
        <v>6862</v>
      </c>
      <c r="E1323" s="74" t="s">
        <v>2077</v>
      </c>
      <c r="F1323" s="74" t="s">
        <v>6863</v>
      </c>
      <c r="G1323" s="21" t="s">
        <v>8725</v>
      </c>
      <c r="H1323" s="23" t="s">
        <v>81</v>
      </c>
      <c r="I1323" s="24">
        <v>0</v>
      </c>
      <c r="J1323" s="25">
        <v>710000000</v>
      </c>
      <c r="K1323" s="25" t="s">
        <v>82</v>
      </c>
      <c r="L1323" s="23" t="s">
        <v>8722</v>
      </c>
      <c r="M1323" s="21" t="s">
        <v>706</v>
      </c>
      <c r="N1323" s="26" t="s">
        <v>84</v>
      </c>
      <c r="O1323" s="26" t="s">
        <v>6866</v>
      </c>
      <c r="P1323" s="21" t="s">
        <v>91</v>
      </c>
      <c r="Q1323" s="27">
        <v>796</v>
      </c>
      <c r="R1323" s="26" t="s">
        <v>678</v>
      </c>
      <c r="S1323" s="12">
        <v>3</v>
      </c>
      <c r="T1323" s="12">
        <v>212000</v>
      </c>
      <c r="U1323" s="12">
        <f t="shared" ref="U1323" si="168">S1323*T1323</f>
        <v>636000</v>
      </c>
      <c r="V1323" s="12">
        <f t="shared" ref="V1323" si="169">U1323*1.12</f>
        <v>712320.00000000012</v>
      </c>
      <c r="W1323" s="23"/>
      <c r="X1323" s="23">
        <v>2017</v>
      </c>
      <c r="Y1323" s="25"/>
      <c r="Z1323" s="121" t="s">
        <v>1129</v>
      </c>
      <c r="AA1323" s="121" t="s">
        <v>904</v>
      </c>
      <c r="AB1323" s="121" t="s">
        <v>4790</v>
      </c>
      <c r="AC1323" s="121">
        <v>3</v>
      </c>
      <c r="AD1323" s="122" t="s">
        <v>7683</v>
      </c>
      <c r="AE1323" s="122" t="s">
        <v>7684</v>
      </c>
      <c r="AF1323" s="121" t="s">
        <v>9303</v>
      </c>
      <c r="AG1323" s="121" t="s">
        <v>9018</v>
      </c>
      <c r="AH1323" s="121" t="s">
        <v>9304</v>
      </c>
      <c r="AI1323" s="121"/>
      <c r="AJ1323" s="123">
        <v>3</v>
      </c>
      <c r="AK1323" s="123">
        <v>212000</v>
      </c>
      <c r="AL1323" s="123">
        <f>AJ1323*AK1323</f>
        <v>636000</v>
      </c>
      <c r="AM1323" s="123">
        <f>U1323-AL1323</f>
        <v>0</v>
      </c>
      <c r="AN1323" s="130"/>
      <c r="AO1323" s="21"/>
      <c r="AP1323" s="24"/>
      <c r="AQ1323" s="21"/>
    </row>
    <row r="1324" spans="1:46" s="22" customFormat="1" ht="76.5" outlineLevel="1" x14ac:dyDescent="0.25">
      <c r="A1324" s="70"/>
      <c r="B1324" s="72" t="s">
        <v>6247</v>
      </c>
      <c r="C1324" s="21" t="s">
        <v>79</v>
      </c>
      <c r="D1324" s="74" t="s">
        <v>6862</v>
      </c>
      <c r="E1324" s="74" t="s">
        <v>2077</v>
      </c>
      <c r="F1324" s="74" t="s">
        <v>6863</v>
      </c>
      <c r="G1324" s="21" t="s">
        <v>6865</v>
      </c>
      <c r="H1324" s="23" t="s">
        <v>81</v>
      </c>
      <c r="I1324" s="24">
        <v>0</v>
      </c>
      <c r="J1324" s="25">
        <v>710000000</v>
      </c>
      <c r="K1324" s="25" t="s">
        <v>82</v>
      </c>
      <c r="L1324" s="23" t="s">
        <v>273</v>
      </c>
      <c r="M1324" s="21" t="s">
        <v>706</v>
      </c>
      <c r="N1324" s="26" t="s">
        <v>84</v>
      </c>
      <c r="O1324" s="26" t="s">
        <v>6866</v>
      </c>
      <c r="P1324" s="21" t="s">
        <v>91</v>
      </c>
      <c r="Q1324" s="27">
        <v>796</v>
      </c>
      <c r="R1324" s="26" t="s">
        <v>678</v>
      </c>
      <c r="S1324" s="12">
        <v>2</v>
      </c>
      <c r="T1324" s="12">
        <v>256250</v>
      </c>
      <c r="U1324" s="12">
        <v>0</v>
      </c>
      <c r="V1324" s="12">
        <f t="shared" ref="V1324" si="170">U1324*1.12</f>
        <v>0</v>
      </c>
      <c r="W1324" s="23"/>
      <c r="X1324" s="23">
        <v>2017</v>
      </c>
      <c r="Y1324" s="25" t="s">
        <v>8723</v>
      </c>
      <c r="Z1324" s="121" t="s">
        <v>1129</v>
      </c>
      <c r="AA1324" s="121" t="s">
        <v>904</v>
      </c>
      <c r="AB1324" s="121" t="s">
        <v>4790</v>
      </c>
      <c r="AC1324" s="121">
        <v>4</v>
      </c>
      <c r="AD1324" s="122" t="s">
        <v>7683</v>
      </c>
      <c r="AE1324" s="122" t="s">
        <v>7684</v>
      </c>
      <c r="AF1324" s="121" t="s">
        <v>6883</v>
      </c>
      <c r="AG1324" s="121"/>
      <c r="AH1324" s="121" t="s">
        <v>4078</v>
      </c>
      <c r="AI1324" s="121"/>
      <c r="AJ1324" s="123"/>
      <c r="AK1324" s="123"/>
      <c r="AL1324" s="123"/>
      <c r="AM1324" s="123"/>
      <c r="AN1324" s="130"/>
      <c r="AO1324" s="21"/>
      <c r="AP1324" s="24"/>
      <c r="AQ1324" s="21"/>
    </row>
    <row r="1325" spans="1:46" s="22" customFormat="1" ht="102" outlineLevel="1" x14ac:dyDescent="0.25">
      <c r="A1325" s="70"/>
      <c r="B1325" s="72" t="s">
        <v>8720</v>
      </c>
      <c r="C1325" s="21" t="s">
        <v>79</v>
      </c>
      <c r="D1325" s="74" t="s">
        <v>6862</v>
      </c>
      <c r="E1325" s="74" t="s">
        <v>2077</v>
      </c>
      <c r="F1325" s="74" t="s">
        <v>6863</v>
      </c>
      <c r="G1325" s="21" t="s">
        <v>8724</v>
      </c>
      <c r="H1325" s="23" t="s">
        <v>81</v>
      </c>
      <c r="I1325" s="24">
        <v>0</v>
      </c>
      <c r="J1325" s="25">
        <v>710000000</v>
      </c>
      <c r="K1325" s="25" t="s">
        <v>82</v>
      </c>
      <c r="L1325" s="23" t="s">
        <v>8722</v>
      </c>
      <c r="M1325" s="21" t="s">
        <v>706</v>
      </c>
      <c r="N1325" s="26" t="s">
        <v>84</v>
      </c>
      <c r="O1325" s="26" t="s">
        <v>6866</v>
      </c>
      <c r="P1325" s="21" t="s">
        <v>91</v>
      </c>
      <c r="Q1325" s="27">
        <v>796</v>
      </c>
      <c r="R1325" s="26" t="s">
        <v>678</v>
      </c>
      <c r="S1325" s="12">
        <v>4</v>
      </c>
      <c r="T1325" s="12">
        <v>196000</v>
      </c>
      <c r="U1325" s="12">
        <f t="shared" ref="U1325" si="171">S1325*T1325</f>
        <v>784000</v>
      </c>
      <c r="V1325" s="12">
        <f t="shared" ref="V1325" si="172">U1325*1.12</f>
        <v>878080.00000000012</v>
      </c>
      <c r="W1325" s="23"/>
      <c r="X1325" s="23">
        <v>2017</v>
      </c>
      <c r="Y1325" s="25"/>
      <c r="Z1325" s="121" t="s">
        <v>1129</v>
      </c>
      <c r="AA1325" s="121" t="s">
        <v>904</v>
      </c>
      <c r="AB1325" s="121" t="s">
        <v>4790</v>
      </c>
      <c r="AC1325" s="121">
        <v>4</v>
      </c>
      <c r="AD1325" s="122" t="s">
        <v>7683</v>
      </c>
      <c r="AE1325" s="122" t="s">
        <v>7684</v>
      </c>
      <c r="AF1325" s="121" t="s">
        <v>9303</v>
      </c>
      <c r="AG1325" s="121" t="s">
        <v>9018</v>
      </c>
      <c r="AH1325" s="121" t="s">
        <v>9304</v>
      </c>
      <c r="AI1325" s="121"/>
      <c r="AJ1325" s="123">
        <v>4</v>
      </c>
      <c r="AK1325" s="123">
        <v>196000</v>
      </c>
      <c r="AL1325" s="123">
        <f>AJ1325*AK1325</f>
        <v>784000</v>
      </c>
      <c r="AM1325" s="123">
        <f>U1325-AL1325</f>
        <v>0</v>
      </c>
      <c r="AN1325" s="130"/>
      <c r="AO1325" s="21"/>
      <c r="AP1325" s="24"/>
      <c r="AQ1325" s="21"/>
    </row>
    <row r="1326" spans="1:46" s="22" customFormat="1" ht="76.5" outlineLevel="1" x14ac:dyDescent="0.25">
      <c r="A1326" s="70"/>
      <c r="B1326" s="72" t="s">
        <v>6248</v>
      </c>
      <c r="C1326" s="21" t="s">
        <v>79</v>
      </c>
      <c r="D1326" s="74" t="s">
        <v>6938</v>
      </c>
      <c r="E1326" s="74" t="s">
        <v>890</v>
      </c>
      <c r="F1326" s="74" t="s">
        <v>6939</v>
      </c>
      <c r="G1326" s="21" t="s">
        <v>6940</v>
      </c>
      <c r="H1326" s="23" t="s">
        <v>81</v>
      </c>
      <c r="I1326" s="24">
        <v>0</v>
      </c>
      <c r="J1326" s="25">
        <v>710000000</v>
      </c>
      <c r="K1326" s="25" t="s">
        <v>82</v>
      </c>
      <c r="L1326" s="23" t="s">
        <v>273</v>
      </c>
      <c r="M1326" s="21" t="s">
        <v>706</v>
      </c>
      <c r="N1326" s="26" t="s">
        <v>84</v>
      </c>
      <c r="O1326" s="26" t="s">
        <v>6866</v>
      </c>
      <c r="P1326" s="21" t="s">
        <v>91</v>
      </c>
      <c r="Q1326" s="27" t="s">
        <v>6941</v>
      </c>
      <c r="R1326" s="26" t="s">
        <v>6942</v>
      </c>
      <c r="S1326" s="12">
        <v>0.06</v>
      </c>
      <c r="T1326" s="12">
        <v>1155358</v>
      </c>
      <c r="U1326" s="12">
        <v>0</v>
      </c>
      <c r="V1326" s="12">
        <f t="shared" ref="V1326:V1334" si="173">U1326*1.12</f>
        <v>0</v>
      </c>
      <c r="W1326" s="23"/>
      <c r="X1326" s="23">
        <v>2017</v>
      </c>
      <c r="Y1326" s="25">
        <v>11</v>
      </c>
      <c r="Z1326" s="121" t="s">
        <v>1129</v>
      </c>
      <c r="AA1326" s="121" t="s">
        <v>904</v>
      </c>
      <c r="AB1326" s="121" t="s">
        <v>4790</v>
      </c>
      <c r="AC1326" s="121">
        <v>5</v>
      </c>
      <c r="AD1326" s="122" t="s">
        <v>7683</v>
      </c>
      <c r="AE1326" s="122" t="s">
        <v>7684</v>
      </c>
      <c r="AF1326" s="121" t="s">
        <v>6883</v>
      </c>
      <c r="AG1326" s="121"/>
      <c r="AH1326" s="121" t="s">
        <v>4078</v>
      </c>
      <c r="AI1326" s="121"/>
      <c r="AJ1326" s="123"/>
      <c r="AK1326" s="123"/>
      <c r="AL1326" s="123"/>
      <c r="AM1326" s="123"/>
      <c r="AN1326" s="130"/>
      <c r="AO1326" s="21"/>
      <c r="AP1326" s="24"/>
      <c r="AQ1326" s="21"/>
    </row>
    <row r="1327" spans="1:46" s="22" customFormat="1" ht="76.5" outlineLevel="1" x14ac:dyDescent="0.25">
      <c r="A1327" s="70"/>
      <c r="B1327" s="72" t="s">
        <v>8721</v>
      </c>
      <c r="C1327" s="21" t="s">
        <v>79</v>
      </c>
      <c r="D1327" s="74" t="s">
        <v>6938</v>
      </c>
      <c r="E1327" s="74" t="s">
        <v>890</v>
      </c>
      <c r="F1327" s="74" t="s">
        <v>6939</v>
      </c>
      <c r="G1327" s="21" t="s">
        <v>6940</v>
      </c>
      <c r="H1327" s="23" t="s">
        <v>81</v>
      </c>
      <c r="I1327" s="24">
        <v>0</v>
      </c>
      <c r="J1327" s="25">
        <v>710000000</v>
      </c>
      <c r="K1327" s="25" t="s">
        <v>82</v>
      </c>
      <c r="L1327" s="23" t="s">
        <v>8722</v>
      </c>
      <c r="M1327" s="21" t="s">
        <v>706</v>
      </c>
      <c r="N1327" s="26" t="s">
        <v>84</v>
      </c>
      <c r="O1327" s="26" t="s">
        <v>6866</v>
      </c>
      <c r="P1327" s="21" t="s">
        <v>91</v>
      </c>
      <c r="Q1327" s="27" t="s">
        <v>6941</v>
      </c>
      <c r="R1327" s="26" t="s">
        <v>6942</v>
      </c>
      <c r="S1327" s="12">
        <v>0.06</v>
      </c>
      <c r="T1327" s="12">
        <v>1155358</v>
      </c>
      <c r="U1327" s="12">
        <f t="shared" ref="U1327" si="174">S1327*T1327</f>
        <v>69321.48</v>
      </c>
      <c r="V1327" s="12">
        <f t="shared" ref="V1327" si="175">U1327*1.12</f>
        <v>77640.0576</v>
      </c>
      <c r="W1327" s="23"/>
      <c r="X1327" s="23">
        <v>2017</v>
      </c>
      <c r="Y1327" s="25"/>
      <c r="Z1327" s="121" t="s">
        <v>1129</v>
      </c>
      <c r="AA1327" s="121" t="s">
        <v>904</v>
      </c>
      <c r="AB1327" s="121" t="s">
        <v>4790</v>
      </c>
      <c r="AC1327" s="121">
        <v>5</v>
      </c>
      <c r="AD1327" s="122" t="s">
        <v>7683</v>
      </c>
      <c r="AE1327" s="122" t="s">
        <v>7684</v>
      </c>
      <c r="AF1327" s="121" t="s">
        <v>9303</v>
      </c>
      <c r="AG1327" s="121" t="s">
        <v>9018</v>
      </c>
      <c r="AH1327" s="121" t="s">
        <v>9370</v>
      </c>
      <c r="AI1327" s="121"/>
      <c r="AJ1327" s="123">
        <v>0.06</v>
      </c>
      <c r="AK1327" s="123">
        <v>1155358</v>
      </c>
      <c r="AL1327" s="123">
        <f>AJ1327*AK1327</f>
        <v>69321.48</v>
      </c>
      <c r="AM1327" s="123">
        <f>U1327-AL1327</f>
        <v>0</v>
      </c>
      <c r="AN1327" s="130"/>
      <c r="AO1327" s="21"/>
      <c r="AP1327" s="24"/>
      <c r="AQ1327" s="21"/>
    </row>
    <row r="1328" spans="1:46" s="22" customFormat="1" ht="76.5" outlineLevel="1" x14ac:dyDescent="0.25">
      <c r="A1328" s="70"/>
      <c r="B1328" s="72" t="s">
        <v>6249</v>
      </c>
      <c r="C1328" s="21" t="s">
        <v>79</v>
      </c>
      <c r="D1328" s="74" t="s">
        <v>6956</v>
      </c>
      <c r="E1328" s="74" t="s">
        <v>375</v>
      </c>
      <c r="F1328" s="74" t="s">
        <v>6957</v>
      </c>
      <c r="G1328" s="21" t="s">
        <v>6958</v>
      </c>
      <c r="H1328" s="23" t="s">
        <v>3011</v>
      </c>
      <c r="I1328" s="24">
        <v>0</v>
      </c>
      <c r="J1328" s="25">
        <v>710000000</v>
      </c>
      <c r="K1328" s="25" t="s">
        <v>82</v>
      </c>
      <c r="L1328" s="23" t="s">
        <v>273</v>
      </c>
      <c r="M1328" s="78" t="s">
        <v>4125</v>
      </c>
      <c r="N1328" s="26" t="s">
        <v>84</v>
      </c>
      <c r="O1328" s="26" t="s">
        <v>4214</v>
      </c>
      <c r="P1328" s="21" t="s">
        <v>91</v>
      </c>
      <c r="Q1328" s="27">
        <v>796</v>
      </c>
      <c r="R1328" s="26" t="s">
        <v>678</v>
      </c>
      <c r="S1328" s="12">
        <v>1</v>
      </c>
      <c r="T1328" s="12">
        <v>44642.86</v>
      </c>
      <c r="U1328" s="12">
        <v>0</v>
      </c>
      <c r="V1328" s="12">
        <f t="shared" si="173"/>
        <v>0</v>
      </c>
      <c r="W1328" s="23"/>
      <c r="X1328" s="23">
        <v>2017</v>
      </c>
      <c r="Y1328" s="25" t="s">
        <v>8723</v>
      </c>
      <c r="Z1328" s="121" t="s">
        <v>6970</v>
      </c>
      <c r="AA1328" s="121" t="s">
        <v>682</v>
      </c>
      <c r="AB1328" s="121" t="s">
        <v>4791</v>
      </c>
      <c r="AC1328" s="121"/>
      <c r="AD1328" s="122" t="s">
        <v>8438</v>
      </c>
      <c r="AE1328" s="122" t="s">
        <v>8437</v>
      </c>
      <c r="AF1328" s="121" t="s">
        <v>6883</v>
      </c>
      <c r="AG1328" s="121"/>
      <c r="AH1328" s="121"/>
      <c r="AI1328" s="121"/>
      <c r="AJ1328" s="123"/>
      <c r="AK1328" s="123"/>
      <c r="AL1328" s="123"/>
      <c r="AM1328" s="123"/>
      <c r="AN1328" s="130"/>
      <c r="AO1328" s="21"/>
      <c r="AP1328" s="24"/>
      <c r="AQ1328" s="21"/>
    </row>
    <row r="1329" spans="1:46" s="22" customFormat="1" ht="76.5" outlineLevel="1" x14ac:dyDescent="0.25">
      <c r="A1329" s="70"/>
      <c r="B1329" s="72" t="s">
        <v>8869</v>
      </c>
      <c r="C1329" s="21" t="s">
        <v>79</v>
      </c>
      <c r="D1329" s="74" t="s">
        <v>6956</v>
      </c>
      <c r="E1329" s="74" t="s">
        <v>375</v>
      </c>
      <c r="F1329" s="74" t="s">
        <v>6957</v>
      </c>
      <c r="G1329" s="21" t="s">
        <v>8870</v>
      </c>
      <c r="H1329" s="23" t="s">
        <v>3011</v>
      </c>
      <c r="I1329" s="24">
        <v>0</v>
      </c>
      <c r="J1329" s="25">
        <v>710000000</v>
      </c>
      <c r="K1329" s="25" t="s">
        <v>82</v>
      </c>
      <c r="L1329" s="78" t="s">
        <v>917</v>
      </c>
      <c r="M1329" s="78" t="s">
        <v>4125</v>
      </c>
      <c r="N1329" s="26" t="s">
        <v>84</v>
      </c>
      <c r="O1329" s="26" t="s">
        <v>4214</v>
      </c>
      <c r="P1329" s="21" t="s">
        <v>91</v>
      </c>
      <c r="Q1329" s="27">
        <v>796</v>
      </c>
      <c r="R1329" s="26" t="s">
        <v>678</v>
      </c>
      <c r="S1329" s="12">
        <v>4</v>
      </c>
      <c r="T1329" s="12">
        <v>42000</v>
      </c>
      <c r="U1329" s="12">
        <f t="shared" ref="U1329" si="176">S1329*T1329</f>
        <v>168000</v>
      </c>
      <c r="V1329" s="12">
        <f t="shared" ref="V1329" si="177">U1329*1.12</f>
        <v>188160.00000000003</v>
      </c>
      <c r="W1329" s="23"/>
      <c r="X1329" s="23">
        <v>2017</v>
      </c>
      <c r="Y1329" s="25"/>
      <c r="Z1329" s="121" t="s">
        <v>6970</v>
      </c>
      <c r="AA1329" s="121" t="s">
        <v>682</v>
      </c>
      <c r="AB1329" s="121" t="s">
        <v>9318</v>
      </c>
      <c r="AC1329" s="121"/>
      <c r="AD1329" s="122" t="s">
        <v>9321</v>
      </c>
      <c r="AE1329" s="122" t="s">
        <v>9322</v>
      </c>
      <c r="AF1329" s="121" t="s">
        <v>231</v>
      </c>
      <c r="AG1329" s="121"/>
      <c r="AH1329" s="121" t="s">
        <v>9320</v>
      </c>
      <c r="AI1329" s="121"/>
      <c r="AJ1329" s="123">
        <v>4</v>
      </c>
      <c r="AK1329" s="123">
        <v>41980</v>
      </c>
      <c r="AL1329" s="123">
        <f>AJ1329*AK1329</f>
        <v>167920</v>
      </c>
      <c r="AM1329" s="123">
        <f>U1329-AL1329</f>
        <v>80</v>
      </c>
      <c r="AN1329" s="130"/>
      <c r="AO1329" s="21"/>
      <c r="AP1329" s="24"/>
      <c r="AQ1329" s="21"/>
    </row>
    <row r="1330" spans="1:46" s="22" customFormat="1" ht="76.5" outlineLevel="1" x14ac:dyDescent="0.25">
      <c r="A1330" s="70"/>
      <c r="B1330" s="72" t="s">
        <v>6250</v>
      </c>
      <c r="C1330" s="21" t="s">
        <v>79</v>
      </c>
      <c r="D1330" s="131" t="s">
        <v>6959</v>
      </c>
      <c r="E1330" s="131" t="s">
        <v>375</v>
      </c>
      <c r="F1330" s="131" t="s">
        <v>7371</v>
      </c>
      <c r="G1330" s="21" t="s">
        <v>6958</v>
      </c>
      <c r="H1330" s="23" t="s">
        <v>3011</v>
      </c>
      <c r="I1330" s="24">
        <v>0</v>
      </c>
      <c r="J1330" s="25">
        <v>710000000</v>
      </c>
      <c r="K1330" s="25" t="s">
        <v>82</v>
      </c>
      <c r="L1330" s="23" t="s">
        <v>273</v>
      </c>
      <c r="M1330" s="78" t="s">
        <v>4125</v>
      </c>
      <c r="N1330" s="26" t="s">
        <v>84</v>
      </c>
      <c r="O1330" s="26" t="s">
        <v>4214</v>
      </c>
      <c r="P1330" s="21" t="s">
        <v>91</v>
      </c>
      <c r="Q1330" s="27">
        <v>796</v>
      </c>
      <c r="R1330" s="26" t="s">
        <v>678</v>
      </c>
      <c r="S1330" s="12">
        <v>4</v>
      </c>
      <c r="T1330" s="12">
        <v>17250</v>
      </c>
      <c r="U1330" s="12">
        <v>0</v>
      </c>
      <c r="V1330" s="12">
        <f t="shared" ref="V1330" si="178">U1330*1.12</f>
        <v>0</v>
      </c>
      <c r="W1330" s="23"/>
      <c r="X1330" s="23">
        <v>2017</v>
      </c>
      <c r="Y1330" s="25" t="s">
        <v>929</v>
      </c>
      <c r="Z1330" s="121" t="s">
        <v>6970</v>
      </c>
      <c r="AA1330" s="121" t="s">
        <v>682</v>
      </c>
      <c r="AB1330" s="121" t="s">
        <v>4791</v>
      </c>
      <c r="AC1330" s="121"/>
      <c r="AD1330" s="122" t="s">
        <v>8438</v>
      </c>
      <c r="AE1330" s="122" t="s">
        <v>8437</v>
      </c>
      <c r="AF1330" s="121" t="s">
        <v>929</v>
      </c>
      <c r="AG1330" s="121"/>
      <c r="AH1330" s="121" t="s">
        <v>929</v>
      </c>
      <c r="AI1330" s="121"/>
      <c r="AJ1330" s="123"/>
      <c r="AK1330" s="123"/>
      <c r="AL1330" s="123" t="s">
        <v>9312</v>
      </c>
      <c r="AM1330" s="123"/>
      <c r="AN1330" s="130"/>
      <c r="AO1330" s="21"/>
      <c r="AP1330" s="24"/>
      <c r="AQ1330" s="21"/>
    </row>
    <row r="1331" spans="1:46" s="22" customFormat="1" ht="76.5" outlineLevel="1" x14ac:dyDescent="0.25">
      <c r="A1331" s="70"/>
      <c r="B1331" s="72" t="s">
        <v>6251</v>
      </c>
      <c r="C1331" s="21" t="s">
        <v>79</v>
      </c>
      <c r="D1331" s="74" t="s">
        <v>6960</v>
      </c>
      <c r="E1331" s="74" t="s">
        <v>375</v>
      </c>
      <c r="F1331" s="74" t="s">
        <v>6961</v>
      </c>
      <c r="G1331" s="21" t="s">
        <v>6962</v>
      </c>
      <c r="H1331" s="23" t="s">
        <v>3011</v>
      </c>
      <c r="I1331" s="24">
        <v>0</v>
      </c>
      <c r="J1331" s="25">
        <v>710000000</v>
      </c>
      <c r="K1331" s="25" t="s">
        <v>82</v>
      </c>
      <c r="L1331" s="23" t="s">
        <v>273</v>
      </c>
      <c r="M1331" s="78" t="s">
        <v>4125</v>
      </c>
      <c r="N1331" s="26" t="s">
        <v>84</v>
      </c>
      <c r="O1331" s="26" t="s">
        <v>4214</v>
      </c>
      <c r="P1331" s="21" t="s">
        <v>91</v>
      </c>
      <c r="Q1331" s="27">
        <v>796</v>
      </c>
      <c r="R1331" s="26" t="s">
        <v>678</v>
      </c>
      <c r="S1331" s="12">
        <v>12</v>
      </c>
      <c r="T1331" s="12">
        <v>27630.95</v>
      </c>
      <c r="U1331" s="12">
        <v>0</v>
      </c>
      <c r="V1331" s="12">
        <f t="shared" si="173"/>
        <v>0</v>
      </c>
      <c r="W1331" s="23"/>
      <c r="X1331" s="23">
        <v>2017</v>
      </c>
      <c r="Y1331" s="25" t="s">
        <v>929</v>
      </c>
      <c r="Z1331" s="121" t="s">
        <v>6970</v>
      </c>
      <c r="AA1331" s="121" t="s">
        <v>682</v>
      </c>
      <c r="AB1331" s="121" t="s">
        <v>4791</v>
      </c>
      <c r="AC1331" s="121"/>
      <c r="AD1331" s="122" t="s">
        <v>8438</v>
      </c>
      <c r="AE1331" s="122" t="s">
        <v>8437</v>
      </c>
      <c r="AF1331" s="121" t="s">
        <v>929</v>
      </c>
      <c r="AG1331" s="121"/>
      <c r="AH1331" s="121" t="s">
        <v>929</v>
      </c>
      <c r="AI1331" s="121"/>
      <c r="AJ1331" s="123"/>
      <c r="AK1331" s="123"/>
      <c r="AL1331" s="123" t="s">
        <v>9312</v>
      </c>
      <c r="AM1331" s="123"/>
      <c r="AN1331" s="130"/>
      <c r="AO1331" s="21"/>
      <c r="AP1331" s="24"/>
      <c r="AQ1331" s="21"/>
    </row>
    <row r="1332" spans="1:46" s="22" customFormat="1" ht="76.5" outlineLevel="1" x14ac:dyDescent="0.25">
      <c r="A1332" s="70"/>
      <c r="B1332" s="72" t="s">
        <v>6252</v>
      </c>
      <c r="C1332" s="21" t="s">
        <v>79</v>
      </c>
      <c r="D1332" s="74" t="s">
        <v>6963</v>
      </c>
      <c r="E1332" s="74" t="s">
        <v>375</v>
      </c>
      <c r="F1332" s="74" t="s">
        <v>6964</v>
      </c>
      <c r="G1332" s="21" t="s">
        <v>6965</v>
      </c>
      <c r="H1332" s="23" t="s">
        <v>3011</v>
      </c>
      <c r="I1332" s="24">
        <v>0</v>
      </c>
      <c r="J1332" s="25">
        <v>710000000</v>
      </c>
      <c r="K1332" s="25" t="s">
        <v>82</v>
      </c>
      <c r="L1332" s="23" t="s">
        <v>273</v>
      </c>
      <c r="M1332" s="78" t="s">
        <v>4125</v>
      </c>
      <c r="N1332" s="26" t="s">
        <v>84</v>
      </c>
      <c r="O1332" s="26" t="s">
        <v>4214</v>
      </c>
      <c r="P1332" s="21" t="s">
        <v>91</v>
      </c>
      <c r="Q1332" s="27">
        <v>796</v>
      </c>
      <c r="R1332" s="26" t="s">
        <v>678</v>
      </c>
      <c r="S1332" s="12">
        <v>6</v>
      </c>
      <c r="T1332" s="12">
        <v>35890.480000000003</v>
      </c>
      <c r="U1332" s="12">
        <v>0</v>
      </c>
      <c r="V1332" s="12">
        <f t="shared" ref="V1332" si="179">U1332*1.12</f>
        <v>0</v>
      </c>
      <c r="W1332" s="23"/>
      <c r="X1332" s="23">
        <v>2017</v>
      </c>
      <c r="Y1332" s="25" t="s">
        <v>8723</v>
      </c>
      <c r="Z1332" s="121" t="s">
        <v>6970</v>
      </c>
      <c r="AA1332" s="121" t="s">
        <v>682</v>
      </c>
      <c r="AB1332" s="121" t="s">
        <v>4791</v>
      </c>
      <c r="AC1332" s="121"/>
      <c r="AD1332" s="122" t="s">
        <v>8438</v>
      </c>
      <c r="AE1332" s="122" t="s">
        <v>8437</v>
      </c>
      <c r="AF1332" s="121" t="s">
        <v>4078</v>
      </c>
      <c r="AG1332" s="121"/>
      <c r="AH1332" s="121"/>
      <c r="AI1332" s="121"/>
      <c r="AJ1332" s="123"/>
      <c r="AK1332" s="123"/>
      <c r="AL1332" s="123" t="s">
        <v>4078</v>
      </c>
      <c r="AM1332" s="123"/>
      <c r="AN1332" s="130"/>
      <c r="AO1332" s="21"/>
      <c r="AP1332" s="24"/>
      <c r="AQ1332" s="21"/>
    </row>
    <row r="1333" spans="1:46" s="22" customFormat="1" ht="76.5" outlineLevel="1" x14ac:dyDescent="0.25">
      <c r="A1333" s="70"/>
      <c r="B1333" s="72" t="s">
        <v>8871</v>
      </c>
      <c r="C1333" s="21" t="s">
        <v>79</v>
      </c>
      <c r="D1333" s="74" t="s">
        <v>6963</v>
      </c>
      <c r="E1333" s="74" t="s">
        <v>375</v>
      </c>
      <c r="F1333" s="74" t="s">
        <v>6964</v>
      </c>
      <c r="G1333" s="21" t="s">
        <v>8872</v>
      </c>
      <c r="H1333" s="23" t="s">
        <v>3011</v>
      </c>
      <c r="I1333" s="24">
        <v>0</v>
      </c>
      <c r="J1333" s="25">
        <v>710000000</v>
      </c>
      <c r="K1333" s="25" t="s">
        <v>82</v>
      </c>
      <c r="L1333" s="78" t="s">
        <v>917</v>
      </c>
      <c r="M1333" s="78" t="s">
        <v>4125</v>
      </c>
      <c r="N1333" s="26" t="s">
        <v>84</v>
      </c>
      <c r="O1333" s="26" t="s">
        <v>4214</v>
      </c>
      <c r="P1333" s="21" t="s">
        <v>91</v>
      </c>
      <c r="Q1333" s="27">
        <v>796</v>
      </c>
      <c r="R1333" s="26" t="s">
        <v>678</v>
      </c>
      <c r="S1333" s="12">
        <v>10</v>
      </c>
      <c r="T1333" s="12">
        <v>45000</v>
      </c>
      <c r="U1333" s="12">
        <f t="shared" ref="U1333" si="180">S1333*T1333</f>
        <v>450000</v>
      </c>
      <c r="V1333" s="12">
        <f t="shared" ref="V1333" si="181">U1333*1.12</f>
        <v>504000.00000000006</v>
      </c>
      <c r="W1333" s="23"/>
      <c r="X1333" s="23">
        <v>2017</v>
      </c>
      <c r="Y1333" s="25"/>
      <c r="Z1333" s="121" t="s">
        <v>6970</v>
      </c>
      <c r="AA1333" s="121" t="s">
        <v>682</v>
      </c>
      <c r="AB1333" s="121" t="s">
        <v>9318</v>
      </c>
      <c r="AC1333" s="121"/>
      <c r="AD1333" s="122" t="s">
        <v>9321</v>
      </c>
      <c r="AE1333" s="122" t="s">
        <v>9322</v>
      </c>
      <c r="AF1333" s="121" t="s">
        <v>231</v>
      </c>
      <c r="AG1333" s="121"/>
      <c r="AH1333" s="121" t="s">
        <v>9320</v>
      </c>
      <c r="AI1333" s="121"/>
      <c r="AJ1333" s="123">
        <v>10</v>
      </c>
      <c r="AK1333" s="123">
        <v>44980</v>
      </c>
      <c r="AL1333" s="123">
        <f>AJ1333*AK1333</f>
        <v>449800</v>
      </c>
      <c r="AM1333" s="123">
        <f>U1333-AL1333</f>
        <v>200</v>
      </c>
      <c r="AN1333" s="130"/>
      <c r="AO1333" s="21"/>
      <c r="AP1333" s="24"/>
      <c r="AQ1333" s="21"/>
    </row>
    <row r="1334" spans="1:46" s="22" customFormat="1" ht="76.5" outlineLevel="1" x14ac:dyDescent="0.25">
      <c r="A1334" s="70"/>
      <c r="B1334" s="72" t="s">
        <v>6253</v>
      </c>
      <c r="C1334" s="21" t="s">
        <v>79</v>
      </c>
      <c r="D1334" s="74" t="s">
        <v>6966</v>
      </c>
      <c r="E1334" s="74" t="s">
        <v>375</v>
      </c>
      <c r="F1334" s="74" t="s">
        <v>6967</v>
      </c>
      <c r="G1334" s="21" t="s">
        <v>6958</v>
      </c>
      <c r="H1334" s="23" t="s">
        <v>3011</v>
      </c>
      <c r="I1334" s="24">
        <v>0</v>
      </c>
      <c r="J1334" s="25">
        <v>710000000</v>
      </c>
      <c r="K1334" s="25" t="s">
        <v>82</v>
      </c>
      <c r="L1334" s="23" t="s">
        <v>273</v>
      </c>
      <c r="M1334" s="78" t="s">
        <v>4125</v>
      </c>
      <c r="N1334" s="26" t="s">
        <v>84</v>
      </c>
      <c r="O1334" s="26" t="s">
        <v>4214</v>
      </c>
      <c r="P1334" s="21" t="s">
        <v>91</v>
      </c>
      <c r="Q1334" s="27">
        <v>796</v>
      </c>
      <c r="R1334" s="26" t="s">
        <v>678</v>
      </c>
      <c r="S1334" s="12">
        <v>3</v>
      </c>
      <c r="T1334" s="12">
        <v>44321.43</v>
      </c>
      <c r="U1334" s="12">
        <v>0</v>
      </c>
      <c r="V1334" s="12">
        <f t="shared" si="173"/>
        <v>0</v>
      </c>
      <c r="W1334" s="23"/>
      <c r="X1334" s="23">
        <v>2017</v>
      </c>
      <c r="Y1334" s="25" t="s">
        <v>8874</v>
      </c>
      <c r="Z1334" s="121" t="s">
        <v>6970</v>
      </c>
      <c r="AA1334" s="121" t="s">
        <v>682</v>
      </c>
      <c r="AB1334" s="121" t="s">
        <v>4791</v>
      </c>
      <c r="AC1334" s="121"/>
      <c r="AD1334" s="122" t="s">
        <v>8438</v>
      </c>
      <c r="AE1334" s="122" t="s">
        <v>8437</v>
      </c>
      <c r="AF1334" s="121" t="s">
        <v>4078</v>
      </c>
      <c r="AG1334" s="121"/>
      <c r="AH1334" s="121"/>
      <c r="AI1334" s="121"/>
      <c r="AJ1334" s="123"/>
      <c r="AK1334" s="123"/>
      <c r="AL1334" s="123" t="s">
        <v>4078</v>
      </c>
      <c r="AM1334" s="123"/>
      <c r="AN1334" s="130"/>
      <c r="AO1334" s="21"/>
      <c r="AP1334" s="24"/>
      <c r="AQ1334" s="21"/>
    </row>
    <row r="1335" spans="1:46" s="22" customFormat="1" ht="76.5" outlineLevel="1" x14ac:dyDescent="0.25">
      <c r="A1335" s="70"/>
      <c r="B1335" s="72" t="s">
        <v>8873</v>
      </c>
      <c r="C1335" s="21" t="s">
        <v>79</v>
      </c>
      <c r="D1335" s="74" t="s">
        <v>6966</v>
      </c>
      <c r="E1335" s="74" t="s">
        <v>375</v>
      </c>
      <c r="F1335" s="74" t="s">
        <v>6967</v>
      </c>
      <c r="G1335" s="21" t="s">
        <v>6958</v>
      </c>
      <c r="H1335" s="23" t="s">
        <v>3011</v>
      </c>
      <c r="I1335" s="24">
        <v>0</v>
      </c>
      <c r="J1335" s="25">
        <v>710000000</v>
      </c>
      <c r="K1335" s="25" t="s">
        <v>82</v>
      </c>
      <c r="L1335" s="78" t="s">
        <v>917</v>
      </c>
      <c r="M1335" s="78" t="s">
        <v>4125</v>
      </c>
      <c r="N1335" s="26" t="s">
        <v>84</v>
      </c>
      <c r="O1335" s="26" t="s">
        <v>4214</v>
      </c>
      <c r="P1335" s="21" t="s">
        <v>91</v>
      </c>
      <c r="Q1335" s="27">
        <v>796</v>
      </c>
      <c r="R1335" s="26" t="s">
        <v>678</v>
      </c>
      <c r="S1335" s="12">
        <v>2</v>
      </c>
      <c r="T1335" s="12">
        <v>44321.43</v>
      </c>
      <c r="U1335" s="12">
        <f t="shared" ref="U1335" si="182">S1335*T1335</f>
        <v>88642.86</v>
      </c>
      <c r="V1335" s="12">
        <f t="shared" ref="V1335" si="183">U1335*1.12</f>
        <v>99280.003200000006</v>
      </c>
      <c r="W1335" s="23"/>
      <c r="X1335" s="23">
        <v>2017</v>
      </c>
      <c r="Y1335" s="25"/>
      <c r="Z1335" s="121" t="s">
        <v>6970</v>
      </c>
      <c r="AA1335" s="121" t="s">
        <v>682</v>
      </c>
      <c r="AB1335" s="121" t="s">
        <v>9318</v>
      </c>
      <c r="AC1335" s="121"/>
      <c r="AD1335" s="122" t="s">
        <v>9321</v>
      </c>
      <c r="AE1335" s="122" t="s">
        <v>9322</v>
      </c>
      <c r="AF1335" s="121" t="s">
        <v>9319</v>
      </c>
      <c r="AG1335" s="121"/>
      <c r="AH1335" s="121" t="s">
        <v>9320</v>
      </c>
      <c r="AI1335" s="121"/>
      <c r="AJ1335" s="123">
        <v>2</v>
      </c>
      <c r="AK1335" s="123">
        <v>44321.43</v>
      </c>
      <c r="AL1335" s="123">
        <f>AJ1335*AK1335</f>
        <v>88642.86</v>
      </c>
      <c r="AM1335" s="123">
        <f>U1335-AL1335</f>
        <v>0</v>
      </c>
      <c r="AN1335" s="130"/>
      <c r="AO1335" s="21"/>
      <c r="AP1335" s="24"/>
      <c r="AQ1335" s="21"/>
    </row>
    <row r="1336" spans="1:46" s="22" customFormat="1" ht="76.5" outlineLevel="1" x14ac:dyDescent="0.25">
      <c r="A1336" s="70"/>
      <c r="B1336" s="72" t="s">
        <v>6254</v>
      </c>
      <c r="C1336" s="21" t="s">
        <v>79</v>
      </c>
      <c r="D1336" s="74" t="s">
        <v>6968</v>
      </c>
      <c r="E1336" s="74" t="s">
        <v>375</v>
      </c>
      <c r="F1336" s="74" t="s">
        <v>6969</v>
      </c>
      <c r="G1336" s="21" t="s">
        <v>6958</v>
      </c>
      <c r="H1336" s="23" t="s">
        <v>3011</v>
      </c>
      <c r="I1336" s="24">
        <v>0</v>
      </c>
      <c r="J1336" s="25">
        <v>710000000</v>
      </c>
      <c r="K1336" s="25" t="s">
        <v>82</v>
      </c>
      <c r="L1336" s="23" t="s">
        <v>273</v>
      </c>
      <c r="M1336" s="78" t="s">
        <v>4125</v>
      </c>
      <c r="N1336" s="26" t="s">
        <v>84</v>
      </c>
      <c r="O1336" s="26" t="s">
        <v>4214</v>
      </c>
      <c r="P1336" s="21" t="s">
        <v>91</v>
      </c>
      <c r="Q1336" s="27">
        <v>796</v>
      </c>
      <c r="R1336" s="26" t="s">
        <v>678</v>
      </c>
      <c r="S1336" s="12">
        <v>6</v>
      </c>
      <c r="T1336" s="12">
        <v>81303.570000000007</v>
      </c>
      <c r="U1336" s="12">
        <v>0</v>
      </c>
      <c r="V1336" s="12">
        <f t="shared" ref="V1336:V1351" si="184">U1336*1.12</f>
        <v>0</v>
      </c>
      <c r="W1336" s="23"/>
      <c r="X1336" s="23">
        <v>2017</v>
      </c>
      <c r="Y1336" s="25" t="s">
        <v>8876</v>
      </c>
      <c r="Z1336" s="121" t="s">
        <v>6970</v>
      </c>
      <c r="AA1336" s="121" t="s">
        <v>682</v>
      </c>
      <c r="AB1336" s="121" t="s">
        <v>4791</v>
      </c>
      <c r="AC1336" s="121"/>
      <c r="AD1336" s="122" t="s">
        <v>8438</v>
      </c>
      <c r="AE1336" s="122" t="s">
        <v>8437</v>
      </c>
      <c r="AF1336" s="121" t="s">
        <v>4078</v>
      </c>
      <c r="AG1336" s="121"/>
      <c r="AH1336" s="121"/>
      <c r="AI1336" s="121"/>
      <c r="AJ1336" s="123"/>
      <c r="AK1336" s="123"/>
      <c r="AL1336" s="123" t="s">
        <v>4078</v>
      </c>
      <c r="AM1336" s="123"/>
      <c r="AN1336" s="130"/>
      <c r="AO1336" s="21"/>
      <c r="AP1336" s="24"/>
      <c r="AQ1336" s="21"/>
    </row>
    <row r="1337" spans="1:46" s="22" customFormat="1" ht="76.5" outlineLevel="1" x14ac:dyDescent="0.25">
      <c r="A1337" s="70"/>
      <c r="B1337" s="72" t="s">
        <v>8875</v>
      </c>
      <c r="C1337" s="21" t="s">
        <v>79</v>
      </c>
      <c r="D1337" s="74" t="s">
        <v>6968</v>
      </c>
      <c r="E1337" s="74" t="s">
        <v>375</v>
      </c>
      <c r="F1337" s="74" t="s">
        <v>6969</v>
      </c>
      <c r="G1337" s="21" t="s">
        <v>6958</v>
      </c>
      <c r="H1337" s="23" t="s">
        <v>3011</v>
      </c>
      <c r="I1337" s="24">
        <v>0</v>
      </c>
      <c r="J1337" s="25">
        <v>710000000</v>
      </c>
      <c r="K1337" s="25" t="s">
        <v>82</v>
      </c>
      <c r="L1337" s="78" t="s">
        <v>917</v>
      </c>
      <c r="M1337" s="78" t="s">
        <v>4125</v>
      </c>
      <c r="N1337" s="26" t="s">
        <v>84</v>
      </c>
      <c r="O1337" s="26" t="s">
        <v>4214</v>
      </c>
      <c r="P1337" s="21" t="s">
        <v>91</v>
      </c>
      <c r="Q1337" s="27">
        <v>796</v>
      </c>
      <c r="R1337" s="26" t="s">
        <v>678</v>
      </c>
      <c r="S1337" s="12">
        <v>6</v>
      </c>
      <c r="T1337" s="12">
        <v>81000</v>
      </c>
      <c r="U1337" s="12">
        <f t="shared" ref="U1337" si="185">S1337*T1337</f>
        <v>486000</v>
      </c>
      <c r="V1337" s="12">
        <f t="shared" ref="V1337" si="186">U1337*1.12</f>
        <v>544320</v>
      </c>
      <c r="W1337" s="23"/>
      <c r="X1337" s="23">
        <v>2017</v>
      </c>
      <c r="Y1337" s="25"/>
      <c r="Z1337" s="121" t="s">
        <v>6970</v>
      </c>
      <c r="AA1337" s="121" t="s">
        <v>682</v>
      </c>
      <c r="AB1337" s="121" t="s">
        <v>9318</v>
      </c>
      <c r="AC1337" s="121"/>
      <c r="AD1337" s="122" t="s">
        <v>9321</v>
      </c>
      <c r="AE1337" s="122" t="s">
        <v>9322</v>
      </c>
      <c r="AF1337" s="121" t="s">
        <v>231</v>
      </c>
      <c r="AG1337" s="121"/>
      <c r="AH1337" s="121" t="s">
        <v>9320</v>
      </c>
      <c r="AI1337" s="121"/>
      <c r="AJ1337" s="123">
        <v>6</v>
      </c>
      <c r="AK1337" s="123">
        <v>80990</v>
      </c>
      <c r="AL1337" s="123">
        <f>AJ1337*AK1337</f>
        <v>485940</v>
      </c>
      <c r="AM1337" s="123">
        <f>U1337-AL1337</f>
        <v>60</v>
      </c>
      <c r="AN1337" s="130"/>
      <c r="AO1337" s="21"/>
      <c r="AP1337" s="24"/>
      <c r="AQ1337" s="21"/>
    </row>
    <row r="1338" spans="1:46" s="22" customFormat="1" ht="76.5" outlineLevel="1" x14ac:dyDescent="0.25">
      <c r="A1338" s="70"/>
      <c r="B1338" s="72" t="s">
        <v>6255</v>
      </c>
      <c r="C1338" s="21" t="s">
        <v>79</v>
      </c>
      <c r="D1338" s="21" t="s">
        <v>302</v>
      </c>
      <c r="E1338" s="21" t="s">
        <v>303</v>
      </c>
      <c r="F1338" s="21" t="s">
        <v>304</v>
      </c>
      <c r="G1338" s="21" t="s">
        <v>731</v>
      </c>
      <c r="H1338" s="23" t="s">
        <v>100</v>
      </c>
      <c r="I1338" s="69" t="s">
        <v>683</v>
      </c>
      <c r="J1338" s="25">
        <v>710000000</v>
      </c>
      <c r="K1338" s="25" t="s">
        <v>82</v>
      </c>
      <c r="L1338" s="23" t="s">
        <v>289</v>
      </c>
      <c r="M1338" s="30" t="s">
        <v>1428</v>
      </c>
      <c r="N1338" s="26" t="s">
        <v>84</v>
      </c>
      <c r="O1338" s="26" t="s">
        <v>4214</v>
      </c>
      <c r="P1338" s="74" t="s">
        <v>684</v>
      </c>
      <c r="Q1338" s="27">
        <v>112</v>
      </c>
      <c r="R1338" s="26" t="s">
        <v>85</v>
      </c>
      <c r="S1338" s="12">
        <v>69906.2</v>
      </c>
      <c r="T1338" s="73">
        <f>131/1.12</f>
        <v>116.96428571428571</v>
      </c>
      <c r="U1338" s="12">
        <v>0</v>
      </c>
      <c r="V1338" s="12">
        <f t="shared" si="184"/>
        <v>0</v>
      </c>
      <c r="W1338" s="23"/>
      <c r="X1338" s="23">
        <v>2017</v>
      </c>
      <c r="Y1338" s="25" t="s">
        <v>4346</v>
      </c>
      <c r="Z1338" s="121" t="s">
        <v>686</v>
      </c>
      <c r="AA1338" s="121" t="s">
        <v>1427</v>
      </c>
      <c r="AB1338" s="121"/>
      <c r="AC1338" s="121"/>
      <c r="AD1338" s="122"/>
      <c r="AE1338" s="122"/>
      <c r="AF1338" s="121" t="s">
        <v>4078</v>
      </c>
      <c r="AG1338" s="121"/>
      <c r="AH1338" s="121"/>
      <c r="AI1338" s="121"/>
      <c r="AJ1338" s="123"/>
      <c r="AK1338" s="123"/>
      <c r="AL1338" s="123" t="s">
        <v>4078</v>
      </c>
      <c r="AM1338" s="123"/>
      <c r="AN1338" s="130"/>
      <c r="AO1338" s="21"/>
      <c r="AP1338" s="24"/>
      <c r="AQ1338" s="21"/>
      <c r="AS1338" s="70"/>
      <c r="AT1338" s="70"/>
    </row>
    <row r="1339" spans="1:46" s="22" customFormat="1" ht="76.5" outlineLevel="1" x14ac:dyDescent="0.25">
      <c r="A1339" s="70"/>
      <c r="B1339" s="72" t="s">
        <v>7875</v>
      </c>
      <c r="C1339" s="21" t="s">
        <v>79</v>
      </c>
      <c r="D1339" s="21" t="s">
        <v>302</v>
      </c>
      <c r="E1339" s="21" t="s">
        <v>303</v>
      </c>
      <c r="F1339" s="21" t="s">
        <v>304</v>
      </c>
      <c r="G1339" s="21" t="s">
        <v>731</v>
      </c>
      <c r="H1339" s="23" t="s">
        <v>100</v>
      </c>
      <c r="I1339" s="69" t="s">
        <v>683</v>
      </c>
      <c r="J1339" s="25">
        <v>710000000</v>
      </c>
      <c r="K1339" s="25" t="s">
        <v>82</v>
      </c>
      <c r="L1339" s="23" t="s">
        <v>726</v>
      </c>
      <c r="M1339" s="30" t="s">
        <v>1428</v>
      </c>
      <c r="N1339" s="26" t="s">
        <v>84</v>
      </c>
      <c r="O1339" s="26" t="s">
        <v>4214</v>
      </c>
      <c r="P1339" s="74" t="s">
        <v>684</v>
      </c>
      <c r="Q1339" s="27">
        <v>112</v>
      </c>
      <c r="R1339" s="26" t="s">
        <v>85</v>
      </c>
      <c r="S1339" s="12">
        <v>67333.649999999994</v>
      </c>
      <c r="T1339" s="73">
        <f>136/1.12</f>
        <v>121.42857142857142</v>
      </c>
      <c r="U1339" s="12">
        <v>0</v>
      </c>
      <c r="V1339" s="12">
        <f t="shared" ref="V1339" si="187">U1339*1.12</f>
        <v>0</v>
      </c>
      <c r="W1339" s="23"/>
      <c r="X1339" s="23">
        <v>2017</v>
      </c>
      <c r="Y1339" s="25" t="s">
        <v>4346</v>
      </c>
      <c r="Z1339" s="121" t="s">
        <v>686</v>
      </c>
      <c r="AA1339" s="121" t="s">
        <v>1427</v>
      </c>
      <c r="AB1339" s="121" t="s">
        <v>7912</v>
      </c>
      <c r="AC1339" s="121"/>
      <c r="AD1339" s="122"/>
      <c r="AE1339" s="122"/>
      <c r="AF1339" s="121" t="s">
        <v>4078</v>
      </c>
      <c r="AG1339" s="121"/>
      <c r="AH1339" s="121"/>
      <c r="AI1339" s="121"/>
      <c r="AJ1339" s="123"/>
      <c r="AK1339" s="123"/>
      <c r="AL1339" s="123" t="s">
        <v>4078</v>
      </c>
      <c r="AM1339" s="123"/>
      <c r="AN1339" s="130"/>
      <c r="AO1339" s="21"/>
      <c r="AP1339" s="24"/>
      <c r="AQ1339" s="21"/>
      <c r="AS1339" s="70"/>
      <c r="AT1339" s="70"/>
    </row>
    <row r="1340" spans="1:46" s="22" customFormat="1" ht="76.5" outlineLevel="1" x14ac:dyDescent="0.25">
      <c r="A1340" s="70"/>
      <c r="B1340" s="72" t="s">
        <v>7911</v>
      </c>
      <c r="C1340" s="21" t="s">
        <v>79</v>
      </c>
      <c r="D1340" s="21" t="s">
        <v>302</v>
      </c>
      <c r="E1340" s="21" t="s">
        <v>303</v>
      </c>
      <c r="F1340" s="21" t="s">
        <v>304</v>
      </c>
      <c r="G1340" s="21" t="s">
        <v>731</v>
      </c>
      <c r="H1340" s="23" t="s">
        <v>100</v>
      </c>
      <c r="I1340" s="69" t="s">
        <v>683</v>
      </c>
      <c r="J1340" s="25">
        <v>710000000</v>
      </c>
      <c r="K1340" s="25" t="s">
        <v>82</v>
      </c>
      <c r="L1340" s="23" t="s">
        <v>272</v>
      </c>
      <c r="M1340" s="30" t="s">
        <v>1428</v>
      </c>
      <c r="N1340" s="26" t="s">
        <v>84</v>
      </c>
      <c r="O1340" s="26" t="s">
        <v>4214</v>
      </c>
      <c r="P1340" s="74" t="s">
        <v>684</v>
      </c>
      <c r="Q1340" s="27">
        <v>112</v>
      </c>
      <c r="R1340" s="26" t="s">
        <v>85</v>
      </c>
      <c r="S1340" s="12">
        <v>66360.23</v>
      </c>
      <c r="T1340" s="73">
        <f>138/1.12</f>
        <v>123.21428571428571</v>
      </c>
      <c r="U1340" s="12">
        <v>0</v>
      </c>
      <c r="V1340" s="12">
        <f t="shared" ref="V1340" si="188">U1340*1.12</f>
        <v>0</v>
      </c>
      <c r="W1340" s="23"/>
      <c r="X1340" s="23">
        <v>2017</v>
      </c>
      <c r="Y1340" s="25" t="s">
        <v>4346</v>
      </c>
      <c r="Z1340" s="121" t="s">
        <v>686</v>
      </c>
      <c r="AA1340" s="121" t="s">
        <v>1427</v>
      </c>
      <c r="AB1340" s="121" t="s">
        <v>7912</v>
      </c>
      <c r="AC1340" s="121"/>
      <c r="AD1340" s="122"/>
      <c r="AE1340" s="122"/>
      <c r="AF1340" s="121" t="s">
        <v>4078</v>
      </c>
      <c r="AG1340" s="121"/>
      <c r="AH1340" s="121"/>
      <c r="AI1340" s="121"/>
      <c r="AJ1340" s="123"/>
      <c r="AK1340" s="123"/>
      <c r="AL1340" s="123" t="s">
        <v>4078</v>
      </c>
      <c r="AM1340" s="123"/>
      <c r="AN1340" s="130"/>
      <c r="AO1340" s="21"/>
      <c r="AP1340" s="24"/>
      <c r="AQ1340" s="21"/>
      <c r="AS1340" s="70"/>
      <c r="AT1340" s="70"/>
    </row>
    <row r="1341" spans="1:46" s="22" customFormat="1" ht="76.5" outlineLevel="1" x14ac:dyDescent="0.25">
      <c r="A1341" s="70"/>
      <c r="B1341" s="72" t="s">
        <v>7992</v>
      </c>
      <c r="C1341" s="21" t="s">
        <v>79</v>
      </c>
      <c r="D1341" s="21" t="s">
        <v>302</v>
      </c>
      <c r="E1341" s="21" t="s">
        <v>303</v>
      </c>
      <c r="F1341" s="21" t="s">
        <v>304</v>
      </c>
      <c r="G1341" s="21" t="s">
        <v>731</v>
      </c>
      <c r="H1341" s="23" t="s">
        <v>100</v>
      </c>
      <c r="I1341" s="69" t="s">
        <v>683</v>
      </c>
      <c r="J1341" s="25">
        <v>710000000</v>
      </c>
      <c r="K1341" s="25" t="s">
        <v>82</v>
      </c>
      <c r="L1341" s="23" t="s">
        <v>272</v>
      </c>
      <c r="M1341" s="30" t="s">
        <v>1428</v>
      </c>
      <c r="N1341" s="26" t="s">
        <v>84</v>
      </c>
      <c r="O1341" s="26" t="s">
        <v>4214</v>
      </c>
      <c r="P1341" s="74" t="s">
        <v>684</v>
      </c>
      <c r="Q1341" s="27">
        <v>112</v>
      </c>
      <c r="R1341" s="26" t="s">
        <v>85</v>
      </c>
      <c r="S1341" s="12">
        <v>65400</v>
      </c>
      <c r="T1341" s="73">
        <f>140/1.12</f>
        <v>124.99999999999999</v>
      </c>
      <c r="U1341" s="12">
        <f>S1341*T1341</f>
        <v>8174999.9999999991</v>
      </c>
      <c r="V1341" s="12">
        <f t="shared" ref="V1341" si="189">U1341*1.12</f>
        <v>9156000</v>
      </c>
      <c r="W1341" s="23"/>
      <c r="X1341" s="23">
        <v>2017</v>
      </c>
      <c r="Y1341" s="25"/>
      <c r="Z1341" s="121" t="s">
        <v>686</v>
      </c>
      <c r="AA1341" s="121" t="s">
        <v>1427</v>
      </c>
      <c r="AB1341" s="121" t="s">
        <v>4792</v>
      </c>
      <c r="AC1341" s="121"/>
      <c r="AD1341" s="122"/>
      <c r="AE1341" s="122"/>
      <c r="AF1341" s="121" t="s">
        <v>8339</v>
      </c>
      <c r="AG1341" s="121"/>
      <c r="AH1341" s="121" t="s">
        <v>4612</v>
      </c>
      <c r="AI1341" s="121"/>
      <c r="AJ1341" s="123">
        <v>65400</v>
      </c>
      <c r="AK1341" s="123">
        <f>140/1.12</f>
        <v>124.99999999999999</v>
      </c>
      <c r="AL1341" s="123">
        <f>AJ1341*AK1341</f>
        <v>8174999.9999999991</v>
      </c>
      <c r="AM1341" s="123">
        <f t="shared" ref="AM1341" si="190">U1341-AL1341</f>
        <v>0</v>
      </c>
      <c r="AN1341" s="130"/>
      <c r="AO1341" s="147" t="s">
        <v>203</v>
      </c>
      <c r="AP1341" s="24">
        <v>1</v>
      </c>
      <c r="AQ1341" s="73">
        <f>AL1341*AP1341</f>
        <v>8174999.9999999991</v>
      </c>
      <c r="AS1341" s="70"/>
      <c r="AT1341" s="70"/>
    </row>
    <row r="1342" spans="1:46" s="22" customFormat="1" ht="76.5" outlineLevel="1" x14ac:dyDescent="0.25">
      <c r="A1342" s="70"/>
      <c r="B1342" s="72" t="s">
        <v>6256</v>
      </c>
      <c r="C1342" s="21" t="s">
        <v>79</v>
      </c>
      <c r="D1342" s="74" t="s">
        <v>7036</v>
      </c>
      <c r="E1342" s="74" t="s">
        <v>480</v>
      </c>
      <c r="F1342" s="74" t="s">
        <v>7037</v>
      </c>
      <c r="G1342" s="74" t="s">
        <v>7038</v>
      </c>
      <c r="H1342" s="23" t="s">
        <v>100</v>
      </c>
      <c r="I1342" s="24">
        <v>0</v>
      </c>
      <c r="J1342" s="25">
        <v>710000000</v>
      </c>
      <c r="K1342" s="25" t="s">
        <v>82</v>
      </c>
      <c r="L1342" s="23" t="s">
        <v>273</v>
      </c>
      <c r="M1342" s="21" t="s">
        <v>706</v>
      </c>
      <c r="N1342" s="26" t="s">
        <v>84</v>
      </c>
      <c r="O1342" s="26" t="s">
        <v>4624</v>
      </c>
      <c r="P1342" s="21" t="s">
        <v>91</v>
      </c>
      <c r="Q1342" s="27">
        <v>796</v>
      </c>
      <c r="R1342" s="26" t="s">
        <v>678</v>
      </c>
      <c r="S1342" s="12">
        <v>1</v>
      </c>
      <c r="T1342" s="12">
        <v>21568.749999999996</v>
      </c>
      <c r="U1342" s="12">
        <f t="shared" ref="U1342:U1348" si="191">S1342*T1342</f>
        <v>21568.749999999996</v>
      </c>
      <c r="V1342" s="12">
        <f t="shared" si="184"/>
        <v>24157</v>
      </c>
      <c r="W1342" s="23"/>
      <c r="X1342" s="23">
        <v>2017</v>
      </c>
      <c r="Y1342" s="25"/>
      <c r="Z1342" s="121"/>
      <c r="AA1342" s="121" t="s">
        <v>904</v>
      </c>
      <c r="AB1342" s="121" t="s">
        <v>4792</v>
      </c>
      <c r="AC1342" s="121"/>
      <c r="AD1342" s="122"/>
      <c r="AE1342" s="122"/>
      <c r="AF1342" s="121" t="s">
        <v>8285</v>
      </c>
      <c r="AG1342" s="121"/>
      <c r="AH1342" s="121" t="s">
        <v>8286</v>
      </c>
      <c r="AI1342" s="121"/>
      <c r="AJ1342" s="123">
        <v>1</v>
      </c>
      <c r="AK1342" s="123">
        <v>24133</v>
      </c>
      <c r="AL1342" s="123">
        <f>AJ1342*AK1342</f>
        <v>24133</v>
      </c>
      <c r="AM1342" s="123">
        <f>V1342-AL1342</f>
        <v>24</v>
      </c>
      <c r="AN1342" s="130"/>
      <c r="AO1342" s="21"/>
      <c r="AP1342" s="24"/>
      <c r="AQ1342" s="21"/>
    </row>
    <row r="1343" spans="1:46" s="22" customFormat="1" ht="76.5" outlineLevel="1" x14ac:dyDescent="0.25">
      <c r="A1343" s="70"/>
      <c r="B1343" s="72" t="s">
        <v>6257</v>
      </c>
      <c r="C1343" s="21" t="s">
        <v>79</v>
      </c>
      <c r="D1343" s="74" t="s">
        <v>6975</v>
      </c>
      <c r="E1343" s="74" t="s">
        <v>7039</v>
      </c>
      <c r="F1343" s="74" t="s">
        <v>7040</v>
      </c>
      <c r="G1343" s="74" t="s">
        <v>7041</v>
      </c>
      <c r="H1343" s="23" t="s">
        <v>100</v>
      </c>
      <c r="I1343" s="24">
        <v>0</v>
      </c>
      <c r="J1343" s="25">
        <v>710000000</v>
      </c>
      <c r="K1343" s="25" t="s">
        <v>82</v>
      </c>
      <c r="L1343" s="23" t="s">
        <v>273</v>
      </c>
      <c r="M1343" s="21" t="s">
        <v>706</v>
      </c>
      <c r="N1343" s="26" t="s">
        <v>84</v>
      </c>
      <c r="O1343" s="26" t="s">
        <v>4624</v>
      </c>
      <c r="P1343" s="21" t="s">
        <v>91</v>
      </c>
      <c r="Q1343" s="27">
        <v>796</v>
      </c>
      <c r="R1343" s="26" t="s">
        <v>678</v>
      </c>
      <c r="S1343" s="12">
        <v>1</v>
      </c>
      <c r="T1343" s="12">
        <v>22493.749999999996</v>
      </c>
      <c r="U1343" s="12">
        <f t="shared" si="191"/>
        <v>22493.749999999996</v>
      </c>
      <c r="V1343" s="12">
        <f t="shared" si="184"/>
        <v>25193</v>
      </c>
      <c r="W1343" s="23"/>
      <c r="X1343" s="23">
        <v>2017</v>
      </c>
      <c r="Y1343" s="25"/>
      <c r="Z1343" s="121"/>
      <c r="AA1343" s="121" t="s">
        <v>904</v>
      </c>
      <c r="AB1343" s="121" t="s">
        <v>4792</v>
      </c>
      <c r="AC1343" s="121"/>
      <c r="AD1343" s="122"/>
      <c r="AE1343" s="122"/>
      <c r="AF1343" s="121" t="s">
        <v>8285</v>
      </c>
      <c r="AG1343" s="121"/>
      <c r="AH1343" s="121" t="s">
        <v>8286</v>
      </c>
      <c r="AI1343" s="121"/>
      <c r="AJ1343" s="123">
        <v>1</v>
      </c>
      <c r="AK1343" s="123">
        <v>25193</v>
      </c>
      <c r="AL1343" s="123">
        <f t="shared" ref="AL1343:AL1348" si="192">AJ1343*AK1343</f>
        <v>25193</v>
      </c>
      <c r="AM1343" s="123">
        <f>V1343-AL1343</f>
        <v>0</v>
      </c>
      <c r="AN1343" s="130"/>
      <c r="AO1343" s="21"/>
      <c r="AP1343" s="24"/>
      <c r="AQ1343" s="21"/>
    </row>
    <row r="1344" spans="1:46" s="22" customFormat="1" ht="76.5" outlineLevel="1" x14ac:dyDescent="0.25">
      <c r="A1344" s="70"/>
      <c r="B1344" s="72" t="s">
        <v>6258</v>
      </c>
      <c r="C1344" s="21" t="s">
        <v>79</v>
      </c>
      <c r="D1344" s="21" t="s">
        <v>6163</v>
      </c>
      <c r="E1344" s="21" t="s">
        <v>6164</v>
      </c>
      <c r="F1344" s="21" t="s">
        <v>6987</v>
      </c>
      <c r="G1344" s="74" t="s">
        <v>7000</v>
      </c>
      <c r="H1344" s="23" t="s">
        <v>100</v>
      </c>
      <c r="I1344" s="24">
        <v>0</v>
      </c>
      <c r="J1344" s="25">
        <v>710000000</v>
      </c>
      <c r="K1344" s="25" t="s">
        <v>82</v>
      </c>
      <c r="L1344" s="23" t="s">
        <v>273</v>
      </c>
      <c r="M1344" s="25" t="s">
        <v>986</v>
      </c>
      <c r="N1344" s="26" t="s">
        <v>84</v>
      </c>
      <c r="O1344" s="26" t="s">
        <v>5222</v>
      </c>
      <c r="P1344" s="21" t="s">
        <v>91</v>
      </c>
      <c r="Q1344" s="27">
        <v>796</v>
      </c>
      <c r="R1344" s="26" t="s">
        <v>678</v>
      </c>
      <c r="S1344" s="12">
        <v>3</v>
      </c>
      <c r="T1344" s="73">
        <v>10000</v>
      </c>
      <c r="U1344" s="12">
        <f t="shared" si="191"/>
        <v>30000</v>
      </c>
      <c r="V1344" s="12">
        <f t="shared" si="184"/>
        <v>33600</v>
      </c>
      <c r="W1344" s="23"/>
      <c r="X1344" s="23">
        <v>2017</v>
      </c>
      <c r="Y1344" s="25"/>
      <c r="Z1344" s="121" t="s">
        <v>3993</v>
      </c>
      <c r="AA1344" s="121" t="s">
        <v>3153</v>
      </c>
      <c r="AB1344" s="121" t="s">
        <v>4792</v>
      </c>
      <c r="AC1344" s="121"/>
      <c r="AD1344" s="122"/>
      <c r="AE1344" s="122"/>
      <c r="AF1344" s="121" t="s">
        <v>8285</v>
      </c>
      <c r="AG1344" s="121"/>
      <c r="AH1344" s="121" t="s">
        <v>8287</v>
      </c>
      <c r="AI1344" s="121"/>
      <c r="AJ1344" s="123">
        <v>3</v>
      </c>
      <c r="AK1344" s="123">
        <v>10000</v>
      </c>
      <c r="AL1344" s="123">
        <f t="shared" si="192"/>
        <v>30000</v>
      </c>
      <c r="AM1344" s="123">
        <f>U1344-AL1344</f>
        <v>0</v>
      </c>
      <c r="AN1344" s="130"/>
      <c r="AO1344" s="21"/>
      <c r="AP1344" s="24"/>
      <c r="AQ1344" s="21"/>
    </row>
    <row r="1345" spans="1:43" s="22" customFormat="1" ht="76.5" outlineLevel="1" x14ac:dyDescent="0.25">
      <c r="A1345" s="70"/>
      <c r="B1345" s="72" t="s">
        <v>6259</v>
      </c>
      <c r="C1345" s="21" t="s">
        <v>79</v>
      </c>
      <c r="D1345" s="21" t="s">
        <v>6988</v>
      </c>
      <c r="E1345" s="21" t="s">
        <v>6989</v>
      </c>
      <c r="F1345" s="21" t="s">
        <v>7372</v>
      </c>
      <c r="G1345" s="21" t="s">
        <v>6999</v>
      </c>
      <c r="H1345" s="23" t="s">
        <v>100</v>
      </c>
      <c r="I1345" s="24">
        <v>0</v>
      </c>
      <c r="J1345" s="25">
        <v>710000000</v>
      </c>
      <c r="K1345" s="25" t="s">
        <v>82</v>
      </c>
      <c r="L1345" s="23" t="s">
        <v>273</v>
      </c>
      <c r="M1345" s="25" t="s">
        <v>986</v>
      </c>
      <c r="N1345" s="26" t="s">
        <v>84</v>
      </c>
      <c r="O1345" s="26" t="s">
        <v>5222</v>
      </c>
      <c r="P1345" s="21" t="s">
        <v>91</v>
      </c>
      <c r="Q1345" s="27">
        <v>796</v>
      </c>
      <c r="R1345" s="26" t="s">
        <v>678</v>
      </c>
      <c r="S1345" s="12">
        <v>1</v>
      </c>
      <c r="T1345" s="73">
        <v>110000</v>
      </c>
      <c r="U1345" s="12">
        <f t="shared" ref="U1345:U1346" si="193">S1345*T1345</f>
        <v>110000</v>
      </c>
      <c r="V1345" s="12">
        <f t="shared" ref="V1345:V1346" si="194">U1345*1.12</f>
        <v>123200.00000000001</v>
      </c>
      <c r="W1345" s="23"/>
      <c r="X1345" s="23">
        <v>2017</v>
      </c>
      <c r="Y1345" s="25"/>
      <c r="Z1345" s="121" t="s">
        <v>3993</v>
      </c>
      <c r="AA1345" s="121" t="s">
        <v>3153</v>
      </c>
      <c r="AB1345" s="121" t="s">
        <v>4792</v>
      </c>
      <c r="AC1345" s="121"/>
      <c r="AD1345" s="122"/>
      <c r="AE1345" s="122"/>
      <c r="AF1345" s="121" t="s">
        <v>8285</v>
      </c>
      <c r="AG1345" s="121"/>
      <c r="AH1345" s="121" t="s">
        <v>8287</v>
      </c>
      <c r="AI1345" s="121"/>
      <c r="AJ1345" s="123">
        <v>1</v>
      </c>
      <c r="AK1345" s="123">
        <v>110000</v>
      </c>
      <c r="AL1345" s="123">
        <f t="shared" si="192"/>
        <v>110000</v>
      </c>
      <c r="AM1345" s="123">
        <f t="shared" ref="AM1345:AM1348" si="195">U1345-AL1345</f>
        <v>0</v>
      </c>
      <c r="AN1345" s="130"/>
      <c r="AO1345" s="21"/>
      <c r="AP1345" s="24"/>
      <c r="AQ1345" s="21"/>
    </row>
    <row r="1346" spans="1:43" s="22" customFormat="1" ht="76.5" outlineLevel="1" x14ac:dyDescent="0.25">
      <c r="A1346" s="70"/>
      <c r="B1346" s="72" t="s">
        <v>6260</v>
      </c>
      <c r="C1346" s="21" t="s">
        <v>79</v>
      </c>
      <c r="D1346" s="21" t="s">
        <v>6990</v>
      </c>
      <c r="E1346" s="21" t="s">
        <v>6991</v>
      </c>
      <c r="F1346" s="21" t="s">
        <v>6992</v>
      </c>
      <c r="G1346" s="21" t="s">
        <v>6998</v>
      </c>
      <c r="H1346" s="23" t="s">
        <v>100</v>
      </c>
      <c r="I1346" s="24">
        <v>0</v>
      </c>
      <c r="J1346" s="25">
        <v>710000000</v>
      </c>
      <c r="K1346" s="25" t="s">
        <v>82</v>
      </c>
      <c r="L1346" s="23" t="s">
        <v>273</v>
      </c>
      <c r="M1346" s="25" t="s">
        <v>986</v>
      </c>
      <c r="N1346" s="26" t="s">
        <v>84</v>
      </c>
      <c r="O1346" s="26" t="s">
        <v>5222</v>
      </c>
      <c r="P1346" s="21" t="s">
        <v>91</v>
      </c>
      <c r="Q1346" s="27">
        <v>796</v>
      </c>
      <c r="R1346" s="26" t="s">
        <v>678</v>
      </c>
      <c r="S1346" s="12">
        <v>1</v>
      </c>
      <c r="T1346" s="73">
        <v>57200</v>
      </c>
      <c r="U1346" s="12">
        <f t="shared" si="193"/>
        <v>57200</v>
      </c>
      <c r="V1346" s="12">
        <f t="shared" si="194"/>
        <v>64064.000000000007</v>
      </c>
      <c r="W1346" s="23"/>
      <c r="X1346" s="23">
        <v>2017</v>
      </c>
      <c r="Y1346" s="25"/>
      <c r="Z1346" s="121" t="s">
        <v>3993</v>
      </c>
      <c r="AA1346" s="121" t="s">
        <v>3153</v>
      </c>
      <c r="AB1346" s="121" t="s">
        <v>4792</v>
      </c>
      <c r="AC1346" s="121"/>
      <c r="AD1346" s="122"/>
      <c r="AE1346" s="122"/>
      <c r="AF1346" s="121" t="s">
        <v>8285</v>
      </c>
      <c r="AG1346" s="121"/>
      <c r="AH1346" s="121" t="s">
        <v>8287</v>
      </c>
      <c r="AI1346" s="121"/>
      <c r="AJ1346" s="123">
        <v>1</v>
      </c>
      <c r="AK1346" s="123">
        <v>57200</v>
      </c>
      <c r="AL1346" s="123">
        <f t="shared" si="192"/>
        <v>57200</v>
      </c>
      <c r="AM1346" s="123">
        <f t="shared" si="195"/>
        <v>0</v>
      </c>
      <c r="AN1346" s="130"/>
      <c r="AO1346" s="21"/>
      <c r="AP1346" s="24"/>
      <c r="AQ1346" s="21"/>
    </row>
    <row r="1347" spans="1:43" s="22" customFormat="1" ht="76.5" outlineLevel="1" x14ac:dyDescent="0.25">
      <c r="A1347" s="70"/>
      <c r="B1347" s="72" t="s">
        <v>6261</v>
      </c>
      <c r="C1347" s="21" t="s">
        <v>79</v>
      </c>
      <c r="D1347" s="21" t="s">
        <v>6993</v>
      </c>
      <c r="E1347" s="21" t="s">
        <v>3985</v>
      </c>
      <c r="F1347" s="21" t="s">
        <v>7373</v>
      </c>
      <c r="G1347" s="21" t="s">
        <v>6997</v>
      </c>
      <c r="H1347" s="23" t="s">
        <v>100</v>
      </c>
      <c r="I1347" s="24">
        <v>0</v>
      </c>
      <c r="J1347" s="25">
        <v>710000000</v>
      </c>
      <c r="K1347" s="25" t="s">
        <v>82</v>
      </c>
      <c r="L1347" s="23" t="s">
        <v>273</v>
      </c>
      <c r="M1347" s="25" t="s">
        <v>986</v>
      </c>
      <c r="N1347" s="26" t="s">
        <v>84</v>
      </c>
      <c r="O1347" s="26" t="s">
        <v>5222</v>
      </c>
      <c r="P1347" s="21" t="s">
        <v>91</v>
      </c>
      <c r="Q1347" s="27">
        <v>796</v>
      </c>
      <c r="R1347" s="26" t="s">
        <v>678</v>
      </c>
      <c r="S1347" s="12">
        <v>2</v>
      </c>
      <c r="T1347" s="73">
        <v>6589</v>
      </c>
      <c r="U1347" s="12">
        <f t="shared" ref="U1347" si="196">S1347*T1347</f>
        <v>13178</v>
      </c>
      <c r="V1347" s="12">
        <f t="shared" ref="V1347" si="197">U1347*1.12</f>
        <v>14759.36</v>
      </c>
      <c r="W1347" s="23"/>
      <c r="X1347" s="23">
        <v>2017</v>
      </c>
      <c r="Y1347" s="25"/>
      <c r="Z1347" s="121" t="s">
        <v>3993</v>
      </c>
      <c r="AA1347" s="121" t="s">
        <v>3153</v>
      </c>
      <c r="AB1347" s="121" t="s">
        <v>4792</v>
      </c>
      <c r="AC1347" s="121"/>
      <c r="AD1347" s="122"/>
      <c r="AE1347" s="122"/>
      <c r="AF1347" s="121" t="s">
        <v>8285</v>
      </c>
      <c r="AG1347" s="121"/>
      <c r="AH1347" s="121" t="s">
        <v>8287</v>
      </c>
      <c r="AI1347" s="121"/>
      <c r="AJ1347" s="123">
        <v>2</v>
      </c>
      <c r="AK1347" s="123">
        <v>6589</v>
      </c>
      <c r="AL1347" s="123">
        <f t="shared" si="192"/>
        <v>13178</v>
      </c>
      <c r="AM1347" s="123">
        <f t="shared" si="195"/>
        <v>0</v>
      </c>
      <c r="AN1347" s="130"/>
      <c r="AO1347" s="21"/>
      <c r="AP1347" s="24"/>
      <c r="AQ1347" s="21"/>
    </row>
    <row r="1348" spans="1:43" s="22" customFormat="1" ht="76.5" outlineLevel="1" x14ac:dyDescent="0.25">
      <c r="A1348" s="70"/>
      <c r="B1348" s="72" t="s">
        <v>6262</v>
      </c>
      <c r="C1348" s="21" t="s">
        <v>79</v>
      </c>
      <c r="D1348" s="21" t="s">
        <v>7370</v>
      </c>
      <c r="E1348" s="21" t="s">
        <v>6994</v>
      </c>
      <c r="F1348" s="21" t="s">
        <v>6995</v>
      </c>
      <c r="G1348" s="21" t="s">
        <v>6996</v>
      </c>
      <c r="H1348" s="23" t="s">
        <v>100</v>
      </c>
      <c r="I1348" s="24">
        <v>0</v>
      </c>
      <c r="J1348" s="25">
        <v>710000000</v>
      </c>
      <c r="K1348" s="25" t="s">
        <v>82</v>
      </c>
      <c r="L1348" s="23" t="s">
        <v>273</v>
      </c>
      <c r="M1348" s="25" t="s">
        <v>986</v>
      </c>
      <c r="N1348" s="26" t="s">
        <v>84</v>
      </c>
      <c r="O1348" s="26" t="s">
        <v>5222</v>
      </c>
      <c r="P1348" s="21" t="s">
        <v>91</v>
      </c>
      <c r="Q1348" s="27">
        <v>796</v>
      </c>
      <c r="R1348" s="26" t="s">
        <v>678</v>
      </c>
      <c r="S1348" s="12">
        <v>1</v>
      </c>
      <c r="T1348" s="73">
        <v>29700</v>
      </c>
      <c r="U1348" s="12">
        <f t="shared" si="191"/>
        <v>29700</v>
      </c>
      <c r="V1348" s="12">
        <f t="shared" si="184"/>
        <v>33264</v>
      </c>
      <c r="W1348" s="23"/>
      <c r="X1348" s="23">
        <v>2017</v>
      </c>
      <c r="Y1348" s="25"/>
      <c r="Z1348" s="121" t="s">
        <v>3993</v>
      </c>
      <c r="AA1348" s="121" t="s">
        <v>3153</v>
      </c>
      <c r="AB1348" s="121" t="s">
        <v>4792</v>
      </c>
      <c r="AC1348" s="121"/>
      <c r="AD1348" s="122"/>
      <c r="AE1348" s="122"/>
      <c r="AF1348" s="121" t="s">
        <v>8285</v>
      </c>
      <c r="AG1348" s="121"/>
      <c r="AH1348" s="121" t="s">
        <v>8287</v>
      </c>
      <c r="AI1348" s="121"/>
      <c r="AJ1348" s="123">
        <v>1</v>
      </c>
      <c r="AK1348" s="123">
        <v>29700</v>
      </c>
      <c r="AL1348" s="123">
        <f t="shared" si="192"/>
        <v>29700</v>
      </c>
      <c r="AM1348" s="123">
        <f t="shared" si="195"/>
        <v>0</v>
      </c>
      <c r="AN1348" s="130"/>
      <c r="AO1348" s="21"/>
      <c r="AP1348" s="24"/>
      <c r="AQ1348" s="21"/>
    </row>
    <row r="1349" spans="1:43" s="22" customFormat="1" ht="114.75" outlineLevel="1" x14ac:dyDescent="0.25">
      <c r="A1349" s="70"/>
      <c r="B1349" s="72" t="s">
        <v>6263</v>
      </c>
      <c r="C1349" s="21" t="s">
        <v>79</v>
      </c>
      <c r="D1349" s="21" t="s">
        <v>6977</v>
      </c>
      <c r="E1349" s="21" t="s">
        <v>765</v>
      </c>
      <c r="F1349" s="21" t="s">
        <v>7374</v>
      </c>
      <c r="G1349" s="21" t="s">
        <v>7049</v>
      </c>
      <c r="H1349" s="23" t="s">
        <v>3011</v>
      </c>
      <c r="I1349" s="24">
        <v>0</v>
      </c>
      <c r="J1349" s="25">
        <v>710000000</v>
      </c>
      <c r="K1349" s="25" t="s">
        <v>82</v>
      </c>
      <c r="L1349" s="23" t="s">
        <v>273</v>
      </c>
      <c r="M1349" s="25" t="s">
        <v>986</v>
      </c>
      <c r="N1349" s="26" t="s">
        <v>84</v>
      </c>
      <c r="O1349" s="26" t="s">
        <v>4214</v>
      </c>
      <c r="P1349" s="21" t="s">
        <v>91</v>
      </c>
      <c r="Q1349" s="27">
        <v>796</v>
      </c>
      <c r="R1349" s="26" t="s">
        <v>678</v>
      </c>
      <c r="S1349" s="12">
        <v>20</v>
      </c>
      <c r="T1349" s="73">
        <v>3000</v>
      </c>
      <c r="U1349" s="12">
        <v>0</v>
      </c>
      <c r="V1349" s="12">
        <f t="shared" si="184"/>
        <v>0</v>
      </c>
      <c r="W1349" s="23"/>
      <c r="X1349" s="23">
        <v>2017</v>
      </c>
      <c r="Y1349" s="25" t="s">
        <v>7146</v>
      </c>
      <c r="Z1349" s="121" t="s">
        <v>4678</v>
      </c>
      <c r="AA1349" s="121" t="s">
        <v>3153</v>
      </c>
      <c r="AB1349" s="121"/>
      <c r="AC1349" s="121"/>
      <c r="AD1349" s="122"/>
      <c r="AE1349" s="122"/>
      <c r="AF1349" s="121" t="s">
        <v>4078</v>
      </c>
      <c r="AG1349" s="121"/>
      <c r="AH1349" s="121"/>
      <c r="AI1349" s="121"/>
      <c r="AJ1349" s="123"/>
      <c r="AK1349" s="123"/>
      <c r="AL1349" s="119" t="s">
        <v>4078</v>
      </c>
      <c r="AM1349" s="123"/>
      <c r="AN1349" s="130"/>
      <c r="AO1349" s="21"/>
      <c r="AP1349" s="24"/>
      <c r="AQ1349" s="21"/>
    </row>
    <row r="1350" spans="1:43" s="22" customFormat="1" ht="114.75" outlineLevel="1" x14ac:dyDescent="0.25">
      <c r="A1350" s="70"/>
      <c r="B1350" s="72" t="s">
        <v>7137</v>
      </c>
      <c r="C1350" s="21" t="s">
        <v>79</v>
      </c>
      <c r="D1350" s="21" t="s">
        <v>6977</v>
      </c>
      <c r="E1350" s="21" t="s">
        <v>765</v>
      </c>
      <c r="F1350" s="21" t="s">
        <v>7374</v>
      </c>
      <c r="G1350" s="21" t="s">
        <v>7049</v>
      </c>
      <c r="H1350" s="23" t="s">
        <v>3011</v>
      </c>
      <c r="I1350" s="24">
        <v>0.5</v>
      </c>
      <c r="J1350" s="25">
        <v>710000000</v>
      </c>
      <c r="K1350" s="25" t="s">
        <v>82</v>
      </c>
      <c r="L1350" s="23" t="s">
        <v>726</v>
      </c>
      <c r="M1350" s="25" t="s">
        <v>986</v>
      </c>
      <c r="N1350" s="26" t="s">
        <v>84</v>
      </c>
      <c r="O1350" s="26" t="s">
        <v>4214</v>
      </c>
      <c r="P1350" s="21" t="s">
        <v>91</v>
      </c>
      <c r="Q1350" s="27">
        <v>796</v>
      </c>
      <c r="R1350" s="26" t="s">
        <v>678</v>
      </c>
      <c r="S1350" s="12">
        <v>20</v>
      </c>
      <c r="T1350" s="73">
        <v>3000</v>
      </c>
      <c r="U1350" s="12">
        <f t="shared" ref="U1350" si="198">S1350*T1350</f>
        <v>60000</v>
      </c>
      <c r="V1350" s="12">
        <f t="shared" ref="V1350" si="199">U1350*1.12</f>
        <v>67200</v>
      </c>
      <c r="W1350" s="23" t="s">
        <v>1710</v>
      </c>
      <c r="X1350" s="23">
        <v>2017</v>
      </c>
      <c r="Y1350" s="25"/>
      <c r="Z1350" s="121" t="s">
        <v>4678</v>
      </c>
      <c r="AA1350" s="121" t="s">
        <v>3153</v>
      </c>
      <c r="AB1350" s="121" t="s">
        <v>4703</v>
      </c>
      <c r="AC1350" s="121">
        <v>1</v>
      </c>
      <c r="AD1350" s="122" t="s">
        <v>8441</v>
      </c>
      <c r="AE1350" s="122" t="s">
        <v>8442</v>
      </c>
      <c r="AF1350" s="121" t="s">
        <v>231</v>
      </c>
      <c r="AG1350" s="121"/>
      <c r="AH1350" s="121" t="s">
        <v>8443</v>
      </c>
      <c r="AI1350" s="121"/>
      <c r="AJ1350" s="123">
        <v>20</v>
      </c>
      <c r="AK1350" s="123">
        <v>2970</v>
      </c>
      <c r="AL1350" s="123">
        <f>AJ1350*AK1350</f>
        <v>59400</v>
      </c>
      <c r="AM1350" s="123">
        <f>U1350-AL1350</f>
        <v>600</v>
      </c>
      <c r="AN1350" s="130"/>
      <c r="AO1350" s="99" t="s">
        <v>8505</v>
      </c>
      <c r="AP1350" s="144">
        <v>0.63</v>
      </c>
      <c r="AQ1350" s="12">
        <f>AL1350*AP1350</f>
        <v>37422</v>
      </c>
    </row>
    <row r="1351" spans="1:43" s="22" customFormat="1" ht="76.5" outlineLevel="1" x14ac:dyDescent="0.25">
      <c r="A1351" s="70"/>
      <c r="B1351" s="72" t="s">
        <v>6264</v>
      </c>
      <c r="C1351" s="21" t="s">
        <v>79</v>
      </c>
      <c r="D1351" s="21" t="s">
        <v>6977</v>
      </c>
      <c r="E1351" s="21" t="s">
        <v>765</v>
      </c>
      <c r="F1351" s="21" t="s">
        <v>7374</v>
      </c>
      <c r="G1351" s="21" t="s">
        <v>7047</v>
      </c>
      <c r="H1351" s="23" t="s">
        <v>3011</v>
      </c>
      <c r="I1351" s="24">
        <v>0</v>
      </c>
      <c r="J1351" s="25">
        <v>710000000</v>
      </c>
      <c r="K1351" s="25" t="s">
        <v>82</v>
      </c>
      <c r="L1351" s="23" t="s">
        <v>273</v>
      </c>
      <c r="M1351" s="25" t="s">
        <v>986</v>
      </c>
      <c r="N1351" s="26" t="s">
        <v>84</v>
      </c>
      <c r="O1351" s="26" t="s">
        <v>4214</v>
      </c>
      <c r="P1351" s="21" t="s">
        <v>91</v>
      </c>
      <c r="Q1351" s="27">
        <v>796</v>
      </c>
      <c r="R1351" s="26" t="s">
        <v>678</v>
      </c>
      <c r="S1351" s="12">
        <v>15</v>
      </c>
      <c r="T1351" s="73">
        <v>3000</v>
      </c>
      <c r="U1351" s="12">
        <v>0</v>
      </c>
      <c r="V1351" s="12">
        <f t="shared" si="184"/>
        <v>0</v>
      </c>
      <c r="W1351" s="23"/>
      <c r="X1351" s="23">
        <v>2017</v>
      </c>
      <c r="Y1351" s="25" t="s">
        <v>7146</v>
      </c>
      <c r="Z1351" s="121" t="s">
        <v>4678</v>
      </c>
      <c r="AA1351" s="121" t="s">
        <v>3153</v>
      </c>
      <c r="AB1351" s="121"/>
      <c r="AC1351" s="121"/>
      <c r="AD1351" s="122"/>
      <c r="AE1351" s="122"/>
      <c r="AF1351" s="121" t="s">
        <v>4078</v>
      </c>
      <c r="AG1351" s="121"/>
      <c r="AH1351" s="121"/>
      <c r="AI1351" s="121"/>
      <c r="AJ1351" s="123"/>
      <c r="AK1351" s="123"/>
      <c r="AL1351" s="123" t="s">
        <v>4078</v>
      </c>
      <c r="AM1351" s="123"/>
      <c r="AN1351" s="130"/>
      <c r="AO1351" s="21"/>
      <c r="AP1351" s="24"/>
      <c r="AQ1351" s="21"/>
    </row>
    <row r="1352" spans="1:43" s="22" customFormat="1" ht="76.5" outlineLevel="1" x14ac:dyDescent="0.25">
      <c r="A1352" s="70"/>
      <c r="B1352" s="72" t="s">
        <v>7138</v>
      </c>
      <c r="C1352" s="21" t="s">
        <v>79</v>
      </c>
      <c r="D1352" s="21" t="s">
        <v>6977</v>
      </c>
      <c r="E1352" s="21" t="s">
        <v>765</v>
      </c>
      <c r="F1352" s="21" t="s">
        <v>7374</v>
      </c>
      <c r="G1352" s="21" t="s">
        <v>7047</v>
      </c>
      <c r="H1352" s="23" t="s">
        <v>3011</v>
      </c>
      <c r="I1352" s="24">
        <v>0.5</v>
      </c>
      <c r="J1352" s="25">
        <v>710000000</v>
      </c>
      <c r="K1352" s="25" t="s">
        <v>82</v>
      </c>
      <c r="L1352" s="23" t="s">
        <v>726</v>
      </c>
      <c r="M1352" s="25" t="s">
        <v>986</v>
      </c>
      <c r="N1352" s="26" t="s">
        <v>84</v>
      </c>
      <c r="O1352" s="26" t="s">
        <v>4214</v>
      </c>
      <c r="P1352" s="21" t="s">
        <v>91</v>
      </c>
      <c r="Q1352" s="27">
        <v>796</v>
      </c>
      <c r="R1352" s="26" t="s">
        <v>678</v>
      </c>
      <c r="S1352" s="12">
        <v>15</v>
      </c>
      <c r="T1352" s="73">
        <v>3000</v>
      </c>
      <c r="U1352" s="12">
        <f t="shared" ref="U1352" si="200">S1352*T1352</f>
        <v>45000</v>
      </c>
      <c r="V1352" s="12">
        <f t="shared" ref="V1352" si="201">U1352*1.12</f>
        <v>50400.000000000007</v>
      </c>
      <c r="W1352" s="23" t="s">
        <v>1710</v>
      </c>
      <c r="X1352" s="23">
        <v>2017</v>
      </c>
      <c r="Y1352" s="25"/>
      <c r="Z1352" s="121" t="s">
        <v>4678</v>
      </c>
      <c r="AA1352" s="121" t="s">
        <v>3153</v>
      </c>
      <c r="AB1352" s="121" t="s">
        <v>4703</v>
      </c>
      <c r="AC1352" s="121">
        <v>2</v>
      </c>
      <c r="AD1352" s="122" t="s">
        <v>8441</v>
      </c>
      <c r="AE1352" s="122" t="s">
        <v>8442</v>
      </c>
      <c r="AF1352" s="121" t="s">
        <v>231</v>
      </c>
      <c r="AG1352" s="121"/>
      <c r="AH1352" s="121" t="s">
        <v>8443</v>
      </c>
      <c r="AI1352" s="121"/>
      <c r="AJ1352" s="123">
        <v>15</v>
      </c>
      <c r="AK1352" s="123">
        <v>2970</v>
      </c>
      <c r="AL1352" s="123">
        <f>AJ1352*AK1352</f>
        <v>44550</v>
      </c>
      <c r="AM1352" s="123">
        <f>U1352-AL1352</f>
        <v>450</v>
      </c>
      <c r="AN1352" s="130"/>
      <c r="AO1352" s="99" t="s">
        <v>8505</v>
      </c>
      <c r="AP1352" s="144">
        <v>0.63</v>
      </c>
      <c r="AQ1352" s="12">
        <f>AL1352*AP1352</f>
        <v>28066.5</v>
      </c>
    </row>
    <row r="1353" spans="1:43" s="22" customFormat="1" ht="89.25" outlineLevel="1" x14ac:dyDescent="0.25">
      <c r="A1353" s="70"/>
      <c r="B1353" s="72" t="s">
        <v>6265</v>
      </c>
      <c r="C1353" s="21" t="s">
        <v>79</v>
      </c>
      <c r="D1353" s="21" t="s">
        <v>6978</v>
      </c>
      <c r="E1353" s="21" t="s">
        <v>765</v>
      </c>
      <c r="F1353" s="21" t="s">
        <v>7842</v>
      </c>
      <c r="G1353" s="21" t="s">
        <v>7048</v>
      </c>
      <c r="H1353" s="23" t="s">
        <v>3011</v>
      </c>
      <c r="I1353" s="24">
        <v>0</v>
      </c>
      <c r="J1353" s="25">
        <v>710000000</v>
      </c>
      <c r="K1353" s="25" t="s">
        <v>82</v>
      </c>
      <c r="L1353" s="23" t="s">
        <v>273</v>
      </c>
      <c r="M1353" s="25" t="s">
        <v>986</v>
      </c>
      <c r="N1353" s="26" t="s">
        <v>84</v>
      </c>
      <c r="O1353" s="26" t="s">
        <v>4214</v>
      </c>
      <c r="P1353" s="21" t="s">
        <v>91</v>
      </c>
      <c r="Q1353" s="27">
        <v>796</v>
      </c>
      <c r="R1353" s="26" t="s">
        <v>678</v>
      </c>
      <c r="S1353" s="12">
        <v>25</v>
      </c>
      <c r="T1353" s="73">
        <v>3000</v>
      </c>
      <c r="U1353" s="12">
        <v>0</v>
      </c>
      <c r="V1353" s="12">
        <f t="shared" ref="V1353:V1359" si="202">U1353*1.12</f>
        <v>0</v>
      </c>
      <c r="W1353" s="23"/>
      <c r="X1353" s="23">
        <v>2017</v>
      </c>
      <c r="Y1353" s="25" t="s">
        <v>7146</v>
      </c>
      <c r="Z1353" s="121" t="s">
        <v>4678</v>
      </c>
      <c r="AA1353" s="121" t="s">
        <v>3153</v>
      </c>
      <c r="AB1353" s="121"/>
      <c r="AC1353" s="121"/>
      <c r="AD1353" s="122"/>
      <c r="AE1353" s="122"/>
      <c r="AF1353" s="121" t="s">
        <v>4078</v>
      </c>
      <c r="AG1353" s="121"/>
      <c r="AH1353" s="121"/>
      <c r="AI1353" s="121"/>
      <c r="AJ1353" s="123"/>
      <c r="AK1353" s="123"/>
      <c r="AL1353" s="123" t="s">
        <v>4078</v>
      </c>
      <c r="AM1353" s="123"/>
      <c r="AN1353" s="130"/>
      <c r="AO1353" s="21"/>
      <c r="AP1353" s="24"/>
      <c r="AQ1353" s="21"/>
    </row>
    <row r="1354" spans="1:43" s="22" customFormat="1" ht="89.25" outlineLevel="1" x14ac:dyDescent="0.25">
      <c r="A1354" s="70"/>
      <c r="B1354" s="72" t="s">
        <v>7139</v>
      </c>
      <c r="C1354" s="21" t="s">
        <v>79</v>
      </c>
      <c r="D1354" s="21" t="s">
        <v>6978</v>
      </c>
      <c r="E1354" s="21" t="s">
        <v>765</v>
      </c>
      <c r="F1354" s="21" t="s">
        <v>7842</v>
      </c>
      <c r="G1354" s="21" t="s">
        <v>7048</v>
      </c>
      <c r="H1354" s="23" t="s">
        <v>3011</v>
      </c>
      <c r="I1354" s="24">
        <v>0.5</v>
      </c>
      <c r="J1354" s="25">
        <v>710000000</v>
      </c>
      <c r="K1354" s="25" t="s">
        <v>82</v>
      </c>
      <c r="L1354" s="23" t="s">
        <v>726</v>
      </c>
      <c r="M1354" s="25" t="s">
        <v>986</v>
      </c>
      <c r="N1354" s="26" t="s">
        <v>84</v>
      </c>
      <c r="O1354" s="26" t="s">
        <v>4214</v>
      </c>
      <c r="P1354" s="21" t="s">
        <v>91</v>
      </c>
      <c r="Q1354" s="27">
        <v>796</v>
      </c>
      <c r="R1354" s="26" t="s">
        <v>678</v>
      </c>
      <c r="S1354" s="12">
        <v>25</v>
      </c>
      <c r="T1354" s="73">
        <v>3000</v>
      </c>
      <c r="U1354" s="12">
        <f t="shared" ref="U1354" si="203">S1354*T1354</f>
        <v>75000</v>
      </c>
      <c r="V1354" s="12">
        <f t="shared" ref="V1354" si="204">U1354*1.12</f>
        <v>84000.000000000015</v>
      </c>
      <c r="W1354" s="23" t="s">
        <v>1710</v>
      </c>
      <c r="X1354" s="23">
        <v>2017</v>
      </c>
      <c r="Y1354" s="25"/>
      <c r="Z1354" s="121" t="s">
        <v>4678</v>
      </c>
      <c r="AA1354" s="121" t="s">
        <v>3153</v>
      </c>
      <c r="AB1354" s="121" t="s">
        <v>4703</v>
      </c>
      <c r="AC1354" s="121">
        <v>3</v>
      </c>
      <c r="AD1354" s="122" t="s">
        <v>8441</v>
      </c>
      <c r="AE1354" s="122" t="s">
        <v>8442</v>
      </c>
      <c r="AF1354" s="121" t="s">
        <v>231</v>
      </c>
      <c r="AG1354" s="121"/>
      <c r="AH1354" s="121" t="s">
        <v>8443</v>
      </c>
      <c r="AI1354" s="121"/>
      <c r="AJ1354" s="123">
        <v>25</v>
      </c>
      <c r="AK1354" s="123">
        <v>2970</v>
      </c>
      <c r="AL1354" s="123">
        <f>AJ1354*AK1354</f>
        <v>74250</v>
      </c>
      <c r="AM1354" s="123">
        <f>U1354-AL1354</f>
        <v>750</v>
      </c>
      <c r="AN1354" s="130"/>
      <c r="AO1354" s="99" t="s">
        <v>8505</v>
      </c>
      <c r="AP1354" s="144">
        <v>0.63</v>
      </c>
      <c r="AQ1354" s="12">
        <f>AL1354*AP1354</f>
        <v>46777.5</v>
      </c>
    </row>
    <row r="1355" spans="1:43" s="22" customFormat="1" ht="76.5" outlineLevel="1" x14ac:dyDescent="0.25">
      <c r="A1355" s="70"/>
      <c r="B1355" s="72" t="s">
        <v>6266</v>
      </c>
      <c r="C1355" s="21" t="s">
        <v>79</v>
      </c>
      <c r="D1355" s="21" t="s">
        <v>6979</v>
      </c>
      <c r="E1355" s="21" t="s">
        <v>1070</v>
      </c>
      <c r="F1355" s="21" t="s">
        <v>7375</v>
      </c>
      <c r="G1355" s="74" t="s">
        <v>7042</v>
      </c>
      <c r="H1355" s="23" t="s">
        <v>3011</v>
      </c>
      <c r="I1355" s="24">
        <v>0</v>
      </c>
      <c r="J1355" s="25">
        <v>710000000</v>
      </c>
      <c r="K1355" s="25" t="s">
        <v>82</v>
      </c>
      <c r="L1355" s="23" t="s">
        <v>273</v>
      </c>
      <c r="M1355" s="25" t="s">
        <v>986</v>
      </c>
      <c r="N1355" s="26" t="s">
        <v>84</v>
      </c>
      <c r="O1355" s="26" t="s">
        <v>4214</v>
      </c>
      <c r="P1355" s="21" t="s">
        <v>91</v>
      </c>
      <c r="Q1355" s="27">
        <v>796</v>
      </c>
      <c r="R1355" s="26" t="s">
        <v>678</v>
      </c>
      <c r="S1355" s="12">
        <v>40</v>
      </c>
      <c r="T1355" s="73">
        <v>350</v>
      </c>
      <c r="U1355" s="12">
        <v>0</v>
      </c>
      <c r="V1355" s="12">
        <f t="shared" si="202"/>
        <v>0</v>
      </c>
      <c r="W1355" s="23"/>
      <c r="X1355" s="23">
        <v>2017</v>
      </c>
      <c r="Y1355" s="25" t="s">
        <v>7146</v>
      </c>
      <c r="Z1355" s="121" t="s">
        <v>4678</v>
      </c>
      <c r="AA1355" s="121" t="s">
        <v>3153</v>
      </c>
      <c r="AB1355" s="121"/>
      <c r="AC1355" s="121"/>
      <c r="AD1355" s="122"/>
      <c r="AE1355" s="122"/>
      <c r="AF1355" s="121" t="s">
        <v>4078</v>
      </c>
      <c r="AG1355" s="121"/>
      <c r="AH1355" s="121"/>
      <c r="AI1355" s="121"/>
      <c r="AJ1355" s="123"/>
      <c r="AK1355" s="123"/>
      <c r="AL1355" s="123" t="s">
        <v>4078</v>
      </c>
      <c r="AM1355" s="123"/>
      <c r="AN1355" s="130"/>
      <c r="AO1355" s="21"/>
      <c r="AP1355" s="24"/>
      <c r="AQ1355" s="21"/>
    </row>
    <row r="1356" spans="1:43" s="22" customFormat="1" ht="76.5" outlineLevel="1" x14ac:dyDescent="0.25">
      <c r="A1356" s="70"/>
      <c r="B1356" s="72" t="s">
        <v>7140</v>
      </c>
      <c r="C1356" s="21" t="s">
        <v>79</v>
      </c>
      <c r="D1356" s="21" t="s">
        <v>6979</v>
      </c>
      <c r="E1356" s="21" t="s">
        <v>1070</v>
      </c>
      <c r="F1356" s="21" t="s">
        <v>7375</v>
      </c>
      <c r="G1356" s="74" t="s">
        <v>7042</v>
      </c>
      <c r="H1356" s="23" t="s">
        <v>3011</v>
      </c>
      <c r="I1356" s="24">
        <v>0.5</v>
      </c>
      <c r="J1356" s="25">
        <v>710000000</v>
      </c>
      <c r="K1356" s="25" t="s">
        <v>82</v>
      </c>
      <c r="L1356" s="23" t="s">
        <v>726</v>
      </c>
      <c r="M1356" s="25" t="s">
        <v>986</v>
      </c>
      <c r="N1356" s="26" t="s">
        <v>84</v>
      </c>
      <c r="O1356" s="26" t="s">
        <v>4214</v>
      </c>
      <c r="P1356" s="21" t="s">
        <v>91</v>
      </c>
      <c r="Q1356" s="27">
        <v>796</v>
      </c>
      <c r="R1356" s="26" t="s">
        <v>678</v>
      </c>
      <c r="S1356" s="12">
        <v>40</v>
      </c>
      <c r="T1356" s="73">
        <v>350</v>
      </c>
      <c r="U1356" s="12">
        <v>0</v>
      </c>
      <c r="V1356" s="12">
        <f t="shared" ref="V1356" si="205">U1356*1.12</f>
        <v>0</v>
      </c>
      <c r="W1356" s="23" t="s">
        <v>1710</v>
      </c>
      <c r="X1356" s="23">
        <v>2017</v>
      </c>
      <c r="Y1356" s="25" t="s">
        <v>929</v>
      </c>
      <c r="Z1356" s="121" t="s">
        <v>4678</v>
      </c>
      <c r="AA1356" s="121" t="s">
        <v>3153</v>
      </c>
      <c r="AB1356" s="121" t="s">
        <v>4703</v>
      </c>
      <c r="AC1356" s="121">
        <v>4</v>
      </c>
      <c r="AD1356" s="122" t="s">
        <v>8450</v>
      </c>
      <c r="AE1356" s="122" t="s">
        <v>8451</v>
      </c>
      <c r="AF1356" s="121" t="s">
        <v>929</v>
      </c>
      <c r="AG1356" s="121"/>
      <c r="AH1356" s="121" t="s">
        <v>929</v>
      </c>
      <c r="AI1356" s="121"/>
      <c r="AJ1356" s="123"/>
      <c r="AK1356" s="123"/>
      <c r="AL1356" s="123" t="s">
        <v>929</v>
      </c>
      <c r="AM1356" s="123"/>
      <c r="AN1356" s="130"/>
      <c r="AO1356" s="21"/>
      <c r="AP1356" s="24"/>
      <c r="AQ1356" s="21"/>
    </row>
    <row r="1357" spans="1:43" s="22" customFormat="1" ht="76.5" outlineLevel="1" x14ac:dyDescent="0.25">
      <c r="A1357" s="70"/>
      <c r="B1357" s="72" t="s">
        <v>6267</v>
      </c>
      <c r="C1357" s="21" t="s">
        <v>79</v>
      </c>
      <c r="D1357" s="21" t="s">
        <v>6159</v>
      </c>
      <c r="E1357" s="21" t="s">
        <v>6160</v>
      </c>
      <c r="F1357" s="21" t="s">
        <v>6161</v>
      </c>
      <c r="G1357" s="21" t="s">
        <v>7043</v>
      </c>
      <c r="H1357" s="23" t="s">
        <v>3011</v>
      </c>
      <c r="I1357" s="24">
        <v>0</v>
      </c>
      <c r="J1357" s="25">
        <v>710000000</v>
      </c>
      <c r="K1357" s="25" t="s">
        <v>82</v>
      </c>
      <c r="L1357" s="23" t="s">
        <v>273</v>
      </c>
      <c r="M1357" s="25" t="s">
        <v>986</v>
      </c>
      <c r="N1357" s="26" t="s">
        <v>84</v>
      </c>
      <c r="O1357" s="26" t="s">
        <v>4214</v>
      </c>
      <c r="P1357" s="21" t="s">
        <v>91</v>
      </c>
      <c r="Q1357" s="27">
        <v>796</v>
      </c>
      <c r="R1357" s="26" t="s">
        <v>678</v>
      </c>
      <c r="S1357" s="12">
        <v>120</v>
      </c>
      <c r="T1357" s="73">
        <v>300</v>
      </c>
      <c r="U1357" s="12">
        <v>0</v>
      </c>
      <c r="V1357" s="12">
        <f t="shared" si="202"/>
        <v>0</v>
      </c>
      <c r="W1357" s="23"/>
      <c r="X1357" s="23">
        <v>2017</v>
      </c>
      <c r="Y1357" s="25" t="s">
        <v>7146</v>
      </c>
      <c r="Z1357" s="121" t="s">
        <v>4678</v>
      </c>
      <c r="AA1357" s="121" t="s">
        <v>3153</v>
      </c>
      <c r="AB1357" s="121"/>
      <c r="AC1357" s="121"/>
      <c r="AD1357" s="122"/>
      <c r="AE1357" s="122"/>
      <c r="AF1357" s="121" t="s">
        <v>4078</v>
      </c>
      <c r="AG1357" s="121"/>
      <c r="AH1357" s="121"/>
      <c r="AI1357" s="121"/>
      <c r="AJ1357" s="123"/>
      <c r="AK1357" s="123"/>
      <c r="AL1357" s="123" t="s">
        <v>4078</v>
      </c>
      <c r="AM1357" s="123"/>
      <c r="AN1357" s="130"/>
      <c r="AO1357" s="21"/>
      <c r="AP1357" s="24"/>
      <c r="AQ1357" s="21"/>
    </row>
    <row r="1358" spans="1:43" s="22" customFormat="1" ht="76.5" outlineLevel="1" x14ac:dyDescent="0.25">
      <c r="A1358" s="70"/>
      <c r="B1358" s="72" t="s">
        <v>7141</v>
      </c>
      <c r="C1358" s="21" t="s">
        <v>79</v>
      </c>
      <c r="D1358" s="21" t="s">
        <v>6159</v>
      </c>
      <c r="E1358" s="21" t="s">
        <v>6160</v>
      </c>
      <c r="F1358" s="21" t="s">
        <v>6161</v>
      </c>
      <c r="G1358" s="21" t="s">
        <v>7043</v>
      </c>
      <c r="H1358" s="23" t="s">
        <v>3011</v>
      </c>
      <c r="I1358" s="24">
        <v>0.5</v>
      </c>
      <c r="J1358" s="25">
        <v>710000000</v>
      </c>
      <c r="K1358" s="25" t="s">
        <v>82</v>
      </c>
      <c r="L1358" s="23" t="s">
        <v>726</v>
      </c>
      <c r="M1358" s="25" t="s">
        <v>986</v>
      </c>
      <c r="N1358" s="26" t="s">
        <v>84</v>
      </c>
      <c r="O1358" s="26" t="s">
        <v>4214</v>
      </c>
      <c r="P1358" s="21" t="s">
        <v>91</v>
      </c>
      <c r="Q1358" s="27">
        <v>796</v>
      </c>
      <c r="R1358" s="26" t="s">
        <v>678</v>
      </c>
      <c r="S1358" s="12">
        <v>120</v>
      </c>
      <c r="T1358" s="73">
        <v>300</v>
      </c>
      <c r="U1358" s="12">
        <f t="shared" ref="U1358" si="206">S1358*T1358</f>
        <v>36000</v>
      </c>
      <c r="V1358" s="12">
        <f t="shared" ref="V1358" si="207">U1358*1.12</f>
        <v>40320.000000000007</v>
      </c>
      <c r="W1358" s="23" t="s">
        <v>1710</v>
      </c>
      <c r="X1358" s="23">
        <v>2017</v>
      </c>
      <c r="Y1358" s="25"/>
      <c r="Z1358" s="121" t="s">
        <v>4678</v>
      </c>
      <c r="AA1358" s="121" t="s">
        <v>3153</v>
      </c>
      <c r="AB1358" s="121" t="s">
        <v>4703</v>
      </c>
      <c r="AC1358" s="121">
        <v>5</v>
      </c>
      <c r="AD1358" s="122" t="s">
        <v>8441</v>
      </c>
      <c r="AE1358" s="122" t="s">
        <v>8442</v>
      </c>
      <c r="AF1358" s="121" t="s">
        <v>231</v>
      </c>
      <c r="AG1358" s="121"/>
      <c r="AH1358" s="121" t="s">
        <v>8443</v>
      </c>
      <c r="AI1358" s="121"/>
      <c r="AJ1358" s="123">
        <v>120</v>
      </c>
      <c r="AK1358" s="123">
        <v>297</v>
      </c>
      <c r="AL1358" s="123">
        <f>AJ1358*AK1358</f>
        <v>35640</v>
      </c>
      <c r="AM1358" s="123">
        <f>U1358-AL1358</f>
        <v>360</v>
      </c>
      <c r="AN1358" s="130"/>
      <c r="AO1358" s="99" t="s">
        <v>8505</v>
      </c>
      <c r="AP1358" s="144">
        <v>0.996</v>
      </c>
      <c r="AQ1358" s="12">
        <f>AL1358*AP1358</f>
        <v>35497.440000000002</v>
      </c>
    </row>
    <row r="1359" spans="1:43" s="22" customFormat="1" ht="76.5" outlineLevel="1" x14ac:dyDescent="0.25">
      <c r="A1359" s="70"/>
      <c r="B1359" s="72" t="s">
        <v>6268</v>
      </c>
      <c r="C1359" s="21" t="s">
        <v>79</v>
      </c>
      <c r="D1359" s="21" t="s">
        <v>6980</v>
      </c>
      <c r="E1359" s="21" t="s">
        <v>6981</v>
      </c>
      <c r="F1359" s="21" t="s">
        <v>6982</v>
      </c>
      <c r="G1359" s="21" t="s">
        <v>6983</v>
      </c>
      <c r="H1359" s="23" t="s">
        <v>3011</v>
      </c>
      <c r="I1359" s="24">
        <v>0</v>
      </c>
      <c r="J1359" s="25">
        <v>710000000</v>
      </c>
      <c r="K1359" s="25" t="s">
        <v>82</v>
      </c>
      <c r="L1359" s="23" t="s">
        <v>273</v>
      </c>
      <c r="M1359" s="25" t="s">
        <v>986</v>
      </c>
      <c r="N1359" s="26" t="s">
        <v>84</v>
      </c>
      <c r="O1359" s="26" t="s">
        <v>4214</v>
      </c>
      <c r="P1359" s="21" t="s">
        <v>91</v>
      </c>
      <c r="Q1359" s="27">
        <v>796</v>
      </c>
      <c r="R1359" s="26" t="s">
        <v>678</v>
      </c>
      <c r="S1359" s="12">
        <v>40</v>
      </c>
      <c r="T1359" s="73">
        <v>1600</v>
      </c>
      <c r="U1359" s="12">
        <v>0</v>
      </c>
      <c r="V1359" s="12">
        <f t="shared" si="202"/>
        <v>0</v>
      </c>
      <c r="W1359" s="23"/>
      <c r="X1359" s="23">
        <v>2017</v>
      </c>
      <c r="Y1359" s="25" t="s">
        <v>7146</v>
      </c>
      <c r="Z1359" s="121" t="s">
        <v>4678</v>
      </c>
      <c r="AA1359" s="121" t="s">
        <v>3153</v>
      </c>
      <c r="AB1359" s="121"/>
      <c r="AC1359" s="121"/>
      <c r="AD1359" s="122"/>
      <c r="AE1359" s="122"/>
      <c r="AF1359" s="121" t="s">
        <v>4078</v>
      </c>
      <c r="AG1359" s="121"/>
      <c r="AH1359" s="121"/>
      <c r="AI1359" s="121"/>
      <c r="AJ1359" s="123"/>
      <c r="AK1359" s="123"/>
      <c r="AL1359" s="123" t="s">
        <v>4078</v>
      </c>
      <c r="AM1359" s="123"/>
      <c r="AN1359" s="130"/>
      <c r="AO1359" s="21"/>
      <c r="AP1359" s="24"/>
      <c r="AQ1359" s="21"/>
    </row>
    <row r="1360" spans="1:43" s="22" customFormat="1" ht="76.5" outlineLevel="1" x14ac:dyDescent="0.25">
      <c r="A1360" s="70"/>
      <c r="B1360" s="72" t="s">
        <v>7142</v>
      </c>
      <c r="C1360" s="21" t="s">
        <v>79</v>
      </c>
      <c r="D1360" s="21" t="s">
        <v>6980</v>
      </c>
      <c r="E1360" s="21" t="s">
        <v>6981</v>
      </c>
      <c r="F1360" s="21" t="s">
        <v>6982</v>
      </c>
      <c r="G1360" s="21" t="s">
        <v>6983</v>
      </c>
      <c r="H1360" s="23" t="s">
        <v>3011</v>
      </c>
      <c r="I1360" s="24">
        <v>0.5</v>
      </c>
      <c r="J1360" s="25">
        <v>710000000</v>
      </c>
      <c r="K1360" s="25" t="s">
        <v>82</v>
      </c>
      <c r="L1360" s="23" t="s">
        <v>726</v>
      </c>
      <c r="M1360" s="25" t="s">
        <v>986</v>
      </c>
      <c r="N1360" s="26" t="s">
        <v>84</v>
      </c>
      <c r="O1360" s="26" t="s">
        <v>4214</v>
      </c>
      <c r="P1360" s="21" t="s">
        <v>91</v>
      </c>
      <c r="Q1360" s="27">
        <v>796</v>
      </c>
      <c r="R1360" s="26" t="s">
        <v>678</v>
      </c>
      <c r="S1360" s="12">
        <v>40</v>
      </c>
      <c r="T1360" s="73">
        <v>1600</v>
      </c>
      <c r="U1360" s="12">
        <f t="shared" ref="U1360" si="208">S1360*T1360</f>
        <v>64000</v>
      </c>
      <c r="V1360" s="12">
        <f t="shared" ref="V1360" si="209">U1360*1.12</f>
        <v>71680</v>
      </c>
      <c r="W1360" s="23" t="s">
        <v>1710</v>
      </c>
      <c r="X1360" s="23">
        <v>2017</v>
      </c>
      <c r="Y1360" s="25"/>
      <c r="Z1360" s="121" t="s">
        <v>4678</v>
      </c>
      <c r="AA1360" s="121" t="s">
        <v>3153</v>
      </c>
      <c r="AB1360" s="121" t="s">
        <v>4703</v>
      </c>
      <c r="AC1360" s="121">
        <v>6</v>
      </c>
      <c r="AD1360" s="122" t="s">
        <v>8447</v>
      </c>
      <c r="AE1360" s="122" t="s">
        <v>8448</v>
      </c>
      <c r="AF1360" s="121" t="s">
        <v>231</v>
      </c>
      <c r="AG1360" s="121"/>
      <c r="AH1360" s="121" t="s">
        <v>8449</v>
      </c>
      <c r="AI1360" s="121"/>
      <c r="AJ1360" s="123">
        <v>40</v>
      </c>
      <c r="AK1360" s="123">
        <v>1266</v>
      </c>
      <c r="AL1360" s="123">
        <f>AJ1360*AK1360</f>
        <v>50640</v>
      </c>
      <c r="AM1360" s="123">
        <f>U1360-AL1360</f>
        <v>13360</v>
      </c>
      <c r="AN1360" s="130"/>
      <c r="AO1360" s="21"/>
      <c r="AP1360" s="24"/>
      <c r="AQ1360" s="21"/>
    </row>
    <row r="1361" spans="1:43" s="22" customFormat="1" ht="76.5" outlineLevel="1" x14ac:dyDescent="0.25">
      <c r="A1361" s="70"/>
      <c r="B1361" s="72" t="s">
        <v>6269</v>
      </c>
      <c r="C1361" s="21" t="s">
        <v>79</v>
      </c>
      <c r="D1361" s="21" t="s">
        <v>6984</v>
      </c>
      <c r="E1361" s="21" t="s">
        <v>6985</v>
      </c>
      <c r="F1361" s="21" t="s">
        <v>7843</v>
      </c>
      <c r="G1361" s="21" t="s">
        <v>7045</v>
      </c>
      <c r="H1361" s="23" t="s">
        <v>3011</v>
      </c>
      <c r="I1361" s="24">
        <v>0</v>
      </c>
      <c r="J1361" s="25">
        <v>710000000</v>
      </c>
      <c r="K1361" s="25" t="s">
        <v>82</v>
      </c>
      <c r="L1361" s="23" t="s">
        <v>273</v>
      </c>
      <c r="M1361" s="25" t="s">
        <v>986</v>
      </c>
      <c r="N1361" s="26" t="s">
        <v>84</v>
      </c>
      <c r="O1361" s="26" t="s">
        <v>4214</v>
      </c>
      <c r="P1361" s="21" t="s">
        <v>91</v>
      </c>
      <c r="Q1361" s="27">
        <v>796</v>
      </c>
      <c r="R1361" s="26" t="s">
        <v>678</v>
      </c>
      <c r="S1361" s="12">
        <v>90</v>
      </c>
      <c r="T1361" s="73">
        <v>2400</v>
      </c>
      <c r="U1361" s="12">
        <v>0</v>
      </c>
      <c r="V1361" s="12">
        <f t="shared" ref="V1361:V1365" si="210">U1361*1.12</f>
        <v>0</v>
      </c>
      <c r="W1361" s="23"/>
      <c r="X1361" s="23">
        <v>2017</v>
      </c>
      <c r="Y1361" s="25" t="s">
        <v>7146</v>
      </c>
      <c r="Z1361" s="121" t="s">
        <v>4678</v>
      </c>
      <c r="AA1361" s="121" t="s">
        <v>3153</v>
      </c>
      <c r="AB1361" s="121"/>
      <c r="AC1361" s="121"/>
      <c r="AD1361" s="122"/>
      <c r="AE1361" s="122"/>
      <c r="AF1361" s="121" t="s">
        <v>4078</v>
      </c>
      <c r="AG1361" s="121"/>
      <c r="AH1361" s="121"/>
      <c r="AI1361" s="121"/>
      <c r="AJ1361" s="123"/>
      <c r="AK1361" s="123"/>
      <c r="AL1361" s="123" t="s">
        <v>4078</v>
      </c>
      <c r="AM1361" s="123"/>
      <c r="AN1361" s="130"/>
      <c r="AO1361" s="21"/>
      <c r="AP1361" s="24"/>
      <c r="AQ1361" s="21"/>
    </row>
    <row r="1362" spans="1:43" s="22" customFormat="1" ht="76.5" outlineLevel="1" x14ac:dyDescent="0.25">
      <c r="A1362" s="70"/>
      <c r="B1362" s="72" t="s">
        <v>7143</v>
      </c>
      <c r="C1362" s="21" t="s">
        <v>79</v>
      </c>
      <c r="D1362" s="21" t="s">
        <v>6984</v>
      </c>
      <c r="E1362" s="21" t="s">
        <v>6985</v>
      </c>
      <c r="F1362" s="21" t="s">
        <v>7843</v>
      </c>
      <c r="G1362" s="21" t="s">
        <v>7045</v>
      </c>
      <c r="H1362" s="23" t="s">
        <v>3011</v>
      </c>
      <c r="I1362" s="24">
        <v>0.5</v>
      </c>
      <c r="J1362" s="25">
        <v>710000000</v>
      </c>
      <c r="K1362" s="25" t="s">
        <v>82</v>
      </c>
      <c r="L1362" s="23" t="s">
        <v>726</v>
      </c>
      <c r="M1362" s="25" t="s">
        <v>986</v>
      </c>
      <c r="N1362" s="26" t="s">
        <v>84</v>
      </c>
      <c r="O1362" s="26" t="s">
        <v>4214</v>
      </c>
      <c r="P1362" s="21" t="s">
        <v>91</v>
      </c>
      <c r="Q1362" s="27">
        <v>796</v>
      </c>
      <c r="R1362" s="26" t="s">
        <v>678</v>
      </c>
      <c r="S1362" s="12">
        <v>90</v>
      </c>
      <c r="T1362" s="73">
        <v>2400</v>
      </c>
      <c r="U1362" s="12">
        <f t="shared" ref="U1362" si="211">S1362*T1362</f>
        <v>216000</v>
      </c>
      <c r="V1362" s="12">
        <f t="shared" ref="V1362" si="212">U1362*1.12</f>
        <v>241920.00000000003</v>
      </c>
      <c r="W1362" s="23" t="s">
        <v>1710</v>
      </c>
      <c r="X1362" s="23">
        <v>2017</v>
      </c>
      <c r="Y1362" s="25"/>
      <c r="Z1362" s="121" t="s">
        <v>4678</v>
      </c>
      <c r="AA1362" s="121" t="s">
        <v>3153</v>
      </c>
      <c r="AB1362" s="121" t="s">
        <v>4703</v>
      </c>
      <c r="AC1362" s="121">
        <v>7</v>
      </c>
      <c r="AD1362" s="122" t="s">
        <v>8441</v>
      </c>
      <c r="AE1362" s="122" t="s">
        <v>8442</v>
      </c>
      <c r="AF1362" s="121" t="s">
        <v>231</v>
      </c>
      <c r="AG1362" s="121"/>
      <c r="AH1362" s="121" t="s">
        <v>8443</v>
      </c>
      <c r="AI1362" s="121"/>
      <c r="AJ1362" s="123">
        <v>90</v>
      </c>
      <c r="AK1362" s="123">
        <v>2376</v>
      </c>
      <c r="AL1362" s="123">
        <f>AJ1362*AK1362</f>
        <v>213840</v>
      </c>
      <c r="AM1362" s="123">
        <f>U1362-AL1362</f>
        <v>2160</v>
      </c>
      <c r="AN1362" s="130"/>
      <c r="AO1362" s="99" t="s">
        <v>8505</v>
      </c>
      <c r="AP1362" s="144">
        <v>0.85599999999999998</v>
      </c>
      <c r="AQ1362" s="12">
        <f>AL1362*AP1362</f>
        <v>183047.04000000001</v>
      </c>
    </row>
    <row r="1363" spans="1:43" s="22" customFormat="1" ht="76.5" outlineLevel="1" x14ac:dyDescent="0.25">
      <c r="A1363" s="70"/>
      <c r="B1363" s="72" t="s">
        <v>6270</v>
      </c>
      <c r="C1363" s="21" t="s">
        <v>79</v>
      </c>
      <c r="D1363" s="21" t="s">
        <v>6986</v>
      </c>
      <c r="E1363" s="21" t="s">
        <v>6985</v>
      </c>
      <c r="F1363" s="21" t="s">
        <v>7844</v>
      </c>
      <c r="G1363" s="21" t="s">
        <v>7046</v>
      </c>
      <c r="H1363" s="23" t="s">
        <v>3011</v>
      </c>
      <c r="I1363" s="24">
        <v>0</v>
      </c>
      <c r="J1363" s="25">
        <v>710000000</v>
      </c>
      <c r="K1363" s="25" t="s">
        <v>82</v>
      </c>
      <c r="L1363" s="23" t="s">
        <v>273</v>
      </c>
      <c r="M1363" s="25" t="s">
        <v>986</v>
      </c>
      <c r="N1363" s="26" t="s">
        <v>84</v>
      </c>
      <c r="O1363" s="26" t="s">
        <v>4214</v>
      </c>
      <c r="P1363" s="21" t="s">
        <v>91</v>
      </c>
      <c r="Q1363" s="27">
        <v>796</v>
      </c>
      <c r="R1363" s="26" t="s">
        <v>678</v>
      </c>
      <c r="S1363" s="12">
        <v>81</v>
      </c>
      <c r="T1363" s="73">
        <v>1290</v>
      </c>
      <c r="U1363" s="12">
        <v>0</v>
      </c>
      <c r="V1363" s="12">
        <f t="shared" si="210"/>
        <v>0</v>
      </c>
      <c r="W1363" s="23"/>
      <c r="X1363" s="23">
        <v>2017</v>
      </c>
      <c r="Y1363" s="25" t="s">
        <v>7146</v>
      </c>
      <c r="Z1363" s="121" t="s">
        <v>4678</v>
      </c>
      <c r="AA1363" s="121" t="s">
        <v>3153</v>
      </c>
      <c r="AB1363" s="121"/>
      <c r="AC1363" s="121"/>
      <c r="AD1363" s="122"/>
      <c r="AE1363" s="122"/>
      <c r="AF1363" s="121" t="s">
        <v>4078</v>
      </c>
      <c r="AG1363" s="121"/>
      <c r="AH1363" s="121"/>
      <c r="AI1363" s="121"/>
      <c r="AJ1363" s="123"/>
      <c r="AK1363" s="123"/>
      <c r="AL1363" s="123" t="s">
        <v>4078</v>
      </c>
      <c r="AM1363" s="123"/>
      <c r="AN1363" s="130"/>
      <c r="AO1363" s="21"/>
      <c r="AP1363" s="24"/>
      <c r="AQ1363" s="21"/>
    </row>
    <row r="1364" spans="1:43" s="22" customFormat="1" ht="76.5" outlineLevel="1" x14ac:dyDescent="0.25">
      <c r="A1364" s="70"/>
      <c r="B1364" s="72" t="s">
        <v>7144</v>
      </c>
      <c r="C1364" s="21" t="s">
        <v>79</v>
      </c>
      <c r="D1364" s="21" t="s">
        <v>6986</v>
      </c>
      <c r="E1364" s="21" t="s">
        <v>6985</v>
      </c>
      <c r="F1364" s="21" t="s">
        <v>7844</v>
      </c>
      <c r="G1364" s="21" t="s">
        <v>7046</v>
      </c>
      <c r="H1364" s="23" t="s">
        <v>3011</v>
      </c>
      <c r="I1364" s="24">
        <v>0.5</v>
      </c>
      <c r="J1364" s="25">
        <v>710000000</v>
      </c>
      <c r="K1364" s="25" t="s">
        <v>82</v>
      </c>
      <c r="L1364" s="23" t="s">
        <v>726</v>
      </c>
      <c r="M1364" s="25" t="s">
        <v>986</v>
      </c>
      <c r="N1364" s="26" t="s">
        <v>84</v>
      </c>
      <c r="O1364" s="26" t="s">
        <v>4214</v>
      </c>
      <c r="P1364" s="21" t="s">
        <v>91</v>
      </c>
      <c r="Q1364" s="27">
        <v>796</v>
      </c>
      <c r="R1364" s="26" t="s">
        <v>678</v>
      </c>
      <c r="S1364" s="12">
        <v>81</v>
      </c>
      <c r="T1364" s="73">
        <v>1290</v>
      </c>
      <c r="U1364" s="12">
        <f t="shared" ref="U1364" si="213">S1364*T1364</f>
        <v>104490</v>
      </c>
      <c r="V1364" s="12">
        <f t="shared" ref="V1364" si="214">U1364*1.12</f>
        <v>117028.80000000002</v>
      </c>
      <c r="W1364" s="23" t="s">
        <v>1710</v>
      </c>
      <c r="X1364" s="23">
        <v>2017</v>
      </c>
      <c r="Y1364" s="25"/>
      <c r="Z1364" s="121" t="s">
        <v>4678</v>
      </c>
      <c r="AA1364" s="121" t="s">
        <v>3153</v>
      </c>
      <c r="AB1364" s="121" t="s">
        <v>4703</v>
      </c>
      <c r="AC1364" s="121">
        <v>8</v>
      </c>
      <c r="AD1364" s="122" t="s">
        <v>8441</v>
      </c>
      <c r="AE1364" s="122" t="s">
        <v>8442</v>
      </c>
      <c r="AF1364" s="121" t="s">
        <v>231</v>
      </c>
      <c r="AG1364" s="121"/>
      <c r="AH1364" s="121" t="s">
        <v>8443</v>
      </c>
      <c r="AI1364" s="121"/>
      <c r="AJ1364" s="123">
        <v>81</v>
      </c>
      <c r="AK1364" s="123">
        <v>1277.0999999999999</v>
      </c>
      <c r="AL1364" s="123">
        <f>AJ1364*AK1364</f>
        <v>103445.09999999999</v>
      </c>
      <c r="AM1364" s="123">
        <f>U1364-AL1364</f>
        <v>1044.9000000000087</v>
      </c>
      <c r="AN1364" s="130"/>
      <c r="AO1364" s="99" t="s">
        <v>8505</v>
      </c>
      <c r="AP1364" s="144">
        <v>0.85599999999999998</v>
      </c>
      <c r="AQ1364" s="12">
        <f>AL1364*AP1364</f>
        <v>88549.005599999989</v>
      </c>
    </row>
    <row r="1365" spans="1:43" s="22" customFormat="1" ht="76.5" outlineLevel="1" x14ac:dyDescent="0.25">
      <c r="A1365" s="70"/>
      <c r="B1365" s="72" t="s">
        <v>6271</v>
      </c>
      <c r="C1365" s="21" t="s">
        <v>79</v>
      </c>
      <c r="D1365" s="21" t="s">
        <v>3891</v>
      </c>
      <c r="E1365" s="21" t="s">
        <v>3892</v>
      </c>
      <c r="F1365" s="21" t="s">
        <v>3893</v>
      </c>
      <c r="G1365" s="21" t="s">
        <v>7044</v>
      </c>
      <c r="H1365" s="23" t="s">
        <v>3011</v>
      </c>
      <c r="I1365" s="24">
        <v>0</v>
      </c>
      <c r="J1365" s="25">
        <v>710000000</v>
      </c>
      <c r="K1365" s="25" t="s">
        <v>82</v>
      </c>
      <c r="L1365" s="23" t="s">
        <v>273</v>
      </c>
      <c r="M1365" s="25" t="s">
        <v>986</v>
      </c>
      <c r="N1365" s="26" t="s">
        <v>84</v>
      </c>
      <c r="O1365" s="26" t="s">
        <v>4214</v>
      </c>
      <c r="P1365" s="21" t="s">
        <v>91</v>
      </c>
      <c r="Q1365" s="27">
        <v>796</v>
      </c>
      <c r="R1365" s="26" t="s">
        <v>678</v>
      </c>
      <c r="S1365" s="12">
        <v>20</v>
      </c>
      <c r="T1365" s="73">
        <v>6800</v>
      </c>
      <c r="U1365" s="12">
        <v>0</v>
      </c>
      <c r="V1365" s="12">
        <f t="shared" si="210"/>
        <v>0</v>
      </c>
      <c r="W1365" s="23"/>
      <c r="X1365" s="23">
        <v>2017</v>
      </c>
      <c r="Y1365" s="25" t="s">
        <v>7146</v>
      </c>
      <c r="Z1365" s="121" t="s">
        <v>4678</v>
      </c>
      <c r="AA1365" s="121" t="s">
        <v>3153</v>
      </c>
      <c r="AB1365" s="121"/>
      <c r="AC1365" s="121"/>
      <c r="AD1365" s="122"/>
      <c r="AE1365" s="122"/>
      <c r="AF1365" s="121" t="s">
        <v>4078</v>
      </c>
      <c r="AG1365" s="121"/>
      <c r="AH1365" s="121"/>
      <c r="AI1365" s="121"/>
      <c r="AJ1365" s="123"/>
      <c r="AK1365" s="123"/>
      <c r="AL1365" s="123" t="s">
        <v>4078</v>
      </c>
      <c r="AM1365" s="123"/>
      <c r="AN1365" s="130"/>
      <c r="AO1365" s="21"/>
      <c r="AP1365" s="24"/>
      <c r="AQ1365" s="21"/>
    </row>
    <row r="1366" spans="1:43" s="22" customFormat="1" ht="76.5" outlineLevel="1" x14ac:dyDescent="0.25">
      <c r="A1366" s="70"/>
      <c r="B1366" s="72" t="s">
        <v>7145</v>
      </c>
      <c r="C1366" s="21" t="s">
        <v>79</v>
      </c>
      <c r="D1366" s="21" t="s">
        <v>3891</v>
      </c>
      <c r="E1366" s="21" t="s">
        <v>3892</v>
      </c>
      <c r="F1366" s="21" t="s">
        <v>3893</v>
      </c>
      <c r="G1366" s="21" t="s">
        <v>7044</v>
      </c>
      <c r="H1366" s="23" t="s">
        <v>3011</v>
      </c>
      <c r="I1366" s="24">
        <v>0.5</v>
      </c>
      <c r="J1366" s="25">
        <v>710000000</v>
      </c>
      <c r="K1366" s="25" t="s">
        <v>82</v>
      </c>
      <c r="L1366" s="23" t="s">
        <v>726</v>
      </c>
      <c r="M1366" s="25" t="s">
        <v>986</v>
      </c>
      <c r="N1366" s="26" t="s">
        <v>84</v>
      </c>
      <c r="O1366" s="26" t="s">
        <v>4214</v>
      </c>
      <c r="P1366" s="21" t="s">
        <v>91</v>
      </c>
      <c r="Q1366" s="27">
        <v>796</v>
      </c>
      <c r="R1366" s="26" t="s">
        <v>678</v>
      </c>
      <c r="S1366" s="12">
        <v>20</v>
      </c>
      <c r="T1366" s="73">
        <v>6800</v>
      </c>
      <c r="U1366" s="12">
        <f t="shared" ref="U1366" si="215">S1366*T1366</f>
        <v>136000</v>
      </c>
      <c r="V1366" s="12">
        <f t="shared" ref="V1366" si="216">U1366*1.12</f>
        <v>152320</v>
      </c>
      <c r="W1366" s="23" t="s">
        <v>1710</v>
      </c>
      <c r="X1366" s="23">
        <v>2017</v>
      </c>
      <c r="Y1366" s="25"/>
      <c r="Z1366" s="121" t="s">
        <v>4678</v>
      </c>
      <c r="AA1366" s="121" t="s">
        <v>3153</v>
      </c>
      <c r="AB1366" s="121" t="s">
        <v>4703</v>
      </c>
      <c r="AC1366" s="121">
        <v>9</v>
      </c>
      <c r="AD1366" s="122" t="s">
        <v>8441</v>
      </c>
      <c r="AE1366" s="122" t="s">
        <v>8442</v>
      </c>
      <c r="AF1366" s="121" t="s">
        <v>231</v>
      </c>
      <c r="AG1366" s="121"/>
      <c r="AH1366" s="121" t="s">
        <v>8443</v>
      </c>
      <c r="AI1366" s="121"/>
      <c r="AJ1366" s="123">
        <v>20</v>
      </c>
      <c r="AK1366" s="123">
        <v>6732</v>
      </c>
      <c r="AL1366" s="123">
        <f>AJ1366*AK1366</f>
        <v>134640</v>
      </c>
      <c r="AM1366" s="123">
        <f>U1366-AL1366</f>
        <v>1360</v>
      </c>
      <c r="AN1366" s="130"/>
      <c r="AO1366" s="99" t="s">
        <v>8505</v>
      </c>
      <c r="AP1366" s="144">
        <v>0.55200000000000005</v>
      </c>
      <c r="AQ1366" s="12">
        <f>AL1366*AP1366</f>
        <v>74321.280000000013</v>
      </c>
    </row>
    <row r="1367" spans="1:43" s="22" customFormat="1" ht="76.5" outlineLevel="1" x14ac:dyDescent="0.25">
      <c r="A1367" s="70"/>
      <c r="B1367" s="72" t="s">
        <v>6272</v>
      </c>
      <c r="C1367" s="21" t="s">
        <v>79</v>
      </c>
      <c r="D1367" s="21" t="s">
        <v>7091</v>
      </c>
      <c r="E1367" s="21" t="s">
        <v>7092</v>
      </c>
      <c r="F1367" s="21" t="s">
        <v>7093</v>
      </c>
      <c r="G1367" s="21" t="s">
        <v>7103</v>
      </c>
      <c r="H1367" s="23" t="s">
        <v>100</v>
      </c>
      <c r="I1367" s="24">
        <v>0</v>
      </c>
      <c r="J1367" s="25">
        <v>710000000</v>
      </c>
      <c r="K1367" s="25" t="s">
        <v>82</v>
      </c>
      <c r="L1367" s="23" t="s">
        <v>273</v>
      </c>
      <c r="M1367" s="25" t="s">
        <v>986</v>
      </c>
      <c r="N1367" s="26" t="s">
        <v>84</v>
      </c>
      <c r="O1367" s="77" t="s">
        <v>5222</v>
      </c>
      <c r="P1367" s="21" t="s">
        <v>91</v>
      </c>
      <c r="Q1367" s="27">
        <v>796</v>
      </c>
      <c r="R1367" s="26" t="s">
        <v>678</v>
      </c>
      <c r="S1367" s="12">
        <v>124</v>
      </c>
      <c r="T1367" s="73">
        <v>16254.46</v>
      </c>
      <c r="U1367" s="12">
        <f t="shared" ref="U1367" si="217">S1367*T1367</f>
        <v>2015553.0399999998</v>
      </c>
      <c r="V1367" s="12">
        <f t="shared" ref="V1367" si="218">U1367*1.12</f>
        <v>2257419.4048000001</v>
      </c>
      <c r="W1367" s="23"/>
      <c r="X1367" s="23">
        <v>2017</v>
      </c>
      <c r="Y1367" s="25"/>
      <c r="Z1367" s="121" t="s">
        <v>3993</v>
      </c>
      <c r="AA1367" s="121" t="s">
        <v>3153</v>
      </c>
      <c r="AB1367" s="121" t="s">
        <v>4792</v>
      </c>
      <c r="AC1367" s="121"/>
      <c r="AD1367" s="122"/>
      <c r="AE1367" s="122"/>
      <c r="AF1367" s="121" t="s">
        <v>8273</v>
      </c>
      <c r="AG1367" s="121"/>
      <c r="AH1367" s="121" t="s">
        <v>8274</v>
      </c>
      <c r="AI1367" s="121"/>
      <c r="AJ1367" s="123">
        <v>124</v>
      </c>
      <c r="AK1367" s="123">
        <v>18204</v>
      </c>
      <c r="AL1367" s="123">
        <f>AJ1367*AK1367</f>
        <v>2257296</v>
      </c>
      <c r="AM1367" s="123">
        <f>V1367-AL1367</f>
        <v>123.40480000013486</v>
      </c>
      <c r="AN1367" s="130"/>
      <c r="AO1367" s="21"/>
      <c r="AP1367" s="24"/>
      <c r="AQ1367" s="21"/>
    </row>
    <row r="1368" spans="1:43" s="22" customFormat="1" ht="76.5" outlineLevel="1" x14ac:dyDescent="0.25">
      <c r="A1368" s="70"/>
      <c r="B1368" s="72" t="s">
        <v>6273</v>
      </c>
      <c r="C1368" s="21" t="s">
        <v>79</v>
      </c>
      <c r="D1368" s="74" t="s">
        <v>850</v>
      </c>
      <c r="E1368" s="74" t="s">
        <v>772</v>
      </c>
      <c r="F1368" s="74" t="s">
        <v>851</v>
      </c>
      <c r="G1368" s="74" t="s">
        <v>7108</v>
      </c>
      <c r="H1368" s="23" t="s">
        <v>81</v>
      </c>
      <c r="I1368" s="24">
        <v>0.5</v>
      </c>
      <c r="J1368" s="25">
        <v>710000000</v>
      </c>
      <c r="K1368" s="25" t="s">
        <v>82</v>
      </c>
      <c r="L1368" s="23" t="s">
        <v>726</v>
      </c>
      <c r="M1368" s="30" t="s">
        <v>969</v>
      </c>
      <c r="N1368" s="26" t="s">
        <v>84</v>
      </c>
      <c r="O1368" s="26" t="s">
        <v>4214</v>
      </c>
      <c r="P1368" s="21" t="s">
        <v>91</v>
      </c>
      <c r="Q1368" s="27">
        <v>5111</v>
      </c>
      <c r="R1368" s="26" t="s">
        <v>897</v>
      </c>
      <c r="S1368" s="12">
        <v>1500</v>
      </c>
      <c r="T1368" s="12">
        <v>500</v>
      </c>
      <c r="U1368" s="12">
        <f t="shared" ref="U1368:U1395" si="219">S1368*T1368</f>
        <v>750000</v>
      </c>
      <c r="V1368" s="12">
        <f t="shared" ref="V1368:V1395" si="220">U1368*1.12</f>
        <v>840000.00000000012</v>
      </c>
      <c r="W1368" s="23" t="s">
        <v>1710</v>
      </c>
      <c r="X1368" s="23">
        <v>2017</v>
      </c>
      <c r="Y1368" s="25"/>
      <c r="Z1368" s="121" t="s">
        <v>905</v>
      </c>
      <c r="AA1368" s="121" t="s">
        <v>5541</v>
      </c>
      <c r="AB1368" s="121" t="s">
        <v>4790</v>
      </c>
      <c r="AC1368" s="121">
        <v>1</v>
      </c>
      <c r="AD1368" s="122" t="s">
        <v>7865</v>
      </c>
      <c r="AE1368" s="122" t="s">
        <v>7866</v>
      </c>
      <c r="AF1368" s="121" t="s">
        <v>231</v>
      </c>
      <c r="AG1368" s="121"/>
      <c r="AH1368" s="121" t="s">
        <v>7997</v>
      </c>
      <c r="AI1368" s="121"/>
      <c r="AJ1368" s="123">
        <v>500</v>
      </c>
      <c r="AK1368" s="123">
        <v>1500</v>
      </c>
      <c r="AL1368" s="123">
        <f>AJ1368*AK1368</f>
        <v>750000</v>
      </c>
      <c r="AM1368" s="123">
        <f t="shared" ref="AM1368:AM1373" si="221">U1368-AL1368</f>
        <v>0</v>
      </c>
      <c r="AN1368" s="130"/>
      <c r="AO1368" s="99" t="s">
        <v>8505</v>
      </c>
      <c r="AP1368" s="24">
        <v>0</v>
      </c>
      <c r="AQ1368" s="12">
        <f t="shared" ref="AQ1368:AQ1369" si="222">AL1368*AP1368</f>
        <v>0</v>
      </c>
    </row>
    <row r="1369" spans="1:43" s="22" customFormat="1" ht="76.5" outlineLevel="1" x14ac:dyDescent="0.25">
      <c r="A1369" s="70"/>
      <c r="B1369" s="72" t="s">
        <v>6274</v>
      </c>
      <c r="C1369" s="21" t="s">
        <v>79</v>
      </c>
      <c r="D1369" s="74" t="s">
        <v>5547</v>
      </c>
      <c r="E1369" s="74" t="s">
        <v>772</v>
      </c>
      <c r="F1369" s="74" t="s">
        <v>5548</v>
      </c>
      <c r="G1369" s="74" t="s">
        <v>7109</v>
      </c>
      <c r="H1369" s="23" t="s">
        <v>81</v>
      </c>
      <c r="I1369" s="24">
        <v>0.5</v>
      </c>
      <c r="J1369" s="25">
        <v>710000000</v>
      </c>
      <c r="K1369" s="25" t="s">
        <v>82</v>
      </c>
      <c r="L1369" s="23" t="s">
        <v>726</v>
      </c>
      <c r="M1369" s="30" t="s">
        <v>969</v>
      </c>
      <c r="N1369" s="26" t="s">
        <v>84</v>
      </c>
      <c r="O1369" s="26" t="s">
        <v>4214</v>
      </c>
      <c r="P1369" s="21" t="s">
        <v>91</v>
      </c>
      <c r="Q1369" s="27">
        <v>5111</v>
      </c>
      <c r="R1369" s="26" t="s">
        <v>897</v>
      </c>
      <c r="S1369" s="12">
        <v>1000</v>
      </c>
      <c r="T1369" s="12">
        <v>339</v>
      </c>
      <c r="U1369" s="12">
        <f t="shared" si="219"/>
        <v>339000</v>
      </c>
      <c r="V1369" s="12">
        <f t="shared" si="220"/>
        <v>379680.00000000006</v>
      </c>
      <c r="W1369" s="23" t="s">
        <v>1710</v>
      </c>
      <c r="X1369" s="23">
        <v>2017</v>
      </c>
      <c r="Y1369" s="25"/>
      <c r="Z1369" s="121" t="s">
        <v>905</v>
      </c>
      <c r="AA1369" s="121" t="s">
        <v>5541</v>
      </c>
      <c r="AB1369" s="121" t="s">
        <v>4790</v>
      </c>
      <c r="AC1369" s="121">
        <v>2</v>
      </c>
      <c r="AD1369" s="122" t="s">
        <v>7865</v>
      </c>
      <c r="AE1369" s="122" t="s">
        <v>7866</v>
      </c>
      <c r="AF1369" s="121" t="s">
        <v>231</v>
      </c>
      <c r="AG1369" s="121"/>
      <c r="AH1369" s="121" t="s">
        <v>7997</v>
      </c>
      <c r="AI1369" s="121"/>
      <c r="AJ1369" s="123">
        <v>339</v>
      </c>
      <c r="AK1369" s="123">
        <v>1000</v>
      </c>
      <c r="AL1369" s="123">
        <f t="shared" ref="AL1369:AL1373" si="223">AJ1369*AK1369</f>
        <v>339000</v>
      </c>
      <c r="AM1369" s="123">
        <f t="shared" si="221"/>
        <v>0</v>
      </c>
      <c r="AN1369" s="130"/>
      <c r="AO1369" s="99" t="s">
        <v>8505</v>
      </c>
      <c r="AP1369" s="24">
        <v>0</v>
      </c>
      <c r="AQ1369" s="12">
        <f t="shared" si="222"/>
        <v>0</v>
      </c>
    </row>
    <row r="1370" spans="1:43" s="22" customFormat="1" ht="76.5" outlineLevel="1" x14ac:dyDescent="0.25">
      <c r="A1370" s="70"/>
      <c r="B1370" s="72" t="s">
        <v>6275</v>
      </c>
      <c r="C1370" s="21" t="s">
        <v>79</v>
      </c>
      <c r="D1370" s="74" t="s">
        <v>1265</v>
      </c>
      <c r="E1370" s="74" t="s">
        <v>1266</v>
      </c>
      <c r="F1370" s="74" t="s">
        <v>1267</v>
      </c>
      <c r="G1370" s="74" t="s">
        <v>7110</v>
      </c>
      <c r="H1370" s="23" t="s">
        <v>81</v>
      </c>
      <c r="I1370" s="24">
        <v>0.5</v>
      </c>
      <c r="J1370" s="25">
        <v>710000000</v>
      </c>
      <c r="K1370" s="25" t="s">
        <v>82</v>
      </c>
      <c r="L1370" s="23" t="s">
        <v>726</v>
      </c>
      <c r="M1370" s="30" t="s">
        <v>969</v>
      </c>
      <c r="N1370" s="26" t="s">
        <v>84</v>
      </c>
      <c r="O1370" s="26" t="s">
        <v>4214</v>
      </c>
      <c r="P1370" s="21" t="s">
        <v>91</v>
      </c>
      <c r="Q1370" s="27">
        <v>796</v>
      </c>
      <c r="R1370" s="26" t="s">
        <v>678</v>
      </c>
      <c r="S1370" s="12">
        <v>100</v>
      </c>
      <c r="T1370" s="12">
        <v>1400</v>
      </c>
      <c r="U1370" s="12">
        <f t="shared" si="219"/>
        <v>140000</v>
      </c>
      <c r="V1370" s="12">
        <f t="shared" si="220"/>
        <v>156800.00000000003</v>
      </c>
      <c r="W1370" s="23" t="s">
        <v>1710</v>
      </c>
      <c r="X1370" s="23">
        <v>2017</v>
      </c>
      <c r="Y1370" s="25"/>
      <c r="Z1370" s="121" t="s">
        <v>905</v>
      </c>
      <c r="AA1370" s="121" t="s">
        <v>5541</v>
      </c>
      <c r="AB1370" s="121" t="s">
        <v>4790</v>
      </c>
      <c r="AC1370" s="121">
        <v>3</v>
      </c>
      <c r="AD1370" s="122" t="s">
        <v>7865</v>
      </c>
      <c r="AE1370" s="122" t="s">
        <v>7866</v>
      </c>
      <c r="AF1370" s="121" t="s">
        <v>231</v>
      </c>
      <c r="AG1370" s="121"/>
      <c r="AH1370" s="121" t="s">
        <v>7997</v>
      </c>
      <c r="AI1370" s="121"/>
      <c r="AJ1370" s="123">
        <v>1400</v>
      </c>
      <c r="AK1370" s="123">
        <v>100</v>
      </c>
      <c r="AL1370" s="123">
        <f t="shared" si="223"/>
        <v>140000</v>
      </c>
      <c r="AM1370" s="123">
        <f t="shared" si="221"/>
        <v>0</v>
      </c>
      <c r="AN1370" s="130"/>
      <c r="AO1370" s="99" t="s">
        <v>8505</v>
      </c>
      <c r="AP1370" s="144">
        <v>0.82499999999999996</v>
      </c>
      <c r="AQ1370" s="12">
        <f>AL1370*AP1370</f>
        <v>115500</v>
      </c>
    </row>
    <row r="1371" spans="1:43" s="22" customFormat="1" ht="76.5" outlineLevel="1" x14ac:dyDescent="0.25">
      <c r="A1371" s="70"/>
      <c r="B1371" s="72" t="s">
        <v>6276</v>
      </c>
      <c r="C1371" s="21" t="s">
        <v>79</v>
      </c>
      <c r="D1371" s="74" t="s">
        <v>1265</v>
      </c>
      <c r="E1371" s="74" t="s">
        <v>1266</v>
      </c>
      <c r="F1371" s="74" t="s">
        <v>1267</v>
      </c>
      <c r="G1371" s="74" t="s">
        <v>7111</v>
      </c>
      <c r="H1371" s="23" t="s">
        <v>81</v>
      </c>
      <c r="I1371" s="24">
        <v>0.5</v>
      </c>
      <c r="J1371" s="25">
        <v>710000000</v>
      </c>
      <c r="K1371" s="25" t="s">
        <v>82</v>
      </c>
      <c r="L1371" s="23" t="s">
        <v>726</v>
      </c>
      <c r="M1371" s="30" t="s">
        <v>969</v>
      </c>
      <c r="N1371" s="26" t="s">
        <v>84</v>
      </c>
      <c r="O1371" s="26" t="s">
        <v>4214</v>
      </c>
      <c r="P1371" s="21" t="s">
        <v>91</v>
      </c>
      <c r="Q1371" s="27">
        <v>796</v>
      </c>
      <c r="R1371" s="26" t="s">
        <v>678</v>
      </c>
      <c r="S1371" s="12">
        <v>100</v>
      </c>
      <c r="T1371" s="12">
        <v>1400</v>
      </c>
      <c r="U1371" s="12">
        <f t="shared" si="219"/>
        <v>140000</v>
      </c>
      <c r="V1371" s="12">
        <f t="shared" si="220"/>
        <v>156800.00000000003</v>
      </c>
      <c r="W1371" s="23" t="s">
        <v>1710</v>
      </c>
      <c r="X1371" s="23">
        <v>2017</v>
      </c>
      <c r="Y1371" s="25"/>
      <c r="Z1371" s="121" t="s">
        <v>905</v>
      </c>
      <c r="AA1371" s="121" t="s">
        <v>5541</v>
      </c>
      <c r="AB1371" s="121" t="s">
        <v>4790</v>
      </c>
      <c r="AC1371" s="121">
        <v>4</v>
      </c>
      <c r="AD1371" s="122" t="s">
        <v>7865</v>
      </c>
      <c r="AE1371" s="122" t="s">
        <v>7866</v>
      </c>
      <c r="AF1371" s="121" t="s">
        <v>231</v>
      </c>
      <c r="AG1371" s="121"/>
      <c r="AH1371" s="121" t="s">
        <v>7997</v>
      </c>
      <c r="AI1371" s="121"/>
      <c r="AJ1371" s="123">
        <v>1400</v>
      </c>
      <c r="AK1371" s="123">
        <v>100</v>
      </c>
      <c r="AL1371" s="123">
        <f t="shared" si="223"/>
        <v>140000</v>
      </c>
      <c r="AM1371" s="123">
        <f t="shared" si="221"/>
        <v>0</v>
      </c>
      <c r="AN1371" s="130"/>
      <c r="AO1371" s="99" t="s">
        <v>8505</v>
      </c>
      <c r="AP1371" s="144">
        <v>0.82499999999999996</v>
      </c>
      <c r="AQ1371" s="12">
        <f>AL1371*AP1371</f>
        <v>115500</v>
      </c>
    </row>
    <row r="1372" spans="1:43" s="22" customFormat="1" ht="102" outlineLevel="1" x14ac:dyDescent="0.25">
      <c r="A1372" s="70"/>
      <c r="B1372" s="72" t="s">
        <v>6277</v>
      </c>
      <c r="C1372" s="21" t="s">
        <v>79</v>
      </c>
      <c r="D1372" s="74" t="s">
        <v>5544</v>
      </c>
      <c r="E1372" s="74" t="s">
        <v>5545</v>
      </c>
      <c r="F1372" s="74" t="s">
        <v>5546</v>
      </c>
      <c r="G1372" s="74" t="s">
        <v>7112</v>
      </c>
      <c r="H1372" s="23" t="s">
        <v>81</v>
      </c>
      <c r="I1372" s="24">
        <v>0.5</v>
      </c>
      <c r="J1372" s="25">
        <v>710000000</v>
      </c>
      <c r="K1372" s="25" t="s">
        <v>82</v>
      </c>
      <c r="L1372" s="23" t="s">
        <v>726</v>
      </c>
      <c r="M1372" s="30" t="s">
        <v>969</v>
      </c>
      <c r="N1372" s="26" t="s">
        <v>84</v>
      </c>
      <c r="O1372" s="26" t="s">
        <v>4214</v>
      </c>
      <c r="P1372" s="21" t="s">
        <v>91</v>
      </c>
      <c r="Q1372" s="27">
        <v>796</v>
      </c>
      <c r="R1372" s="26" t="s">
        <v>678</v>
      </c>
      <c r="S1372" s="12">
        <v>550</v>
      </c>
      <c r="T1372" s="12">
        <v>675</v>
      </c>
      <c r="U1372" s="12">
        <f t="shared" si="219"/>
        <v>371250</v>
      </c>
      <c r="V1372" s="12">
        <f t="shared" si="220"/>
        <v>415800.00000000006</v>
      </c>
      <c r="W1372" s="23" t="s">
        <v>1710</v>
      </c>
      <c r="X1372" s="23">
        <v>2017</v>
      </c>
      <c r="Y1372" s="25"/>
      <c r="Z1372" s="121" t="s">
        <v>905</v>
      </c>
      <c r="AA1372" s="121" t="s">
        <v>5541</v>
      </c>
      <c r="AB1372" s="121" t="s">
        <v>4790</v>
      </c>
      <c r="AC1372" s="121">
        <v>5</v>
      </c>
      <c r="AD1372" s="122" t="s">
        <v>7865</v>
      </c>
      <c r="AE1372" s="122" t="s">
        <v>7866</v>
      </c>
      <c r="AF1372" s="121" t="s">
        <v>231</v>
      </c>
      <c r="AG1372" s="121"/>
      <c r="AH1372" s="121" t="s">
        <v>7997</v>
      </c>
      <c r="AI1372" s="121"/>
      <c r="AJ1372" s="123">
        <v>675</v>
      </c>
      <c r="AK1372" s="123">
        <v>550</v>
      </c>
      <c r="AL1372" s="123">
        <f t="shared" si="223"/>
        <v>371250</v>
      </c>
      <c r="AM1372" s="123">
        <f t="shared" si="221"/>
        <v>0</v>
      </c>
      <c r="AN1372" s="130"/>
      <c r="AO1372" s="99" t="s">
        <v>8505</v>
      </c>
      <c r="AP1372" s="144">
        <v>0.59899999999999998</v>
      </c>
      <c r="AQ1372" s="12">
        <f t="shared" ref="AQ1372:AQ1373" si="224">AL1372*AP1372</f>
        <v>222378.75</v>
      </c>
    </row>
    <row r="1373" spans="1:43" s="22" customFormat="1" ht="102" outlineLevel="1" x14ac:dyDescent="0.25">
      <c r="A1373" s="70"/>
      <c r="B1373" s="72" t="s">
        <v>6278</v>
      </c>
      <c r="C1373" s="21" t="s">
        <v>79</v>
      </c>
      <c r="D1373" s="74" t="s">
        <v>5544</v>
      </c>
      <c r="E1373" s="74" t="s">
        <v>5545</v>
      </c>
      <c r="F1373" s="74" t="s">
        <v>5546</v>
      </c>
      <c r="G1373" s="74" t="s">
        <v>7113</v>
      </c>
      <c r="H1373" s="23" t="s">
        <v>81</v>
      </c>
      <c r="I1373" s="24">
        <v>0.5</v>
      </c>
      <c r="J1373" s="25">
        <v>710000000</v>
      </c>
      <c r="K1373" s="25" t="s">
        <v>82</v>
      </c>
      <c r="L1373" s="23" t="s">
        <v>726</v>
      </c>
      <c r="M1373" s="30" t="s">
        <v>969</v>
      </c>
      <c r="N1373" s="26" t="s">
        <v>84</v>
      </c>
      <c r="O1373" s="26" t="s">
        <v>4214</v>
      </c>
      <c r="P1373" s="21" t="s">
        <v>91</v>
      </c>
      <c r="Q1373" s="27">
        <v>796</v>
      </c>
      <c r="R1373" s="26" t="s">
        <v>678</v>
      </c>
      <c r="S1373" s="12">
        <v>550</v>
      </c>
      <c r="T1373" s="12">
        <v>675</v>
      </c>
      <c r="U1373" s="12">
        <f t="shared" si="219"/>
        <v>371250</v>
      </c>
      <c r="V1373" s="12">
        <f t="shared" si="220"/>
        <v>415800.00000000006</v>
      </c>
      <c r="W1373" s="23" t="s">
        <v>1710</v>
      </c>
      <c r="X1373" s="23">
        <v>2017</v>
      </c>
      <c r="Y1373" s="25"/>
      <c r="Z1373" s="121" t="s">
        <v>905</v>
      </c>
      <c r="AA1373" s="121" t="s">
        <v>5541</v>
      </c>
      <c r="AB1373" s="121" t="s">
        <v>4790</v>
      </c>
      <c r="AC1373" s="121">
        <v>6</v>
      </c>
      <c r="AD1373" s="122" t="s">
        <v>7865</v>
      </c>
      <c r="AE1373" s="122" t="s">
        <v>7866</v>
      </c>
      <c r="AF1373" s="121" t="s">
        <v>231</v>
      </c>
      <c r="AG1373" s="121"/>
      <c r="AH1373" s="121" t="s">
        <v>7997</v>
      </c>
      <c r="AI1373" s="121"/>
      <c r="AJ1373" s="123">
        <v>675</v>
      </c>
      <c r="AK1373" s="123">
        <v>550</v>
      </c>
      <c r="AL1373" s="123">
        <f t="shared" si="223"/>
        <v>371250</v>
      </c>
      <c r="AM1373" s="123">
        <f t="shared" si="221"/>
        <v>0</v>
      </c>
      <c r="AN1373" s="130"/>
      <c r="AO1373" s="99" t="s">
        <v>8505</v>
      </c>
      <c r="AP1373" s="144">
        <v>0.59899999999999998</v>
      </c>
      <c r="AQ1373" s="12">
        <f t="shared" si="224"/>
        <v>222378.75</v>
      </c>
    </row>
    <row r="1374" spans="1:43" s="22" customFormat="1" ht="76.5" outlineLevel="1" x14ac:dyDescent="0.25">
      <c r="A1374" s="70"/>
      <c r="B1374" s="72" t="s">
        <v>6279</v>
      </c>
      <c r="C1374" s="21" t="s">
        <v>79</v>
      </c>
      <c r="D1374" s="74" t="s">
        <v>1825</v>
      </c>
      <c r="E1374" s="74" t="s">
        <v>1826</v>
      </c>
      <c r="F1374" s="74" t="s">
        <v>1827</v>
      </c>
      <c r="G1374" s="74" t="s">
        <v>7114</v>
      </c>
      <c r="H1374" s="23" t="s">
        <v>81</v>
      </c>
      <c r="I1374" s="24">
        <v>0</v>
      </c>
      <c r="J1374" s="25">
        <v>710000000</v>
      </c>
      <c r="K1374" s="25" t="s">
        <v>82</v>
      </c>
      <c r="L1374" s="23" t="s">
        <v>726</v>
      </c>
      <c r="M1374" s="30" t="s">
        <v>969</v>
      </c>
      <c r="N1374" s="26" t="s">
        <v>84</v>
      </c>
      <c r="O1374" s="26" t="s">
        <v>4214</v>
      </c>
      <c r="P1374" s="21" t="s">
        <v>91</v>
      </c>
      <c r="Q1374" s="27">
        <v>796</v>
      </c>
      <c r="R1374" s="26" t="s">
        <v>678</v>
      </c>
      <c r="S1374" s="12">
        <v>200</v>
      </c>
      <c r="T1374" s="12">
        <v>678</v>
      </c>
      <c r="U1374" s="12">
        <f t="shared" si="219"/>
        <v>135600</v>
      </c>
      <c r="V1374" s="12">
        <f t="shared" si="220"/>
        <v>151872</v>
      </c>
      <c r="W1374" s="72"/>
      <c r="X1374" s="23">
        <v>2017</v>
      </c>
      <c r="Y1374" s="25"/>
      <c r="Z1374" s="121" t="s">
        <v>905</v>
      </c>
      <c r="AA1374" s="121" t="s">
        <v>5541</v>
      </c>
      <c r="AB1374" s="121" t="s">
        <v>4790</v>
      </c>
      <c r="AC1374" s="121">
        <v>1</v>
      </c>
      <c r="AD1374" s="122" t="s">
        <v>7864</v>
      </c>
      <c r="AE1374" s="122" t="s">
        <v>7866</v>
      </c>
      <c r="AF1374" s="121" t="s">
        <v>231</v>
      </c>
      <c r="AG1374" s="121"/>
      <c r="AH1374" s="121" t="s">
        <v>7999</v>
      </c>
      <c r="AI1374" s="121"/>
      <c r="AJ1374" s="123">
        <v>200</v>
      </c>
      <c r="AK1374" s="123">
        <v>630.88</v>
      </c>
      <c r="AL1374" s="123">
        <f>AJ1374*AK1374</f>
        <v>126176</v>
      </c>
      <c r="AM1374" s="123">
        <f>U1374-AL1374</f>
        <v>9424</v>
      </c>
      <c r="AN1374" s="130"/>
      <c r="AO1374" s="21"/>
      <c r="AP1374" s="24"/>
      <c r="AQ1374" s="21"/>
    </row>
    <row r="1375" spans="1:43" s="22" customFormat="1" ht="76.5" outlineLevel="1" x14ac:dyDescent="0.25">
      <c r="A1375" s="70"/>
      <c r="B1375" s="72" t="s">
        <v>6280</v>
      </c>
      <c r="C1375" s="21" t="s">
        <v>79</v>
      </c>
      <c r="D1375" s="74" t="s">
        <v>771</v>
      </c>
      <c r="E1375" s="74" t="s">
        <v>772</v>
      </c>
      <c r="F1375" s="74" t="s">
        <v>773</v>
      </c>
      <c r="G1375" s="74" t="s">
        <v>7115</v>
      </c>
      <c r="H1375" s="23" t="s">
        <v>81</v>
      </c>
      <c r="I1375" s="24">
        <v>0</v>
      </c>
      <c r="J1375" s="25">
        <v>710000000</v>
      </c>
      <c r="K1375" s="25" t="s">
        <v>82</v>
      </c>
      <c r="L1375" s="23" t="s">
        <v>726</v>
      </c>
      <c r="M1375" s="30" t="s">
        <v>969</v>
      </c>
      <c r="N1375" s="26" t="s">
        <v>84</v>
      </c>
      <c r="O1375" s="26" t="s">
        <v>4214</v>
      </c>
      <c r="P1375" s="21" t="s">
        <v>91</v>
      </c>
      <c r="Q1375" s="27">
        <v>5111</v>
      </c>
      <c r="R1375" s="26" t="s">
        <v>897</v>
      </c>
      <c r="S1375" s="12">
        <v>3000</v>
      </c>
      <c r="T1375" s="12">
        <v>1027</v>
      </c>
      <c r="U1375" s="12">
        <f t="shared" si="219"/>
        <v>3081000</v>
      </c>
      <c r="V1375" s="12">
        <f t="shared" si="220"/>
        <v>3450720.0000000005</v>
      </c>
      <c r="W1375" s="72"/>
      <c r="X1375" s="23">
        <v>2017</v>
      </c>
      <c r="Y1375" s="25"/>
      <c r="Z1375" s="121" t="s">
        <v>905</v>
      </c>
      <c r="AA1375" s="121" t="s">
        <v>5541</v>
      </c>
      <c r="AB1375" s="121" t="s">
        <v>4790</v>
      </c>
      <c r="AC1375" s="121">
        <v>2</v>
      </c>
      <c r="AD1375" s="122" t="s">
        <v>7864</v>
      </c>
      <c r="AE1375" s="122" t="s">
        <v>7866</v>
      </c>
      <c r="AF1375" s="121" t="s">
        <v>231</v>
      </c>
      <c r="AG1375" s="121"/>
      <c r="AH1375" s="121" t="s">
        <v>8000</v>
      </c>
      <c r="AI1375" s="121"/>
      <c r="AJ1375" s="123">
        <v>3000</v>
      </c>
      <c r="AK1375" s="123">
        <v>1027</v>
      </c>
      <c r="AL1375" s="123">
        <f t="shared" ref="AL1375:AL1396" si="225">AJ1375*AK1375</f>
        <v>3081000</v>
      </c>
      <c r="AM1375" s="123">
        <f t="shared" ref="AM1375" si="226">U1375-AL1375</f>
        <v>0</v>
      </c>
      <c r="AN1375" s="130"/>
      <c r="AO1375" s="21"/>
      <c r="AP1375" s="24"/>
      <c r="AQ1375" s="21"/>
    </row>
    <row r="1376" spans="1:43" s="22" customFormat="1" ht="76.5" outlineLevel="1" x14ac:dyDescent="0.25">
      <c r="A1376" s="70"/>
      <c r="B1376" s="72" t="s">
        <v>6281</v>
      </c>
      <c r="C1376" s="21" t="s">
        <v>79</v>
      </c>
      <c r="D1376" s="74" t="s">
        <v>5542</v>
      </c>
      <c r="E1376" s="74" t="s">
        <v>772</v>
      </c>
      <c r="F1376" s="74" t="s">
        <v>5543</v>
      </c>
      <c r="G1376" s="74" t="s">
        <v>7116</v>
      </c>
      <c r="H1376" s="23" t="s">
        <v>81</v>
      </c>
      <c r="I1376" s="24">
        <v>0</v>
      </c>
      <c r="J1376" s="25">
        <v>710000000</v>
      </c>
      <c r="K1376" s="25" t="s">
        <v>82</v>
      </c>
      <c r="L1376" s="23" t="s">
        <v>726</v>
      </c>
      <c r="M1376" s="30" t="s">
        <v>969</v>
      </c>
      <c r="N1376" s="26" t="s">
        <v>84</v>
      </c>
      <c r="O1376" s="26" t="s">
        <v>4214</v>
      </c>
      <c r="P1376" s="21" t="s">
        <v>91</v>
      </c>
      <c r="Q1376" s="27">
        <v>5111</v>
      </c>
      <c r="R1376" s="26" t="s">
        <v>897</v>
      </c>
      <c r="S1376" s="12">
        <v>45</v>
      </c>
      <c r="T1376" s="12">
        <v>942</v>
      </c>
      <c r="U1376" s="12">
        <f t="shared" si="219"/>
        <v>42390</v>
      </c>
      <c r="V1376" s="12">
        <f t="shared" si="220"/>
        <v>47476.800000000003</v>
      </c>
      <c r="W1376" s="72"/>
      <c r="X1376" s="23">
        <v>2017</v>
      </c>
      <c r="Y1376" s="25"/>
      <c r="Z1376" s="121" t="s">
        <v>905</v>
      </c>
      <c r="AA1376" s="121" t="s">
        <v>5541</v>
      </c>
      <c r="AB1376" s="121" t="s">
        <v>4790</v>
      </c>
      <c r="AC1376" s="121">
        <v>3</v>
      </c>
      <c r="AD1376" s="122" t="s">
        <v>7864</v>
      </c>
      <c r="AE1376" s="122" t="s">
        <v>7866</v>
      </c>
      <c r="AF1376" s="121" t="s">
        <v>8327</v>
      </c>
      <c r="AG1376" s="121" t="s">
        <v>9018</v>
      </c>
      <c r="AH1376" s="121" t="s">
        <v>7998</v>
      </c>
      <c r="AI1376" s="121"/>
      <c r="AJ1376" s="123">
        <v>45</v>
      </c>
      <c r="AK1376" s="123">
        <v>940</v>
      </c>
      <c r="AL1376" s="123">
        <f t="shared" si="225"/>
        <v>42300</v>
      </c>
      <c r="AM1376" s="123">
        <f>V1376-AL1376</f>
        <v>5176.8000000000029</v>
      </c>
      <c r="AN1376" s="130"/>
      <c r="AO1376" s="21"/>
      <c r="AP1376" s="24"/>
      <c r="AQ1376" s="21"/>
    </row>
    <row r="1377" spans="1:43" s="22" customFormat="1" ht="76.5" outlineLevel="1" x14ac:dyDescent="0.25">
      <c r="A1377" s="70"/>
      <c r="B1377" s="72" t="s">
        <v>6282</v>
      </c>
      <c r="C1377" s="21" t="s">
        <v>79</v>
      </c>
      <c r="D1377" s="74" t="s">
        <v>1238</v>
      </c>
      <c r="E1377" s="74" t="s">
        <v>809</v>
      </c>
      <c r="F1377" s="74" t="s">
        <v>1239</v>
      </c>
      <c r="G1377" s="74" t="s">
        <v>7117</v>
      </c>
      <c r="H1377" s="23" t="s">
        <v>81</v>
      </c>
      <c r="I1377" s="24">
        <v>0</v>
      </c>
      <c r="J1377" s="25">
        <v>710000000</v>
      </c>
      <c r="K1377" s="25" t="s">
        <v>82</v>
      </c>
      <c r="L1377" s="23" t="s">
        <v>726</v>
      </c>
      <c r="M1377" s="30" t="s">
        <v>969</v>
      </c>
      <c r="N1377" s="26" t="s">
        <v>84</v>
      </c>
      <c r="O1377" s="26" t="s">
        <v>4214</v>
      </c>
      <c r="P1377" s="21" t="s">
        <v>91</v>
      </c>
      <c r="Q1377" s="27">
        <v>778</v>
      </c>
      <c r="R1377" s="26" t="s">
        <v>899</v>
      </c>
      <c r="S1377" s="12">
        <v>100</v>
      </c>
      <c r="T1377" s="12">
        <v>192</v>
      </c>
      <c r="U1377" s="12">
        <f t="shared" si="219"/>
        <v>19200</v>
      </c>
      <c r="V1377" s="12">
        <f t="shared" si="220"/>
        <v>21504.000000000004</v>
      </c>
      <c r="W1377" s="72"/>
      <c r="X1377" s="23">
        <v>2017</v>
      </c>
      <c r="Y1377" s="25"/>
      <c r="Z1377" s="121" t="s">
        <v>905</v>
      </c>
      <c r="AA1377" s="121" t="s">
        <v>5541</v>
      </c>
      <c r="AB1377" s="121" t="s">
        <v>4790</v>
      </c>
      <c r="AC1377" s="121">
        <v>4</v>
      </c>
      <c r="AD1377" s="122" t="s">
        <v>7864</v>
      </c>
      <c r="AE1377" s="122" t="s">
        <v>7866</v>
      </c>
      <c r="AF1377" s="121" t="s">
        <v>8327</v>
      </c>
      <c r="AG1377" s="121" t="s">
        <v>9018</v>
      </c>
      <c r="AH1377" s="121" t="s">
        <v>7998</v>
      </c>
      <c r="AI1377" s="121"/>
      <c r="AJ1377" s="123">
        <v>100</v>
      </c>
      <c r="AK1377" s="123">
        <v>215.04000000000002</v>
      </c>
      <c r="AL1377" s="123">
        <f t="shared" si="225"/>
        <v>21504.000000000004</v>
      </c>
      <c r="AM1377" s="123">
        <f t="shared" ref="AM1377:AM1396" si="227">V1377-AL1377</f>
        <v>0</v>
      </c>
      <c r="AN1377" s="130"/>
      <c r="AO1377" s="21"/>
      <c r="AP1377" s="24"/>
      <c r="AQ1377" s="21"/>
    </row>
    <row r="1378" spans="1:43" s="22" customFormat="1" ht="76.5" outlineLevel="1" x14ac:dyDescent="0.25">
      <c r="A1378" s="70"/>
      <c r="B1378" s="72" t="s">
        <v>6283</v>
      </c>
      <c r="C1378" s="21" t="s">
        <v>79</v>
      </c>
      <c r="D1378" s="21" t="s">
        <v>1240</v>
      </c>
      <c r="E1378" s="21" t="s">
        <v>809</v>
      </c>
      <c r="F1378" s="21" t="s">
        <v>1241</v>
      </c>
      <c r="G1378" s="74" t="s">
        <v>7118</v>
      </c>
      <c r="H1378" s="23" t="s">
        <v>81</v>
      </c>
      <c r="I1378" s="24">
        <v>0</v>
      </c>
      <c r="J1378" s="25">
        <v>710000000</v>
      </c>
      <c r="K1378" s="25" t="s">
        <v>82</v>
      </c>
      <c r="L1378" s="23" t="s">
        <v>726</v>
      </c>
      <c r="M1378" s="30" t="s">
        <v>969</v>
      </c>
      <c r="N1378" s="26" t="s">
        <v>84</v>
      </c>
      <c r="O1378" s="26" t="s">
        <v>4214</v>
      </c>
      <c r="P1378" s="21" t="s">
        <v>91</v>
      </c>
      <c r="Q1378" s="27">
        <v>778</v>
      </c>
      <c r="R1378" s="26" t="s">
        <v>899</v>
      </c>
      <c r="S1378" s="12">
        <v>100</v>
      </c>
      <c r="T1378" s="12">
        <v>342</v>
      </c>
      <c r="U1378" s="12">
        <f t="shared" si="219"/>
        <v>34200</v>
      </c>
      <c r="V1378" s="12">
        <f t="shared" si="220"/>
        <v>38304.000000000007</v>
      </c>
      <c r="W1378" s="72"/>
      <c r="X1378" s="23">
        <v>2017</v>
      </c>
      <c r="Y1378" s="25"/>
      <c r="Z1378" s="121" t="s">
        <v>905</v>
      </c>
      <c r="AA1378" s="121" t="s">
        <v>5541</v>
      </c>
      <c r="AB1378" s="121" t="s">
        <v>4790</v>
      </c>
      <c r="AC1378" s="121">
        <v>5</v>
      </c>
      <c r="AD1378" s="122" t="s">
        <v>7864</v>
      </c>
      <c r="AE1378" s="122" t="s">
        <v>7866</v>
      </c>
      <c r="AF1378" s="121" t="s">
        <v>8327</v>
      </c>
      <c r="AG1378" s="121" t="s">
        <v>9018</v>
      </c>
      <c r="AH1378" s="121" t="s">
        <v>7998</v>
      </c>
      <c r="AI1378" s="121"/>
      <c r="AJ1378" s="123">
        <v>100</v>
      </c>
      <c r="AK1378" s="123">
        <v>383.04</v>
      </c>
      <c r="AL1378" s="123">
        <f t="shared" si="225"/>
        <v>38304</v>
      </c>
      <c r="AM1378" s="123">
        <f t="shared" si="227"/>
        <v>0</v>
      </c>
      <c r="AN1378" s="130"/>
      <c r="AO1378" s="21"/>
      <c r="AP1378" s="24"/>
      <c r="AQ1378" s="21"/>
    </row>
    <row r="1379" spans="1:43" s="22" customFormat="1" ht="76.5" outlineLevel="1" x14ac:dyDescent="0.25">
      <c r="A1379" s="70"/>
      <c r="B1379" s="72" t="s">
        <v>6284</v>
      </c>
      <c r="C1379" s="21" t="s">
        <v>79</v>
      </c>
      <c r="D1379" s="74" t="s">
        <v>7487</v>
      </c>
      <c r="E1379" s="74" t="s">
        <v>809</v>
      </c>
      <c r="F1379" s="74" t="s">
        <v>7488</v>
      </c>
      <c r="G1379" s="74" t="s">
        <v>7119</v>
      </c>
      <c r="H1379" s="23" t="s">
        <v>81</v>
      </c>
      <c r="I1379" s="24">
        <v>0</v>
      </c>
      <c r="J1379" s="25">
        <v>710000000</v>
      </c>
      <c r="K1379" s="25" t="s">
        <v>82</v>
      </c>
      <c r="L1379" s="23" t="s">
        <v>726</v>
      </c>
      <c r="M1379" s="30" t="s">
        <v>969</v>
      </c>
      <c r="N1379" s="26" t="s">
        <v>84</v>
      </c>
      <c r="O1379" s="26" t="s">
        <v>4214</v>
      </c>
      <c r="P1379" s="21" t="s">
        <v>91</v>
      </c>
      <c r="Q1379" s="27">
        <v>778</v>
      </c>
      <c r="R1379" s="26" t="s">
        <v>899</v>
      </c>
      <c r="S1379" s="12">
        <v>100</v>
      </c>
      <c r="T1379" s="12">
        <v>428</v>
      </c>
      <c r="U1379" s="12">
        <f t="shared" si="219"/>
        <v>42800</v>
      </c>
      <c r="V1379" s="12">
        <f t="shared" si="220"/>
        <v>47936.000000000007</v>
      </c>
      <c r="W1379" s="72"/>
      <c r="X1379" s="23">
        <v>2017</v>
      </c>
      <c r="Y1379" s="25"/>
      <c r="Z1379" s="121" t="s">
        <v>905</v>
      </c>
      <c r="AA1379" s="121" t="s">
        <v>5541</v>
      </c>
      <c r="AB1379" s="121" t="s">
        <v>4790</v>
      </c>
      <c r="AC1379" s="121">
        <v>6</v>
      </c>
      <c r="AD1379" s="122" t="s">
        <v>7864</v>
      </c>
      <c r="AE1379" s="122" t="s">
        <v>7866</v>
      </c>
      <c r="AF1379" s="121" t="s">
        <v>8327</v>
      </c>
      <c r="AG1379" s="121" t="s">
        <v>9018</v>
      </c>
      <c r="AH1379" s="121" t="s">
        <v>7998</v>
      </c>
      <c r="AI1379" s="121"/>
      <c r="AJ1379" s="123">
        <v>100</v>
      </c>
      <c r="AK1379" s="123">
        <v>479.36000000000007</v>
      </c>
      <c r="AL1379" s="123">
        <f t="shared" si="225"/>
        <v>47936.000000000007</v>
      </c>
      <c r="AM1379" s="123">
        <f t="shared" si="227"/>
        <v>0</v>
      </c>
      <c r="AN1379" s="130"/>
      <c r="AO1379" s="21"/>
      <c r="AP1379" s="24"/>
      <c r="AQ1379" s="21"/>
    </row>
    <row r="1380" spans="1:43" s="22" customFormat="1" ht="76.5" outlineLevel="1" x14ac:dyDescent="0.25">
      <c r="A1380" s="70"/>
      <c r="B1380" s="72" t="s">
        <v>6285</v>
      </c>
      <c r="C1380" s="21" t="s">
        <v>79</v>
      </c>
      <c r="D1380" s="74" t="s">
        <v>7489</v>
      </c>
      <c r="E1380" s="74" t="s">
        <v>809</v>
      </c>
      <c r="F1380" s="74" t="s">
        <v>7490</v>
      </c>
      <c r="G1380" s="74" t="s">
        <v>7120</v>
      </c>
      <c r="H1380" s="23" t="s">
        <v>81</v>
      </c>
      <c r="I1380" s="24">
        <v>0</v>
      </c>
      <c r="J1380" s="25">
        <v>710000000</v>
      </c>
      <c r="K1380" s="25" t="s">
        <v>82</v>
      </c>
      <c r="L1380" s="23" t="s">
        <v>726</v>
      </c>
      <c r="M1380" s="30" t="s">
        <v>969</v>
      </c>
      <c r="N1380" s="26" t="s">
        <v>84</v>
      </c>
      <c r="O1380" s="26" t="s">
        <v>4214</v>
      </c>
      <c r="P1380" s="21" t="s">
        <v>91</v>
      </c>
      <c r="Q1380" s="27">
        <v>778</v>
      </c>
      <c r="R1380" s="26" t="s">
        <v>899</v>
      </c>
      <c r="S1380" s="12">
        <v>82</v>
      </c>
      <c r="T1380" s="12">
        <v>460</v>
      </c>
      <c r="U1380" s="12">
        <f t="shared" si="219"/>
        <v>37720</v>
      </c>
      <c r="V1380" s="12">
        <f t="shared" si="220"/>
        <v>42246.400000000001</v>
      </c>
      <c r="W1380" s="72"/>
      <c r="X1380" s="23">
        <v>2017</v>
      </c>
      <c r="Y1380" s="25"/>
      <c r="Z1380" s="121" t="s">
        <v>905</v>
      </c>
      <c r="AA1380" s="121" t="s">
        <v>5541</v>
      </c>
      <c r="AB1380" s="121" t="s">
        <v>4790</v>
      </c>
      <c r="AC1380" s="121">
        <v>7</v>
      </c>
      <c r="AD1380" s="122" t="s">
        <v>7864</v>
      </c>
      <c r="AE1380" s="122" t="s">
        <v>7866</v>
      </c>
      <c r="AF1380" s="121" t="s">
        <v>8327</v>
      </c>
      <c r="AG1380" s="121" t="s">
        <v>9018</v>
      </c>
      <c r="AH1380" s="121" t="s">
        <v>7998</v>
      </c>
      <c r="AI1380" s="121"/>
      <c r="AJ1380" s="123">
        <v>82</v>
      </c>
      <c r="AK1380" s="123">
        <v>515.20000000000005</v>
      </c>
      <c r="AL1380" s="123">
        <f t="shared" si="225"/>
        <v>42246.400000000001</v>
      </c>
      <c r="AM1380" s="123">
        <f t="shared" si="227"/>
        <v>0</v>
      </c>
      <c r="AN1380" s="130"/>
      <c r="AO1380" s="21"/>
      <c r="AP1380" s="24"/>
      <c r="AQ1380" s="21"/>
    </row>
    <row r="1381" spans="1:43" s="22" customFormat="1" ht="76.5" outlineLevel="1" x14ac:dyDescent="0.25">
      <c r="A1381" s="70"/>
      <c r="B1381" s="72" t="s">
        <v>6286</v>
      </c>
      <c r="C1381" s="21" t="s">
        <v>79</v>
      </c>
      <c r="D1381" s="74" t="s">
        <v>7491</v>
      </c>
      <c r="E1381" s="74" t="s">
        <v>809</v>
      </c>
      <c r="F1381" s="74" t="s">
        <v>7492</v>
      </c>
      <c r="G1381" s="74" t="s">
        <v>7121</v>
      </c>
      <c r="H1381" s="23" t="s">
        <v>81</v>
      </c>
      <c r="I1381" s="24">
        <v>0</v>
      </c>
      <c r="J1381" s="25">
        <v>710000000</v>
      </c>
      <c r="K1381" s="25" t="s">
        <v>82</v>
      </c>
      <c r="L1381" s="23" t="s">
        <v>726</v>
      </c>
      <c r="M1381" s="30" t="s">
        <v>969</v>
      </c>
      <c r="N1381" s="26" t="s">
        <v>84</v>
      </c>
      <c r="O1381" s="26" t="s">
        <v>4214</v>
      </c>
      <c r="P1381" s="21" t="s">
        <v>91</v>
      </c>
      <c r="Q1381" s="27" t="s">
        <v>898</v>
      </c>
      <c r="R1381" s="26" t="s">
        <v>899</v>
      </c>
      <c r="S1381" s="12">
        <v>50</v>
      </c>
      <c r="T1381" s="12">
        <v>685</v>
      </c>
      <c r="U1381" s="12">
        <f t="shared" si="219"/>
        <v>34250</v>
      </c>
      <c r="V1381" s="12">
        <f t="shared" si="220"/>
        <v>38360.000000000007</v>
      </c>
      <c r="W1381" s="72"/>
      <c r="X1381" s="23">
        <v>2017</v>
      </c>
      <c r="Y1381" s="25"/>
      <c r="Z1381" s="121" t="s">
        <v>905</v>
      </c>
      <c r="AA1381" s="121" t="s">
        <v>5541</v>
      </c>
      <c r="AB1381" s="121" t="s">
        <v>4790</v>
      </c>
      <c r="AC1381" s="121">
        <v>8</v>
      </c>
      <c r="AD1381" s="122" t="s">
        <v>7864</v>
      </c>
      <c r="AE1381" s="122" t="s">
        <v>7866</v>
      </c>
      <c r="AF1381" s="121" t="s">
        <v>8327</v>
      </c>
      <c r="AG1381" s="121" t="s">
        <v>9018</v>
      </c>
      <c r="AH1381" s="121" t="s">
        <v>7998</v>
      </c>
      <c r="AI1381" s="121"/>
      <c r="AJ1381" s="123">
        <v>50</v>
      </c>
      <c r="AK1381" s="123">
        <v>767.2</v>
      </c>
      <c r="AL1381" s="123">
        <f t="shared" si="225"/>
        <v>38360</v>
      </c>
      <c r="AM1381" s="123">
        <f t="shared" si="227"/>
        <v>0</v>
      </c>
      <c r="AN1381" s="130"/>
      <c r="AO1381" s="21"/>
      <c r="AP1381" s="24"/>
      <c r="AQ1381" s="21"/>
    </row>
    <row r="1382" spans="1:43" s="22" customFormat="1" ht="76.5" outlineLevel="1" x14ac:dyDescent="0.25">
      <c r="A1382" s="70"/>
      <c r="B1382" s="72" t="s">
        <v>6287</v>
      </c>
      <c r="C1382" s="21" t="s">
        <v>79</v>
      </c>
      <c r="D1382" s="74" t="s">
        <v>774</v>
      </c>
      <c r="E1382" s="74" t="s">
        <v>775</v>
      </c>
      <c r="F1382" s="74" t="s">
        <v>776</v>
      </c>
      <c r="G1382" s="74" t="s">
        <v>7122</v>
      </c>
      <c r="H1382" s="23" t="s">
        <v>81</v>
      </c>
      <c r="I1382" s="24">
        <v>0</v>
      </c>
      <c r="J1382" s="25">
        <v>710000000</v>
      </c>
      <c r="K1382" s="25" t="s">
        <v>82</v>
      </c>
      <c r="L1382" s="23" t="s">
        <v>726</v>
      </c>
      <c r="M1382" s="30" t="s">
        <v>969</v>
      </c>
      <c r="N1382" s="26" t="s">
        <v>84</v>
      </c>
      <c r="O1382" s="26" t="s">
        <v>4214</v>
      </c>
      <c r="P1382" s="21" t="s">
        <v>91</v>
      </c>
      <c r="Q1382" s="27">
        <v>796</v>
      </c>
      <c r="R1382" s="26" t="s">
        <v>678</v>
      </c>
      <c r="S1382" s="12">
        <v>1000</v>
      </c>
      <c r="T1382" s="12">
        <v>25</v>
      </c>
      <c r="U1382" s="12">
        <f t="shared" si="219"/>
        <v>25000</v>
      </c>
      <c r="V1382" s="12">
        <f t="shared" si="220"/>
        <v>28000.000000000004</v>
      </c>
      <c r="W1382" s="72"/>
      <c r="X1382" s="23">
        <v>2017</v>
      </c>
      <c r="Y1382" s="25"/>
      <c r="Z1382" s="121" t="s">
        <v>905</v>
      </c>
      <c r="AA1382" s="121" t="s">
        <v>5541</v>
      </c>
      <c r="AB1382" s="121" t="s">
        <v>4790</v>
      </c>
      <c r="AC1382" s="121">
        <v>9</v>
      </c>
      <c r="AD1382" s="122" t="s">
        <v>7864</v>
      </c>
      <c r="AE1382" s="122" t="s">
        <v>7866</v>
      </c>
      <c r="AF1382" s="121" t="s">
        <v>8327</v>
      </c>
      <c r="AG1382" s="121" t="s">
        <v>9018</v>
      </c>
      <c r="AH1382" s="121" t="s">
        <v>7998</v>
      </c>
      <c r="AI1382" s="121"/>
      <c r="AJ1382" s="123">
        <v>1000</v>
      </c>
      <c r="AK1382" s="123">
        <v>28.000000000000004</v>
      </c>
      <c r="AL1382" s="123">
        <f t="shared" si="225"/>
        <v>28000.000000000004</v>
      </c>
      <c r="AM1382" s="123">
        <f t="shared" si="227"/>
        <v>0</v>
      </c>
      <c r="AN1382" s="130"/>
      <c r="AO1382" s="21"/>
      <c r="AP1382" s="24"/>
      <c r="AQ1382" s="21"/>
    </row>
    <row r="1383" spans="1:43" s="22" customFormat="1" ht="76.5" outlineLevel="1" x14ac:dyDescent="0.25">
      <c r="A1383" s="70"/>
      <c r="B1383" s="72" t="s">
        <v>6288</v>
      </c>
      <c r="C1383" s="21" t="s">
        <v>79</v>
      </c>
      <c r="D1383" s="74" t="s">
        <v>5551</v>
      </c>
      <c r="E1383" s="74" t="s">
        <v>848</v>
      </c>
      <c r="F1383" s="74" t="s">
        <v>5552</v>
      </c>
      <c r="G1383" s="74" t="s">
        <v>7123</v>
      </c>
      <c r="H1383" s="23" t="s">
        <v>81</v>
      </c>
      <c r="I1383" s="24">
        <v>0</v>
      </c>
      <c r="J1383" s="25">
        <v>710000000</v>
      </c>
      <c r="K1383" s="25" t="s">
        <v>82</v>
      </c>
      <c r="L1383" s="23" t="s">
        <v>726</v>
      </c>
      <c r="M1383" s="30" t="s">
        <v>969</v>
      </c>
      <c r="N1383" s="26" t="s">
        <v>84</v>
      </c>
      <c r="O1383" s="26" t="s">
        <v>4214</v>
      </c>
      <c r="P1383" s="21" t="s">
        <v>91</v>
      </c>
      <c r="Q1383" s="27">
        <v>796</v>
      </c>
      <c r="R1383" s="26" t="s">
        <v>678</v>
      </c>
      <c r="S1383" s="12">
        <v>200</v>
      </c>
      <c r="T1383" s="12">
        <v>650</v>
      </c>
      <c r="U1383" s="12">
        <f t="shared" si="219"/>
        <v>130000</v>
      </c>
      <c r="V1383" s="12">
        <f t="shared" si="220"/>
        <v>145600</v>
      </c>
      <c r="W1383" s="72"/>
      <c r="X1383" s="23">
        <v>2017</v>
      </c>
      <c r="Y1383" s="25"/>
      <c r="Z1383" s="121" t="s">
        <v>905</v>
      </c>
      <c r="AA1383" s="121" t="s">
        <v>5541</v>
      </c>
      <c r="AB1383" s="121" t="s">
        <v>4790</v>
      </c>
      <c r="AC1383" s="121">
        <v>10</v>
      </c>
      <c r="AD1383" s="122" t="s">
        <v>7864</v>
      </c>
      <c r="AE1383" s="122" t="s">
        <v>7866</v>
      </c>
      <c r="AF1383" s="121" t="s">
        <v>8327</v>
      </c>
      <c r="AG1383" s="121" t="s">
        <v>9018</v>
      </c>
      <c r="AH1383" s="121" t="s">
        <v>7998</v>
      </c>
      <c r="AI1383" s="121"/>
      <c r="AJ1383" s="123">
        <v>200</v>
      </c>
      <c r="AK1383" s="123">
        <v>728.00000000000011</v>
      </c>
      <c r="AL1383" s="123">
        <f t="shared" si="225"/>
        <v>145600.00000000003</v>
      </c>
      <c r="AM1383" s="123">
        <f t="shared" si="227"/>
        <v>0</v>
      </c>
      <c r="AN1383" s="130"/>
      <c r="AO1383" s="21"/>
      <c r="AP1383" s="24"/>
      <c r="AQ1383" s="21"/>
    </row>
    <row r="1384" spans="1:43" s="22" customFormat="1" ht="76.5" outlineLevel="1" x14ac:dyDescent="0.25">
      <c r="A1384" s="70"/>
      <c r="B1384" s="72" t="s">
        <v>6289</v>
      </c>
      <c r="C1384" s="21" t="s">
        <v>79</v>
      </c>
      <c r="D1384" s="74" t="s">
        <v>826</v>
      </c>
      <c r="E1384" s="74" t="s">
        <v>827</v>
      </c>
      <c r="F1384" s="74" t="s">
        <v>828</v>
      </c>
      <c r="G1384" s="74" t="s">
        <v>7124</v>
      </c>
      <c r="H1384" s="23" t="s">
        <v>81</v>
      </c>
      <c r="I1384" s="24">
        <v>0</v>
      </c>
      <c r="J1384" s="25">
        <v>710000000</v>
      </c>
      <c r="K1384" s="25" t="s">
        <v>82</v>
      </c>
      <c r="L1384" s="23" t="s">
        <v>726</v>
      </c>
      <c r="M1384" s="30" t="s">
        <v>969</v>
      </c>
      <c r="N1384" s="26" t="s">
        <v>84</v>
      </c>
      <c r="O1384" s="26" t="s">
        <v>4214</v>
      </c>
      <c r="P1384" s="21" t="s">
        <v>91</v>
      </c>
      <c r="Q1384" s="27">
        <v>796</v>
      </c>
      <c r="R1384" s="26" t="s">
        <v>678</v>
      </c>
      <c r="S1384" s="12">
        <v>200</v>
      </c>
      <c r="T1384" s="12">
        <v>114</v>
      </c>
      <c r="U1384" s="12">
        <f t="shared" si="219"/>
        <v>22800</v>
      </c>
      <c r="V1384" s="12">
        <f t="shared" si="220"/>
        <v>25536.000000000004</v>
      </c>
      <c r="W1384" s="72"/>
      <c r="X1384" s="23">
        <v>2017</v>
      </c>
      <c r="Y1384" s="25"/>
      <c r="Z1384" s="121" t="s">
        <v>905</v>
      </c>
      <c r="AA1384" s="121" t="s">
        <v>5541</v>
      </c>
      <c r="AB1384" s="121" t="s">
        <v>4790</v>
      </c>
      <c r="AC1384" s="121">
        <v>11</v>
      </c>
      <c r="AD1384" s="122" t="s">
        <v>7864</v>
      </c>
      <c r="AE1384" s="122" t="s">
        <v>7866</v>
      </c>
      <c r="AF1384" s="121" t="s">
        <v>8327</v>
      </c>
      <c r="AG1384" s="121" t="s">
        <v>9018</v>
      </c>
      <c r="AH1384" s="121" t="s">
        <v>7998</v>
      </c>
      <c r="AI1384" s="121"/>
      <c r="AJ1384" s="123">
        <v>200</v>
      </c>
      <c r="AK1384" s="123">
        <v>127.68</v>
      </c>
      <c r="AL1384" s="123">
        <f t="shared" si="225"/>
        <v>25536</v>
      </c>
      <c r="AM1384" s="123">
        <f t="shared" si="227"/>
        <v>0</v>
      </c>
      <c r="AN1384" s="130"/>
      <c r="AO1384" s="21"/>
      <c r="AP1384" s="24"/>
      <c r="AQ1384" s="21"/>
    </row>
    <row r="1385" spans="1:43" s="22" customFormat="1" ht="89.25" outlineLevel="1" x14ac:dyDescent="0.25">
      <c r="A1385" s="70"/>
      <c r="B1385" s="72" t="s">
        <v>6290</v>
      </c>
      <c r="C1385" s="21" t="s">
        <v>79</v>
      </c>
      <c r="D1385" s="74" t="s">
        <v>5558</v>
      </c>
      <c r="E1385" s="74" t="s">
        <v>779</v>
      </c>
      <c r="F1385" s="74" t="s">
        <v>5559</v>
      </c>
      <c r="G1385" s="74" t="s">
        <v>7125</v>
      </c>
      <c r="H1385" s="23" t="s">
        <v>81</v>
      </c>
      <c r="I1385" s="24">
        <v>0</v>
      </c>
      <c r="J1385" s="25">
        <v>710000000</v>
      </c>
      <c r="K1385" s="25" t="s">
        <v>82</v>
      </c>
      <c r="L1385" s="23" t="s">
        <v>726</v>
      </c>
      <c r="M1385" s="30" t="s">
        <v>969</v>
      </c>
      <c r="N1385" s="26" t="s">
        <v>84</v>
      </c>
      <c r="O1385" s="26" t="s">
        <v>4214</v>
      </c>
      <c r="P1385" s="21" t="s">
        <v>91</v>
      </c>
      <c r="Q1385" s="27">
        <v>796</v>
      </c>
      <c r="R1385" s="26" t="s">
        <v>678</v>
      </c>
      <c r="S1385" s="12">
        <v>100</v>
      </c>
      <c r="T1385" s="12">
        <v>188</v>
      </c>
      <c r="U1385" s="12">
        <f t="shared" si="219"/>
        <v>18800</v>
      </c>
      <c r="V1385" s="12">
        <f t="shared" si="220"/>
        <v>21056.000000000004</v>
      </c>
      <c r="W1385" s="72"/>
      <c r="X1385" s="23">
        <v>2017</v>
      </c>
      <c r="Y1385" s="25"/>
      <c r="Z1385" s="121" t="s">
        <v>905</v>
      </c>
      <c r="AA1385" s="121" t="s">
        <v>5541</v>
      </c>
      <c r="AB1385" s="121" t="s">
        <v>4790</v>
      </c>
      <c r="AC1385" s="121">
        <v>12</v>
      </c>
      <c r="AD1385" s="122" t="s">
        <v>7864</v>
      </c>
      <c r="AE1385" s="122" t="s">
        <v>7866</v>
      </c>
      <c r="AF1385" s="121" t="s">
        <v>8327</v>
      </c>
      <c r="AG1385" s="121" t="s">
        <v>9018</v>
      </c>
      <c r="AH1385" s="121" t="s">
        <v>7998</v>
      </c>
      <c r="AI1385" s="121"/>
      <c r="AJ1385" s="123">
        <v>100</v>
      </c>
      <c r="AK1385" s="123">
        <v>210.56000000000003</v>
      </c>
      <c r="AL1385" s="123">
        <f t="shared" si="225"/>
        <v>21056.000000000004</v>
      </c>
      <c r="AM1385" s="123">
        <f t="shared" si="227"/>
        <v>0</v>
      </c>
      <c r="AN1385" s="130"/>
      <c r="AO1385" s="21"/>
      <c r="AP1385" s="24"/>
      <c r="AQ1385" s="21"/>
    </row>
    <row r="1386" spans="1:43" s="22" customFormat="1" ht="76.5" outlineLevel="1" x14ac:dyDescent="0.25">
      <c r="A1386" s="70"/>
      <c r="B1386" s="72" t="s">
        <v>6291</v>
      </c>
      <c r="C1386" s="21" t="s">
        <v>79</v>
      </c>
      <c r="D1386" s="74" t="s">
        <v>5553</v>
      </c>
      <c r="E1386" s="74" t="s">
        <v>821</v>
      </c>
      <c r="F1386" s="74" t="s">
        <v>822</v>
      </c>
      <c r="G1386" s="74" t="s">
        <v>7126</v>
      </c>
      <c r="H1386" s="23" t="s">
        <v>81</v>
      </c>
      <c r="I1386" s="24">
        <v>0</v>
      </c>
      <c r="J1386" s="25">
        <v>710000000</v>
      </c>
      <c r="K1386" s="25" t="s">
        <v>82</v>
      </c>
      <c r="L1386" s="23" t="s">
        <v>726</v>
      </c>
      <c r="M1386" s="30" t="s">
        <v>969</v>
      </c>
      <c r="N1386" s="26" t="s">
        <v>84</v>
      </c>
      <c r="O1386" s="26" t="s">
        <v>4214</v>
      </c>
      <c r="P1386" s="21" t="s">
        <v>91</v>
      </c>
      <c r="Q1386" s="27">
        <v>796</v>
      </c>
      <c r="R1386" s="26" t="s">
        <v>678</v>
      </c>
      <c r="S1386" s="12">
        <v>1000</v>
      </c>
      <c r="T1386" s="12">
        <v>192</v>
      </c>
      <c r="U1386" s="12">
        <f t="shared" si="219"/>
        <v>192000</v>
      </c>
      <c r="V1386" s="12">
        <f t="shared" si="220"/>
        <v>215040.00000000003</v>
      </c>
      <c r="W1386" s="72"/>
      <c r="X1386" s="23">
        <v>2017</v>
      </c>
      <c r="Y1386" s="25"/>
      <c r="Z1386" s="121" t="s">
        <v>905</v>
      </c>
      <c r="AA1386" s="121" t="s">
        <v>5541</v>
      </c>
      <c r="AB1386" s="121" t="s">
        <v>4790</v>
      </c>
      <c r="AC1386" s="121">
        <v>13</v>
      </c>
      <c r="AD1386" s="122" t="s">
        <v>7864</v>
      </c>
      <c r="AE1386" s="122" t="s">
        <v>7866</v>
      </c>
      <c r="AF1386" s="121" t="s">
        <v>8327</v>
      </c>
      <c r="AG1386" s="121" t="s">
        <v>9018</v>
      </c>
      <c r="AH1386" s="121" t="s">
        <v>7998</v>
      </c>
      <c r="AI1386" s="121"/>
      <c r="AJ1386" s="123">
        <v>1000</v>
      </c>
      <c r="AK1386" s="123">
        <v>215.04000000000002</v>
      </c>
      <c r="AL1386" s="123">
        <f t="shared" si="225"/>
        <v>215040.00000000003</v>
      </c>
      <c r="AM1386" s="123">
        <f t="shared" si="227"/>
        <v>0</v>
      </c>
      <c r="AN1386" s="130"/>
      <c r="AO1386" s="21"/>
      <c r="AP1386" s="24"/>
      <c r="AQ1386" s="21"/>
    </row>
    <row r="1387" spans="1:43" s="22" customFormat="1" ht="102" outlineLevel="1" x14ac:dyDescent="0.25">
      <c r="A1387" s="70"/>
      <c r="B1387" s="72" t="s">
        <v>6292</v>
      </c>
      <c r="C1387" s="21" t="s">
        <v>79</v>
      </c>
      <c r="D1387" s="74" t="s">
        <v>5563</v>
      </c>
      <c r="E1387" s="74" t="s">
        <v>1405</v>
      </c>
      <c r="F1387" s="74" t="s">
        <v>7376</v>
      </c>
      <c r="G1387" s="74" t="s">
        <v>7127</v>
      </c>
      <c r="H1387" s="23" t="s">
        <v>81</v>
      </c>
      <c r="I1387" s="24">
        <v>0</v>
      </c>
      <c r="J1387" s="25">
        <v>710000000</v>
      </c>
      <c r="K1387" s="25" t="s">
        <v>82</v>
      </c>
      <c r="L1387" s="23" t="s">
        <v>726</v>
      </c>
      <c r="M1387" s="30" t="s">
        <v>969</v>
      </c>
      <c r="N1387" s="26" t="s">
        <v>84</v>
      </c>
      <c r="O1387" s="26" t="s">
        <v>4214</v>
      </c>
      <c r="P1387" s="21" t="s">
        <v>91</v>
      </c>
      <c r="Q1387" s="27">
        <v>796</v>
      </c>
      <c r="R1387" s="26" t="s">
        <v>678</v>
      </c>
      <c r="S1387" s="12">
        <v>20</v>
      </c>
      <c r="T1387" s="12">
        <v>38775</v>
      </c>
      <c r="U1387" s="12">
        <f t="shared" si="219"/>
        <v>775500</v>
      </c>
      <c r="V1387" s="12">
        <f t="shared" si="220"/>
        <v>868560.00000000012</v>
      </c>
      <c r="W1387" s="72"/>
      <c r="X1387" s="23">
        <v>2017</v>
      </c>
      <c r="Y1387" s="25"/>
      <c r="Z1387" s="121" t="s">
        <v>905</v>
      </c>
      <c r="AA1387" s="121" t="s">
        <v>5541</v>
      </c>
      <c r="AB1387" s="121" t="s">
        <v>4790</v>
      </c>
      <c r="AC1387" s="121">
        <v>14</v>
      </c>
      <c r="AD1387" s="122" t="s">
        <v>7864</v>
      </c>
      <c r="AE1387" s="122" t="s">
        <v>7866</v>
      </c>
      <c r="AF1387" s="121" t="s">
        <v>8327</v>
      </c>
      <c r="AG1387" s="121" t="s">
        <v>9018</v>
      </c>
      <c r="AH1387" s="121" t="s">
        <v>7998</v>
      </c>
      <c r="AI1387" s="121"/>
      <c r="AJ1387" s="123">
        <v>20</v>
      </c>
      <c r="AK1387" s="123">
        <v>43428.000000000007</v>
      </c>
      <c r="AL1387" s="123">
        <f t="shared" si="225"/>
        <v>868560.00000000012</v>
      </c>
      <c r="AM1387" s="123">
        <f t="shared" si="227"/>
        <v>0</v>
      </c>
      <c r="AN1387" s="130"/>
      <c r="AO1387" s="21"/>
      <c r="AP1387" s="24"/>
      <c r="AQ1387" s="21"/>
    </row>
    <row r="1388" spans="1:43" s="22" customFormat="1" ht="76.5" outlineLevel="1" x14ac:dyDescent="0.25">
      <c r="A1388" s="70"/>
      <c r="B1388" s="72" t="s">
        <v>6293</v>
      </c>
      <c r="C1388" s="21" t="s">
        <v>79</v>
      </c>
      <c r="D1388" s="74" t="s">
        <v>852</v>
      </c>
      <c r="E1388" s="74" t="s">
        <v>853</v>
      </c>
      <c r="F1388" s="74" t="s">
        <v>854</v>
      </c>
      <c r="G1388" s="74" t="s">
        <v>7128</v>
      </c>
      <c r="H1388" s="23" t="s">
        <v>81</v>
      </c>
      <c r="I1388" s="24">
        <v>0</v>
      </c>
      <c r="J1388" s="25">
        <v>710000000</v>
      </c>
      <c r="K1388" s="25" t="s">
        <v>82</v>
      </c>
      <c r="L1388" s="23" t="s">
        <v>726</v>
      </c>
      <c r="M1388" s="30" t="s">
        <v>969</v>
      </c>
      <c r="N1388" s="26" t="s">
        <v>84</v>
      </c>
      <c r="O1388" s="26" t="s">
        <v>4214</v>
      </c>
      <c r="P1388" s="21" t="s">
        <v>91</v>
      </c>
      <c r="Q1388" s="27">
        <v>796</v>
      </c>
      <c r="R1388" s="26" t="s">
        <v>678</v>
      </c>
      <c r="S1388" s="12">
        <v>1500</v>
      </c>
      <c r="T1388" s="12">
        <v>163</v>
      </c>
      <c r="U1388" s="12">
        <f t="shared" si="219"/>
        <v>244500</v>
      </c>
      <c r="V1388" s="12">
        <f t="shared" si="220"/>
        <v>273840</v>
      </c>
      <c r="W1388" s="72"/>
      <c r="X1388" s="23">
        <v>2017</v>
      </c>
      <c r="Y1388" s="25"/>
      <c r="Z1388" s="121" t="s">
        <v>905</v>
      </c>
      <c r="AA1388" s="121" t="s">
        <v>5541</v>
      </c>
      <c r="AB1388" s="121" t="s">
        <v>4790</v>
      </c>
      <c r="AC1388" s="121">
        <v>15</v>
      </c>
      <c r="AD1388" s="122" t="s">
        <v>7864</v>
      </c>
      <c r="AE1388" s="122" t="s">
        <v>7866</v>
      </c>
      <c r="AF1388" s="121" t="s">
        <v>8327</v>
      </c>
      <c r="AG1388" s="121" t="s">
        <v>9018</v>
      </c>
      <c r="AH1388" s="121" t="s">
        <v>7998</v>
      </c>
      <c r="AI1388" s="121"/>
      <c r="AJ1388" s="123">
        <v>1500</v>
      </c>
      <c r="AK1388" s="123">
        <v>182.56000000000003</v>
      </c>
      <c r="AL1388" s="123">
        <f t="shared" si="225"/>
        <v>273840.00000000006</v>
      </c>
      <c r="AM1388" s="123">
        <f t="shared" si="227"/>
        <v>0</v>
      </c>
      <c r="AN1388" s="130"/>
      <c r="AO1388" s="21"/>
      <c r="AP1388" s="24"/>
      <c r="AQ1388" s="21"/>
    </row>
    <row r="1389" spans="1:43" s="22" customFormat="1" ht="76.5" outlineLevel="1" x14ac:dyDescent="0.25">
      <c r="A1389" s="70"/>
      <c r="B1389" s="72" t="s">
        <v>6294</v>
      </c>
      <c r="C1389" s="21" t="s">
        <v>79</v>
      </c>
      <c r="D1389" s="74" t="s">
        <v>1118</v>
      </c>
      <c r="E1389" s="74" t="s">
        <v>853</v>
      </c>
      <c r="F1389" s="74" t="s">
        <v>1119</v>
      </c>
      <c r="G1389" s="74" t="s">
        <v>7129</v>
      </c>
      <c r="H1389" s="23" t="s">
        <v>81</v>
      </c>
      <c r="I1389" s="24">
        <v>0</v>
      </c>
      <c r="J1389" s="25">
        <v>710000000</v>
      </c>
      <c r="K1389" s="25" t="s">
        <v>82</v>
      </c>
      <c r="L1389" s="23" t="s">
        <v>726</v>
      </c>
      <c r="M1389" s="30" t="s">
        <v>969</v>
      </c>
      <c r="N1389" s="26" t="s">
        <v>84</v>
      </c>
      <c r="O1389" s="26" t="s">
        <v>4214</v>
      </c>
      <c r="P1389" s="21" t="s">
        <v>91</v>
      </c>
      <c r="Q1389" s="27">
        <v>796</v>
      </c>
      <c r="R1389" s="26" t="s">
        <v>678</v>
      </c>
      <c r="S1389" s="12">
        <v>1000</v>
      </c>
      <c r="T1389" s="12">
        <v>143</v>
      </c>
      <c r="U1389" s="12">
        <f t="shared" si="219"/>
        <v>143000</v>
      </c>
      <c r="V1389" s="12">
        <f t="shared" si="220"/>
        <v>160160.00000000003</v>
      </c>
      <c r="W1389" s="72"/>
      <c r="X1389" s="23">
        <v>2017</v>
      </c>
      <c r="Y1389" s="25"/>
      <c r="Z1389" s="121" t="s">
        <v>905</v>
      </c>
      <c r="AA1389" s="121" t="s">
        <v>5541</v>
      </c>
      <c r="AB1389" s="121" t="s">
        <v>4790</v>
      </c>
      <c r="AC1389" s="121">
        <v>16</v>
      </c>
      <c r="AD1389" s="122" t="s">
        <v>7864</v>
      </c>
      <c r="AE1389" s="122" t="s">
        <v>7866</v>
      </c>
      <c r="AF1389" s="121" t="s">
        <v>8327</v>
      </c>
      <c r="AG1389" s="121" t="s">
        <v>9018</v>
      </c>
      <c r="AH1389" s="121" t="s">
        <v>7998</v>
      </c>
      <c r="AI1389" s="121"/>
      <c r="AJ1389" s="123">
        <v>1000</v>
      </c>
      <c r="AK1389" s="123">
        <v>160.16000000000003</v>
      </c>
      <c r="AL1389" s="123">
        <f t="shared" si="225"/>
        <v>160160.00000000003</v>
      </c>
      <c r="AM1389" s="123">
        <f t="shared" si="227"/>
        <v>0</v>
      </c>
      <c r="AN1389" s="130"/>
      <c r="AO1389" s="21"/>
      <c r="AP1389" s="24"/>
      <c r="AQ1389" s="21"/>
    </row>
    <row r="1390" spans="1:43" s="22" customFormat="1" ht="76.5" outlineLevel="1" x14ac:dyDescent="0.25">
      <c r="A1390" s="70"/>
      <c r="B1390" s="72" t="s">
        <v>6295</v>
      </c>
      <c r="C1390" s="21" t="s">
        <v>79</v>
      </c>
      <c r="D1390" s="74" t="s">
        <v>790</v>
      </c>
      <c r="E1390" s="74" t="s">
        <v>791</v>
      </c>
      <c r="F1390" s="74" t="s">
        <v>792</v>
      </c>
      <c r="G1390" s="74" t="s">
        <v>7130</v>
      </c>
      <c r="H1390" s="23" t="s">
        <v>81</v>
      </c>
      <c r="I1390" s="24">
        <v>0</v>
      </c>
      <c r="J1390" s="25">
        <v>710000000</v>
      </c>
      <c r="K1390" s="25" t="s">
        <v>82</v>
      </c>
      <c r="L1390" s="23" t="s">
        <v>726</v>
      </c>
      <c r="M1390" s="30" t="s">
        <v>969</v>
      </c>
      <c r="N1390" s="26" t="s">
        <v>84</v>
      </c>
      <c r="O1390" s="26" t="s">
        <v>4214</v>
      </c>
      <c r="P1390" s="21" t="s">
        <v>91</v>
      </c>
      <c r="Q1390" s="27">
        <v>778</v>
      </c>
      <c r="R1390" s="26" t="s">
        <v>899</v>
      </c>
      <c r="S1390" s="12">
        <v>1413</v>
      </c>
      <c r="T1390" s="12">
        <v>120</v>
      </c>
      <c r="U1390" s="12">
        <f t="shared" si="219"/>
        <v>169560</v>
      </c>
      <c r="V1390" s="12">
        <f t="shared" si="220"/>
        <v>189907.20000000001</v>
      </c>
      <c r="W1390" s="72"/>
      <c r="X1390" s="23">
        <v>2017</v>
      </c>
      <c r="Y1390" s="25"/>
      <c r="Z1390" s="121" t="s">
        <v>905</v>
      </c>
      <c r="AA1390" s="121" t="s">
        <v>5541</v>
      </c>
      <c r="AB1390" s="121" t="s">
        <v>4790</v>
      </c>
      <c r="AC1390" s="121">
        <v>17</v>
      </c>
      <c r="AD1390" s="122" t="s">
        <v>7864</v>
      </c>
      <c r="AE1390" s="122" t="s">
        <v>7866</v>
      </c>
      <c r="AF1390" s="121" t="s">
        <v>8327</v>
      </c>
      <c r="AG1390" s="121" t="s">
        <v>9018</v>
      </c>
      <c r="AH1390" s="121" t="s">
        <v>7998</v>
      </c>
      <c r="AI1390" s="121"/>
      <c r="AJ1390" s="123">
        <v>1413</v>
      </c>
      <c r="AK1390" s="123">
        <v>134.4</v>
      </c>
      <c r="AL1390" s="123">
        <f t="shared" si="225"/>
        <v>189907.20000000001</v>
      </c>
      <c r="AM1390" s="123">
        <f t="shared" si="227"/>
        <v>0</v>
      </c>
      <c r="AN1390" s="130"/>
      <c r="AO1390" s="21"/>
      <c r="AP1390" s="24"/>
      <c r="AQ1390" s="21"/>
    </row>
    <row r="1391" spans="1:43" s="22" customFormat="1" ht="76.5" outlineLevel="1" x14ac:dyDescent="0.25">
      <c r="A1391" s="70"/>
      <c r="B1391" s="72" t="s">
        <v>6296</v>
      </c>
      <c r="C1391" s="21" t="s">
        <v>79</v>
      </c>
      <c r="D1391" s="74" t="s">
        <v>5556</v>
      </c>
      <c r="E1391" s="74" t="s">
        <v>811</v>
      </c>
      <c r="F1391" s="74" t="s">
        <v>5557</v>
      </c>
      <c r="G1391" s="74" t="s">
        <v>7131</v>
      </c>
      <c r="H1391" s="23" t="s">
        <v>81</v>
      </c>
      <c r="I1391" s="24">
        <v>0</v>
      </c>
      <c r="J1391" s="25">
        <v>710000000</v>
      </c>
      <c r="K1391" s="25" t="s">
        <v>82</v>
      </c>
      <c r="L1391" s="23" t="s">
        <v>726</v>
      </c>
      <c r="M1391" s="30" t="s">
        <v>969</v>
      </c>
      <c r="N1391" s="26" t="s">
        <v>84</v>
      </c>
      <c r="O1391" s="26" t="s">
        <v>4214</v>
      </c>
      <c r="P1391" s="21" t="s">
        <v>91</v>
      </c>
      <c r="Q1391" s="27">
        <v>796</v>
      </c>
      <c r="R1391" s="26" t="s">
        <v>678</v>
      </c>
      <c r="S1391" s="12">
        <v>200</v>
      </c>
      <c r="T1391" s="12">
        <v>95</v>
      </c>
      <c r="U1391" s="12">
        <f t="shared" si="219"/>
        <v>19000</v>
      </c>
      <c r="V1391" s="12">
        <f t="shared" si="220"/>
        <v>21280.000000000004</v>
      </c>
      <c r="W1391" s="72"/>
      <c r="X1391" s="23">
        <v>2017</v>
      </c>
      <c r="Y1391" s="25"/>
      <c r="Z1391" s="121" t="s">
        <v>905</v>
      </c>
      <c r="AA1391" s="121" t="s">
        <v>5541</v>
      </c>
      <c r="AB1391" s="121" t="s">
        <v>4790</v>
      </c>
      <c r="AC1391" s="121">
        <v>18</v>
      </c>
      <c r="AD1391" s="122" t="s">
        <v>7864</v>
      </c>
      <c r="AE1391" s="122" t="s">
        <v>7866</v>
      </c>
      <c r="AF1391" s="121" t="s">
        <v>8327</v>
      </c>
      <c r="AG1391" s="121" t="s">
        <v>9018</v>
      </c>
      <c r="AH1391" s="121" t="s">
        <v>7998</v>
      </c>
      <c r="AI1391" s="121"/>
      <c r="AJ1391" s="123">
        <v>200</v>
      </c>
      <c r="AK1391" s="123">
        <v>106.4</v>
      </c>
      <c r="AL1391" s="123">
        <f t="shared" si="225"/>
        <v>21280</v>
      </c>
      <c r="AM1391" s="123">
        <f t="shared" si="227"/>
        <v>0</v>
      </c>
      <c r="AN1391" s="130"/>
      <c r="AO1391" s="21"/>
      <c r="AP1391" s="24"/>
      <c r="AQ1391" s="21"/>
    </row>
    <row r="1392" spans="1:43" s="22" customFormat="1" ht="76.5" outlineLevel="1" x14ac:dyDescent="0.25">
      <c r="A1392" s="70"/>
      <c r="B1392" s="72" t="s">
        <v>6297</v>
      </c>
      <c r="C1392" s="21" t="s">
        <v>79</v>
      </c>
      <c r="D1392" s="74" t="s">
        <v>785</v>
      </c>
      <c r="E1392" s="74" t="s">
        <v>786</v>
      </c>
      <c r="F1392" s="74" t="s">
        <v>787</v>
      </c>
      <c r="G1392" s="74" t="s">
        <v>7132</v>
      </c>
      <c r="H1392" s="23" t="s">
        <v>81</v>
      </c>
      <c r="I1392" s="24">
        <v>0</v>
      </c>
      <c r="J1392" s="25">
        <v>710000000</v>
      </c>
      <c r="K1392" s="25" t="s">
        <v>82</v>
      </c>
      <c r="L1392" s="23" t="s">
        <v>726</v>
      </c>
      <c r="M1392" s="30" t="s">
        <v>969</v>
      </c>
      <c r="N1392" s="26" t="s">
        <v>84</v>
      </c>
      <c r="O1392" s="26" t="s">
        <v>4214</v>
      </c>
      <c r="P1392" s="21" t="s">
        <v>91</v>
      </c>
      <c r="Q1392" s="27">
        <v>796</v>
      </c>
      <c r="R1392" s="26" t="s">
        <v>678</v>
      </c>
      <c r="S1392" s="12">
        <v>400</v>
      </c>
      <c r="T1392" s="12">
        <v>1082</v>
      </c>
      <c r="U1392" s="12">
        <f t="shared" si="219"/>
        <v>432800</v>
      </c>
      <c r="V1392" s="12">
        <f t="shared" si="220"/>
        <v>484736.00000000006</v>
      </c>
      <c r="W1392" s="72"/>
      <c r="X1392" s="23">
        <v>2017</v>
      </c>
      <c r="Y1392" s="25"/>
      <c r="Z1392" s="121" t="s">
        <v>905</v>
      </c>
      <c r="AA1392" s="121" t="s">
        <v>5541</v>
      </c>
      <c r="AB1392" s="121" t="s">
        <v>4790</v>
      </c>
      <c r="AC1392" s="121">
        <v>19</v>
      </c>
      <c r="AD1392" s="122" t="s">
        <v>7864</v>
      </c>
      <c r="AE1392" s="122" t="s">
        <v>7866</v>
      </c>
      <c r="AF1392" s="121" t="s">
        <v>8327</v>
      </c>
      <c r="AG1392" s="121" t="s">
        <v>9018</v>
      </c>
      <c r="AH1392" s="121" t="s">
        <v>7998</v>
      </c>
      <c r="AI1392" s="121"/>
      <c r="AJ1392" s="123">
        <v>400</v>
      </c>
      <c r="AK1392" s="123">
        <v>1211.8400000000001</v>
      </c>
      <c r="AL1392" s="123">
        <f t="shared" si="225"/>
        <v>484736.00000000006</v>
      </c>
      <c r="AM1392" s="123">
        <f t="shared" si="227"/>
        <v>0</v>
      </c>
      <c r="AN1392" s="130"/>
      <c r="AO1392" s="21"/>
      <c r="AP1392" s="24"/>
      <c r="AQ1392" s="21"/>
    </row>
    <row r="1393" spans="1:43" s="22" customFormat="1" ht="76.5" outlineLevel="1" x14ac:dyDescent="0.25">
      <c r="A1393" s="70"/>
      <c r="B1393" s="72" t="s">
        <v>6298</v>
      </c>
      <c r="C1393" s="21" t="s">
        <v>79</v>
      </c>
      <c r="D1393" s="74" t="s">
        <v>5549</v>
      </c>
      <c r="E1393" s="74" t="s">
        <v>797</v>
      </c>
      <c r="F1393" s="74" t="s">
        <v>5550</v>
      </c>
      <c r="G1393" s="74" t="s">
        <v>7133</v>
      </c>
      <c r="H1393" s="23" t="s">
        <v>81</v>
      </c>
      <c r="I1393" s="24">
        <v>0</v>
      </c>
      <c r="J1393" s="25">
        <v>710000000</v>
      </c>
      <c r="K1393" s="25" t="s">
        <v>82</v>
      </c>
      <c r="L1393" s="23" t="s">
        <v>726</v>
      </c>
      <c r="M1393" s="30" t="s">
        <v>969</v>
      </c>
      <c r="N1393" s="26" t="s">
        <v>84</v>
      </c>
      <c r="O1393" s="26" t="s">
        <v>4214</v>
      </c>
      <c r="P1393" s="21" t="s">
        <v>91</v>
      </c>
      <c r="Q1393" s="27">
        <v>5111</v>
      </c>
      <c r="R1393" s="26" t="s">
        <v>897</v>
      </c>
      <c r="S1393" s="12">
        <v>1000</v>
      </c>
      <c r="T1393" s="12">
        <v>382</v>
      </c>
      <c r="U1393" s="12">
        <f t="shared" si="219"/>
        <v>382000</v>
      </c>
      <c r="V1393" s="12">
        <f t="shared" si="220"/>
        <v>427840.00000000006</v>
      </c>
      <c r="W1393" s="72"/>
      <c r="X1393" s="23">
        <v>2017</v>
      </c>
      <c r="Y1393" s="25"/>
      <c r="Z1393" s="121" t="s">
        <v>905</v>
      </c>
      <c r="AA1393" s="121" t="s">
        <v>5541</v>
      </c>
      <c r="AB1393" s="121" t="s">
        <v>4790</v>
      </c>
      <c r="AC1393" s="121">
        <v>20</v>
      </c>
      <c r="AD1393" s="122" t="s">
        <v>7864</v>
      </c>
      <c r="AE1393" s="122" t="s">
        <v>7866</v>
      </c>
      <c r="AF1393" s="121" t="s">
        <v>231</v>
      </c>
      <c r="AG1393" s="121"/>
      <c r="AH1393" s="121" t="s">
        <v>7998</v>
      </c>
      <c r="AI1393" s="121"/>
      <c r="AJ1393" s="123">
        <v>1000</v>
      </c>
      <c r="AK1393" s="123">
        <v>370.54</v>
      </c>
      <c r="AL1393" s="123">
        <f t="shared" si="225"/>
        <v>370540</v>
      </c>
      <c r="AM1393" s="123">
        <f t="shared" si="227"/>
        <v>57300.000000000058</v>
      </c>
      <c r="AN1393" s="130"/>
      <c r="AO1393" s="21"/>
      <c r="AP1393" s="24"/>
      <c r="AQ1393" s="21"/>
    </row>
    <row r="1394" spans="1:43" s="22" customFormat="1" ht="102" outlineLevel="1" x14ac:dyDescent="0.25">
      <c r="A1394" s="70"/>
      <c r="B1394" s="72" t="s">
        <v>6299</v>
      </c>
      <c r="C1394" s="21" t="s">
        <v>79</v>
      </c>
      <c r="D1394" s="74" t="s">
        <v>5554</v>
      </c>
      <c r="E1394" s="74" t="s">
        <v>830</v>
      </c>
      <c r="F1394" s="74" t="s">
        <v>5555</v>
      </c>
      <c r="G1394" s="74" t="s">
        <v>7134</v>
      </c>
      <c r="H1394" s="23" t="s">
        <v>81</v>
      </c>
      <c r="I1394" s="24">
        <v>0</v>
      </c>
      <c r="J1394" s="25">
        <v>710000000</v>
      </c>
      <c r="K1394" s="25" t="s">
        <v>82</v>
      </c>
      <c r="L1394" s="23" t="s">
        <v>726</v>
      </c>
      <c r="M1394" s="30" t="s">
        <v>969</v>
      </c>
      <c r="N1394" s="26" t="s">
        <v>84</v>
      </c>
      <c r="O1394" s="26" t="s">
        <v>4214</v>
      </c>
      <c r="P1394" s="21" t="s">
        <v>91</v>
      </c>
      <c r="Q1394" s="27">
        <v>796</v>
      </c>
      <c r="R1394" s="26" t="s">
        <v>678</v>
      </c>
      <c r="S1394" s="12">
        <v>200</v>
      </c>
      <c r="T1394" s="12">
        <v>190</v>
      </c>
      <c r="U1394" s="12">
        <f t="shared" si="219"/>
        <v>38000</v>
      </c>
      <c r="V1394" s="12">
        <f t="shared" si="220"/>
        <v>42560.000000000007</v>
      </c>
      <c r="W1394" s="72"/>
      <c r="X1394" s="23">
        <v>2017</v>
      </c>
      <c r="Y1394" s="25"/>
      <c r="Z1394" s="121" t="s">
        <v>905</v>
      </c>
      <c r="AA1394" s="121" t="s">
        <v>5541</v>
      </c>
      <c r="AB1394" s="121" t="s">
        <v>4790</v>
      </c>
      <c r="AC1394" s="121">
        <v>21</v>
      </c>
      <c r="AD1394" s="122" t="s">
        <v>7864</v>
      </c>
      <c r="AE1394" s="122" t="s">
        <v>7866</v>
      </c>
      <c r="AF1394" s="121" t="s">
        <v>8327</v>
      </c>
      <c r="AG1394" s="121" t="s">
        <v>9018</v>
      </c>
      <c r="AH1394" s="121" t="s">
        <v>7998</v>
      </c>
      <c r="AI1394" s="121"/>
      <c r="AJ1394" s="123">
        <v>200</v>
      </c>
      <c r="AK1394" s="123">
        <v>212.8</v>
      </c>
      <c r="AL1394" s="123">
        <f t="shared" si="225"/>
        <v>42560</v>
      </c>
      <c r="AM1394" s="123">
        <f t="shared" si="227"/>
        <v>0</v>
      </c>
      <c r="AN1394" s="130"/>
      <c r="AO1394" s="21"/>
      <c r="AP1394" s="24"/>
      <c r="AQ1394" s="21"/>
    </row>
    <row r="1395" spans="1:43" s="22" customFormat="1" ht="76.5" outlineLevel="1" x14ac:dyDescent="0.25">
      <c r="A1395" s="70"/>
      <c r="B1395" s="72" t="s">
        <v>6300</v>
      </c>
      <c r="C1395" s="21" t="s">
        <v>79</v>
      </c>
      <c r="D1395" s="74" t="s">
        <v>5560</v>
      </c>
      <c r="E1395" s="74" t="s">
        <v>5561</v>
      </c>
      <c r="F1395" s="74" t="s">
        <v>5562</v>
      </c>
      <c r="G1395" s="74" t="s">
        <v>7135</v>
      </c>
      <c r="H1395" s="23" t="s">
        <v>81</v>
      </c>
      <c r="I1395" s="24">
        <v>0</v>
      </c>
      <c r="J1395" s="25">
        <v>710000000</v>
      </c>
      <c r="K1395" s="25" t="s">
        <v>82</v>
      </c>
      <c r="L1395" s="23" t="s">
        <v>726</v>
      </c>
      <c r="M1395" s="30" t="s">
        <v>969</v>
      </c>
      <c r="N1395" s="26" t="s">
        <v>84</v>
      </c>
      <c r="O1395" s="26" t="s">
        <v>4214</v>
      </c>
      <c r="P1395" s="21" t="s">
        <v>91</v>
      </c>
      <c r="Q1395" s="27">
        <v>796</v>
      </c>
      <c r="R1395" s="26" t="s">
        <v>678</v>
      </c>
      <c r="S1395" s="12">
        <v>200</v>
      </c>
      <c r="T1395" s="12">
        <v>950</v>
      </c>
      <c r="U1395" s="12">
        <f t="shared" si="219"/>
        <v>190000</v>
      </c>
      <c r="V1395" s="12">
        <f t="shared" si="220"/>
        <v>212800.00000000003</v>
      </c>
      <c r="W1395" s="72"/>
      <c r="X1395" s="23">
        <v>2017</v>
      </c>
      <c r="Y1395" s="25"/>
      <c r="Z1395" s="121" t="s">
        <v>905</v>
      </c>
      <c r="AA1395" s="121" t="s">
        <v>5541</v>
      </c>
      <c r="AB1395" s="121" t="s">
        <v>4790</v>
      </c>
      <c r="AC1395" s="121">
        <v>22</v>
      </c>
      <c r="AD1395" s="122" t="s">
        <v>7864</v>
      </c>
      <c r="AE1395" s="122" t="s">
        <v>7866</v>
      </c>
      <c r="AF1395" s="121" t="s">
        <v>8327</v>
      </c>
      <c r="AG1395" s="121" t="s">
        <v>9018</v>
      </c>
      <c r="AH1395" s="121" t="s">
        <v>7998</v>
      </c>
      <c r="AI1395" s="121"/>
      <c r="AJ1395" s="123">
        <v>200</v>
      </c>
      <c r="AK1395" s="123">
        <v>945</v>
      </c>
      <c r="AL1395" s="123">
        <f t="shared" si="225"/>
        <v>189000</v>
      </c>
      <c r="AM1395" s="123">
        <f t="shared" si="227"/>
        <v>23800.000000000029</v>
      </c>
      <c r="AN1395" s="130"/>
      <c r="AO1395" s="21"/>
      <c r="AP1395" s="24"/>
      <c r="AQ1395" s="21"/>
    </row>
    <row r="1396" spans="1:43" s="22" customFormat="1" ht="76.5" outlineLevel="1" x14ac:dyDescent="0.25">
      <c r="A1396" s="70"/>
      <c r="B1396" s="72" t="s">
        <v>6301</v>
      </c>
      <c r="C1396" s="21" t="s">
        <v>79</v>
      </c>
      <c r="D1396" s="74" t="s">
        <v>799</v>
      </c>
      <c r="E1396" s="74" t="s">
        <v>800</v>
      </c>
      <c r="F1396" s="74" t="s">
        <v>801</v>
      </c>
      <c r="G1396" s="74" t="s">
        <v>7136</v>
      </c>
      <c r="H1396" s="23" t="s">
        <v>81</v>
      </c>
      <c r="I1396" s="24">
        <v>0</v>
      </c>
      <c r="J1396" s="25">
        <v>710000000</v>
      </c>
      <c r="K1396" s="25" t="s">
        <v>82</v>
      </c>
      <c r="L1396" s="23" t="s">
        <v>726</v>
      </c>
      <c r="M1396" s="30" t="s">
        <v>969</v>
      </c>
      <c r="N1396" s="26" t="s">
        <v>84</v>
      </c>
      <c r="O1396" s="26" t="s">
        <v>4214</v>
      </c>
      <c r="P1396" s="21" t="s">
        <v>91</v>
      </c>
      <c r="Q1396" s="27">
        <v>796</v>
      </c>
      <c r="R1396" s="26" t="s">
        <v>678</v>
      </c>
      <c r="S1396" s="12">
        <v>500</v>
      </c>
      <c r="T1396" s="12">
        <v>227</v>
      </c>
      <c r="U1396" s="12">
        <f t="shared" ref="U1396:U1474" si="228">S1396*T1396</f>
        <v>113500</v>
      </c>
      <c r="V1396" s="12">
        <f t="shared" ref="V1396:V1474" si="229">U1396*1.12</f>
        <v>127120.00000000001</v>
      </c>
      <c r="W1396" s="72"/>
      <c r="X1396" s="23">
        <v>2017</v>
      </c>
      <c r="Y1396" s="25"/>
      <c r="Z1396" s="121" t="s">
        <v>905</v>
      </c>
      <c r="AA1396" s="121" t="s">
        <v>5541</v>
      </c>
      <c r="AB1396" s="121" t="s">
        <v>4790</v>
      </c>
      <c r="AC1396" s="121">
        <v>23</v>
      </c>
      <c r="AD1396" s="122" t="s">
        <v>7864</v>
      </c>
      <c r="AE1396" s="122" t="s">
        <v>7866</v>
      </c>
      <c r="AF1396" s="121" t="s">
        <v>8327</v>
      </c>
      <c r="AG1396" s="121" t="s">
        <v>9018</v>
      </c>
      <c r="AH1396" s="121" t="s">
        <v>7998</v>
      </c>
      <c r="AI1396" s="121"/>
      <c r="AJ1396" s="123">
        <v>500</v>
      </c>
      <c r="AK1396" s="123">
        <v>254.24000000000004</v>
      </c>
      <c r="AL1396" s="123">
        <f t="shared" si="225"/>
        <v>127120.00000000001</v>
      </c>
      <c r="AM1396" s="123">
        <f t="shared" si="227"/>
        <v>0</v>
      </c>
      <c r="AN1396" s="130"/>
      <c r="AO1396" s="21"/>
      <c r="AP1396" s="24"/>
      <c r="AQ1396" s="21"/>
    </row>
    <row r="1397" spans="1:43" s="22" customFormat="1" ht="89.25" outlineLevel="1" x14ac:dyDescent="0.25">
      <c r="A1397" s="70"/>
      <c r="B1397" s="72" t="s">
        <v>6302</v>
      </c>
      <c r="C1397" s="21" t="s">
        <v>79</v>
      </c>
      <c r="D1397" s="74" t="s">
        <v>7646</v>
      </c>
      <c r="E1397" s="74" t="s">
        <v>1028</v>
      </c>
      <c r="F1397" s="74" t="s">
        <v>7647</v>
      </c>
      <c r="G1397" s="74" t="s">
        <v>7664</v>
      </c>
      <c r="H1397" s="23" t="s">
        <v>81</v>
      </c>
      <c r="I1397" s="24">
        <v>0</v>
      </c>
      <c r="J1397" s="25">
        <v>710000000</v>
      </c>
      <c r="K1397" s="25" t="s">
        <v>82</v>
      </c>
      <c r="L1397" s="23" t="s">
        <v>726</v>
      </c>
      <c r="M1397" s="30" t="s">
        <v>969</v>
      </c>
      <c r="N1397" s="26" t="s">
        <v>84</v>
      </c>
      <c r="O1397" s="26" t="s">
        <v>4214</v>
      </c>
      <c r="P1397" s="21" t="s">
        <v>91</v>
      </c>
      <c r="Q1397" s="27">
        <v>796</v>
      </c>
      <c r="R1397" s="26" t="s">
        <v>1755</v>
      </c>
      <c r="S1397" s="12">
        <v>54</v>
      </c>
      <c r="T1397" s="12">
        <v>448</v>
      </c>
      <c r="U1397" s="12">
        <f t="shared" ref="U1397:U1402" si="230">S1397*T1397</f>
        <v>24192</v>
      </c>
      <c r="V1397" s="12">
        <f t="shared" ref="V1397:V1402" si="231">U1397*1.12</f>
        <v>27095.040000000001</v>
      </c>
      <c r="W1397" s="72"/>
      <c r="X1397" s="23">
        <v>2017</v>
      </c>
      <c r="Y1397" s="25"/>
      <c r="Z1397" s="121" t="s">
        <v>1723</v>
      </c>
      <c r="AA1397" s="121" t="s">
        <v>728</v>
      </c>
      <c r="AB1397" s="121" t="s">
        <v>4703</v>
      </c>
      <c r="AC1397" s="121">
        <v>1</v>
      </c>
      <c r="AD1397" s="122">
        <v>325214</v>
      </c>
      <c r="AE1397" s="122" t="s">
        <v>8308</v>
      </c>
      <c r="AF1397" s="121" t="s">
        <v>8306</v>
      </c>
      <c r="AG1397" s="121"/>
      <c r="AH1397" s="121" t="s">
        <v>8307</v>
      </c>
      <c r="AI1397" s="121"/>
      <c r="AJ1397" s="123">
        <v>54</v>
      </c>
      <c r="AK1397" s="123">
        <v>447.95</v>
      </c>
      <c r="AL1397" s="123">
        <f>AJ1397*AK1397</f>
        <v>24189.3</v>
      </c>
      <c r="AM1397" s="123">
        <f>U1397-AL1397</f>
        <v>2.7000000000007276</v>
      </c>
      <c r="AN1397" s="130"/>
      <c r="AO1397" s="21"/>
      <c r="AP1397" s="24"/>
      <c r="AQ1397" s="21"/>
    </row>
    <row r="1398" spans="1:43" s="22" customFormat="1" ht="229.5" outlineLevel="1" x14ac:dyDescent="0.25">
      <c r="A1398" s="70"/>
      <c r="B1398" s="72" t="s">
        <v>6303</v>
      </c>
      <c r="C1398" s="21" t="s">
        <v>79</v>
      </c>
      <c r="D1398" s="74" t="s">
        <v>7648</v>
      </c>
      <c r="E1398" s="74" t="s">
        <v>1161</v>
      </c>
      <c r="F1398" s="74" t="s">
        <v>7649</v>
      </c>
      <c r="G1398" s="74" t="s">
        <v>7663</v>
      </c>
      <c r="H1398" s="23" t="s">
        <v>81</v>
      </c>
      <c r="I1398" s="24">
        <v>0</v>
      </c>
      <c r="J1398" s="25">
        <v>710000000</v>
      </c>
      <c r="K1398" s="25" t="s">
        <v>82</v>
      </c>
      <c r="L1398" s="23" t="s">
        <v>726</v>
      </c>
      <c r="M1398" s="30" t="s">
        <v>969</v>
      </c>
      <c r="N1398" s="26" t="s">
        <v>84</v>
      </c>
      <c r="O1398" s="26" t="s">
        <v>4214</v>
      </c>
      <c r="P1398" s="21" t="s">
        <v>91</v>
      </c>
      <c r="Q1398" s="27">
        <v>868</v>
      </c>
      <c r="R1398" s="26" t="s">
        <v>7644</v>
      </c>
      <c r="S1398" s="12">
        <v>80</v>
      </c>
      <c r="T1398" s="12">
        <v>750</v>
      </c>
      <c r="U1398" s="12">
        <f t="shared" si="230"/>
        <v>60000</v>
      </c>
      <c r="V1398" s="12">
        <f t="shared" si="231"/>
        <v>67200</v>
      </c>
      <c r="W1398" s="72"/>
      <c r="X1398" s="23">
        <v>2017</v>
      </c>
      <c r="Y1398" s="25"/>
      <c r="Z1398" s="121" t="s">
        <v>1723</v>
      </c>
      <c r="AA1398" s="121" t="s">
        <v>728</v>
      </c>
      <c r="AB1398" s="121" t="s">
        <v>4703</v>
      </c>
      <c r="AC1398" s="121">
        <v>2</v>
      </c>
      <c r="AD1398" s="122">
        <v>325214</v>
      </c>
      <c r="AE1398" s="122" t="s">
        <v>8308</v>
      </c>
      <c r="AF1398" s="121" t="s">
        <v>8306</v>
      </c>
      <c r="AG1398" s="121"/>
      <c r="AH1398" s="121" t="s">
        <v>8307</v>
      </c>
      <c r="AI1398" s="121"/>
      <c r="AJ1398" s="123">
        <v>80</v>
      </c>
      <c r="AK1398" s="123">
        <v>750</v>
      </c>
      <c r="AL1398" s="123">
        <f t="shared" ref="AL1398:AL1407" si="232">AJ1398*AK1398</f>
        <v>60000</v>
      </c>
      <c r="AM1398" s="123">
        <f t="shared" ref="AM1398:AM1407" si="233">U1398-AL1398</f>
        <v>0</v>
      </c>
      <c r="AN1398" s="130"/>
      <c r="AO1398" s="21"/>
      <c r="AP1398" s="24"/>
      <c r="AQ1398" s="21"/>
    </row>
    <row r="1399" spans="1:43" s="22" customFormat="1" ht="114.75" outlineLevel="1" x14ac:dyDescent="0.25">
      <c r="A1399" s="70"/>
      <c r="B1399" s="72" t="s">
        <v>6304</v>
      </c>
      <c r="C1399" s="21" t="s">
        <v>79</v>
      </c>
      <c r="D1399" s="74" t="s">
        <v>3851</v>
      </c>
      <c r="E1399" s="74" t="s">
        <v>3852</v>
      </c>
      <c r="F1399" s="74" t="s">
        <v>3853</v>
      </c>
      <c r="G1399" s="74" t="s">
        <v>7662</v>
      </c>
      <c r="H1399" s="23" t="s">
        <v>81</v>
      </c>
      <c r="I1399" s="24">
        <v>0</v>
      </c>
      <c r="J1399" s="25">
        <v>710000000</v>
      </c>
      <c r="K1399" s="25" t="s">
        <v>82</v>
      </c>
      <c r="L1399" s="23" t="s">
        <v>726</v>
      </c>
      <c r="M1399" s="30" t="s">
        <v>969</v>
      </c>
      <c r="N1399" s="26" t="s">
        <v>84</v>
      </c>
      <c r="O1399" s="26" t="s">
        <v>4214</v>
      </c>
      <c r="P1399" s="21" t="s">
        <v>91</v>
      </c>
      <c r="Q1399" s="27">
        <v>868</v>
      </c>
      <c r="R1399" s="26" t="s">
        <v>7644</v>
      </c>
      <c r="S1399" s="12">
        <v>54</v>
      </c>
      <c r="T1399" s="12">
        <v>650</v>
      </c>
      <c r="U1399" s="12">
        <f t="shared" si="230"/>
        <v>35100</v>
      </c>
      <c r="V1399" s="12">
        <f t="shared" si="231"/>
        <v>39312.000000000007</v>
      </c>
      <c r="W1399" s="72"/>
      <c r="X1399" s="23">
        <v>2017</v>
      </c>
      <c r="Y1399" s="25"/>
      <c r="Z1399" s="121" t="s">
        <v>1723</v>
      </c>
      <c r="AA1399" s="121" t="s">
        <v>728</v>
      </c>
      <c r="AB1399" s="121" t="s">
        <v>4703</v>
      </c>
      <c r="AC1399" s="121">
        <v>3</v>
      </c>
      <c r="AD1399" s="122">
        <v>325214</v>
      </c>
      <c r="AE1399" s="122" t="s">
        <v>8308</v>
      </c>
      <c r="AF1399" s="121" t="s">
        <v>8306</v>
      </c>
      <c r="AG1399" s="121"/>
      <c r="AH1399" s="121" t="s">
        <v>8307</v>
      </c>
      <c r="AI1399" s="121"/>
      <c r="AJ1399" s="123">
        <v>54</v>
      </c>
      <c r="AK1399" s="123">
        <v>650</v>
      </c>
      <c r="AL1399" s="123">
        <f t="shared" si="232"/>
        <v>35100</v>
      </c>
      <c r="AM1399" s="123">
        <f t="shared" si="233"/>
        <v>0</v>
      </c>
      <c r="AN1399" s="130"/>
      <c r="AO1399" s="21"/>
      <c r="AP1399" s="24"/>
      <c r="AQ1399" s="21"/>
    </row>
    <row r="1400" spans="1:43" s="22" customFormat="1" ht="165.75" outlineLevel="1" x14ac:dyDescent="0.25">
      <c r="A1400" s="70"/>
      <c r="B1400" s="72" t="s">
        <v>6305</v>
      </c>
      <c r="C1400" s="21" t="s">
        <v>79</v>
      </c>
      <c r="D1400" s="74" t="s">
        <v>1299</v>
      </c>
      <c r="E1400" s="74" t="s">
        <v>1000</v>
      </c>
      <c r="F1400" s="74" t="s">
        <v>1147</v>
      </c>
      <c r="G1400" s="74" t="s">
        <v>7661</v>
      </c>
      <c r="H1400" s="23" t="s">
        <v>81</v>
      </c>
      <c r="I1400" s="24">
        <v>0</v>
      </c>
      <c r="J1400" s="25">
        <v>710000000</v>
      </c>
      <c r="K1400" s="25" t="s">
        <v>82</v>
      </c>
      <c r="L1400" s="23" t="s">
        <v>726</v>
      </c>
      <c r="M1400" s="30" t="s">
        <v>969</v>
      </c>
      <c r="N1400" s="26" t="s">
        <v>84</v>
      </c>
      <c r="O1400" s="26" t="s">
        <v>4214</v>
      </c>
      <c r="P1400" s="21" t="s">
        <v>91</v>
      </c>
      <c r="Q1400" s="27">
        <v>868</v>
      </c>
      <c r="R1400" s="26" t="s">
        <v>7644</v>
      </c>
      <c r="S1400" s="12">
        <v>108</v>
      </c>
      <c r="T1400" s="12">
        <v>3374.9999999999995</v>
      </c>
      <c r="U1400" s="12">
        <f t="shared" si="230"/>
        <v>364499.99999999994</v>
      </c>
      <c r="V1400" s="12">
        <f t="shared" si="231"/>
        <v>408240</v>
      </c>
      <c r="W1400" s="72"/>
      <c r="X1400" s="23">
        <v>2017</v>
      </c>
      <c r="Y1400" s="25"/>
      <c r="Z1400" s="121" t="s">
        <v>1723</v>
      </c>
      <c r="AA1400" s="121" t="s">
        <v>728</v>
      </c>
      <c r="AB1400" s="121" t="s">
        <v>4703</v>
      </c>
      <c r="AC1400" s="121">
        <v>4</v>
      </c>
      <c r="AD1400" s="122">
        <v>325214</v>
      </c>
      <c r="AE1400" s="122" t="s">
        <v>8308</v>
      </c>
      <c r="AF1400" s="121" t="s">
        <v>8306</v>
      </c>
      <c r="AG1400" s="121"/>
      <c r="AH1400" s="121" t="s">
        <v>8307</v>
      </c>
      <c r="AI1400" s="121"/>
      <c r="AJ1400" s="123">
        <v>108</v>
      </c>
      <c r="AK1400" s="123">
        <v>3375</v>
      </c>
      <c r="AL1400" s="123">
        <f t="shared" si="232"/>
        <v>364500</v>
      </c>
      <c r="AM1400" s="123">
        <f t="shared" si="233"/>
        <v>0</v>
      </c>
      <c r="AN1400" s="130"/>
      <c r="AO1400" s="21"/>
      <c r="AP1400" s="24"/>
      <c r="AQ1400" s="21"/>
    </row>
    <row r="1401" spans="1:43" s="22" customFormat="1" ht="76.5" outlineLevel="1" x14ac:dyDescent="0.25">
      <c r="A1401" s="70"/>
      <c r="B1401" s="72" t="s">
        <v>6306</v>
      </c>
      <c r="C1401" s="21" t="s">
        <v>79</v>
      </c>
      <c r="D1401" s="74" t="s">
        <v>7650</v>
      </c>
      <c r="E1401" s="74" t="s">
        <v>772</v>
      </c>
      <c r="F1401" s="74" t="s">
        <v>1192</v>
      </c>
      <c r="G1401" s="74" t="s">
        <v>7655</v>
      </c>
      <c r="H1401" s="23" t="s">
        <v>81</v>
      </c>
      <c r="I1401" s="24">
        <v>0</v>
      </c>
      <c r="J1401" s="25">
        <v>710000000</v>
      </c>
      <c r="K1401" s="25" t="s">
        <v>82</v>
      </c>
      <c r="L1401" s="23" t="s">
        <v>726</v>
      </c>
      <c r="M1401" s="30" t="s">
        <v>969</v>
      </c>
      <c r="N1401" s="26" t="s">
        <v>84</v>
      </c>
      <c r="O1401" s="26" t="s">
        <v>4214</v>
      </c>
      <c r="P1401" s="21" t="s">
        <v>91</v>
      </c>
      <c r="Q1401" s="27">
        <v>736</v>
      </c>
      <c r="R1401" s="26" t="s">
        <v>7645</v>
      </c>
      <c r="S1401" s="12">
        <v>1134</v>
      </c>
      <c r="T1401" s="12">
        <v>475</v>
      </c>
      <c r="U1401" s="12">
        <f t="shared" si="230"/>
        <v>538650</v>
      </c>
      <c r="V1401" s="12">
        <f t="shared" si="231"/>
        <v>603288</v>
      </c>
      <c r="W1401" s="72"/>
      <c r="X1401" s="23">
        <v>2017</v>
      </c>
      <c r="Y1401" s="25"/>
      <c r="Z1401" s="121" t="s">
        <v>1723</v>
      </c>
      <c r="AA1401" s="121" t="s">
        <v>728</v>
      </c>
      <c r="AB1401" s="121" t="s">
        <v>4703</v>
      </c>
      <c r="AC1401" s="121">
        <v>5</v>
      </c>
      <c r="AD1401" s="122">
        <v>325214</v>
      </c>
      <c r="AE1401" s="122" t="s">
        <v>8308</v>
      </c>
      <c r="AF1401" s="121" t="s">
        <v>8306</v>
      </c>
      <c r="AG1401" s="121"/>
      <c r="AH1401" s="121" t="s">
        <v>8307</v>
      </c>
      <c r="AI1401" s="121"/>
      <c r="AJ1401" s="123">
        <v>1134</v>
      </c>
      <c r="AK1401" s="123">
        <v>475</v>
      </c>
      <c r="AL1401" s="123">
        <f t="shared" si="232"/>
        <v>538650</v>
      </c>
      <c r="AM1401" s="123">
        <f t="shared" si="233"/>
        <v>0</v>
      </c>
      <c r="AN1401" s="130"/>
      <c r="AO1401" s="21"/>
      <c r="AP1401" s="24"/>
      <c r="AQ1401" s="21"/>
    </row>
    <row r="1402" spans="1:43" s="22" customFormat="1" ht="229.5" outlineLevel="1" x14ac:dyDescent="0.25">
      <c r="A1402" s="70"/>
      <c r="B1402" s="72" t="s">
        <v>6307</v>
      </c>
      <c r="C1402" s="21" t="s">
        <v>79</v>
      </c>
      <c r="D1402" s="74" t="s">
        <v>1065</v>
      </c>
      <c r="E1402" s="74" t="s">
        <v>1066</v>
      </c>
      <c r="F1402" s="74" t="s">
        <v>1067</v>
      </c>
      <c r="G1402" s="74" t="s">
        <v>7657</v>
      </c>
      <c r="H1402" s="23" t="s">
        <v>81</v>
      </c>
      <c r="I1402" s="24">
        <v>0</v>
      </c>
      <c r="J1402" s="25">
        <v>710000000</v>
      </c>
      <c r="K1402" s="25" t="s">
        <v>82</v>
      </c>
      <c r="L1402" s="23" t="s">
        <v>726</v>
      </c>
      <c r="M1402" s="30" t="s">
        <v>969</v>
      </c>
      <c r="N1402" s="26" t="s">
        <v>84</v>
      </c>
      <c r="O1402" s="26" t="s">
        <v>4214</v>
      </c>
      <c r="P1402" s="21" t="s">
        <v>91</v>
      </c>
      <c r="Q1402" s="27">
        <v>796</v>
      </c>
      <c r="R1402" s="26" t="s">
        <v>1755</v>
      </c>
      <c r="S1402" s="12">
        <v>108</v>
      </c>
      <c r="T1402" s="12">
        <v>1437.4999999999998</v>
      </c>
      <c r="U1402" s="12">
        <f t="shared" si="230"/>
        <v>155249.99999999997</v>
      </c>
      <c r="V1402" s="12">
        <f t="shared" si="231"/>
        <v>173879.99999999997</v>
      </c>
      <c r="W1402" s="72"/>
      <c r="X1402" s="23">
        <v>2017</v>
      </c>
      <c r="Y1402" s="25"/>
      <c r="Z1402" s="121" t="s">
        <v>1723</v>
      </c>
      <c r="AA1402" s="121" t="s">
        <v>728</v>
      </c>
      <c r="AB1402" s="121" t="s">
        <v>4703</v>
      </c>
      <c r="AC1402" s="121">
        <v>6</v>
      </c>
      <c r="AD1402" s="122">
        <v>325214</v>
      </c>
      <c r="AE1402" s="122" t="s">
        <v>8308</v>
      </c>
      <c r="AF1402" s="121" t="s">
        <v>8306</v>
      </c>
      <c r="AG1402" s="121"/>
      <c r="AH1402" s="121" t="s">
        <v>8307</v>
      </c>
      <c r="AI1402" s="121"/>
      <c r="AJ1402" s="123">
        <v>108</v>
      </c>
      <c r="AK1402" s="123">
        <v>1437</v>
      </c>
      <c r="AL1402" s="123">
        <f t="shared" si="232"/>
        <v>155196</v>
      </c>
      <c r="AM1402" s="123">
        <f t="shared" si="233"/>
        <v>53.999999999970896</v>
      </c>
      <c r="AN1402" s="130"/>
      <c r="AO1402" s="21"/>
      <c r="AP1402" s="24"/>
      <c r="AQ1402" s="21"/>
    </row>
    <row r="1403" spans="1:43" s="22" customFormat="1" ht="76.5" outlineLevel="1" x14ac:dyDescent="0.25">
      <c r="A1403" s="70"/>
      <c r="B1403" s="72" t="s">
        <v>6308</v>
      </c>
      <c r="C1403" s="21" t="s">
        <v>79</v>
      </c>
      <c r="D1403" s="74" t="s">
        <v>1974</v>
      </c>
      <c r="E1403" s="74" t="s">
        <v>1180</v>
      </c>
      <c r="F1403" s="74" t="s">
        <v>1975</v>
      </c>
      <c r="G1403" s="74" t="s">
        <v>7651</v>
      </c>
      <c r="H1403" s="23" t="s">
        <v>81</v>
      </c>
      <c r="I1403" s="24">
        <v>0</v>
      </c>
      <c r="J1403" s="25">
        <v>710000000</v>
      </c>
      <c r="K1403" s="25" t="s">
        <v>82</v>
      </c>
      <c r="L1403" s="23" t="s">
        <v>726</v>
      </c>
      <c r="M1403" s="30" t="s">
        <v>969</v>
      </c>
      <c r="N1403" s="26" t="s">
        <v>84</v>
      </c>
      <c r="O1403" s="26" t="s">
        <v>4214</v>
      </c>
      <c r="P1403" s="21" t="s">
        <v>91</v>
      </c>
      <c r="Q1403" s="27">
        <v>778</v>
      </c>
      <c r="R1403" s="26" t="s">
        <v>1755</v>
      </c>
      <c r="S1403" s="12">
        <v>9</v>
      </c>
      <c r="T1403" s="12">
        <v>494</v>
      </c>
      <c r="U1403" s="12">
        <f t="shared" si="228"/>
        <v>4446</v>
      </c>
      <c r="V1403" s="12">
        <f t="shared" si="229"/>
        <v>4979.5200000000004</v>
      </c>
      <c r="W1403" s="72"/>
      <c r="X1403" s="23">
        <v>2017</v>
      </c>
      <c r="Y1403" s="25"/>
      <c r="Z1403" s="121" t="s">
        <v>1723</v>
      </c>
      <c r="AA1403" s="121" t="s">
        <v>728</v>
      </c>
      <c r="AB1403" s="121" t="s">
        <v>4703</v>
      </c>
      <c r="AC1403" s="121">
        <v>7</v>
      </c>
      <c r="AD1403" s="122">
        <v>325214</v>
      </c>
      <c r="AE1403" s="122" t="s">
        <v>8308</v>
      </c>
      <c r="AF1403" s="121" t="s">
        <v>8306</v>
      </c>
      <c r="AG1403" s="121"/>
      <c r="AH1403" s="121" t="s">
        <v>8307</v>
      </c>
      <c r="AI1403" s="121"/>
      <c r="AJ1403" s="123">
        <v>9</v>
      </c>
      <c r="AK1403" s="123">
        <v>493.97</v>
      </c>
      <c r="AL1403" s="123">
        <f t="shared" si="232"/>
        <v>4445.7300000000005</v>
      </c>
      <c r="AM1403" s="123">
        <f t="shared" si="233"/>
        <v>0.26999999999952706</v>
      </c>
      <c r="AN1403" s="130"/>
      <c r="AO1403" s="21"/>
      <c r="AP1403" s="24"/>
      <c r="AQ1403" s="21"/>
    </row>
    <row r="1404" spans="1:43" s="22" customFormat="1" ht="76.5" outlineLevel="1" x14ac:dyDescent="0.25">
      <c r="A1404" s="70"/>
      <c r="B1404" s="72" t="s">
        <v>6309</v>
      </c>
      <c r="C1404" s="21" t="s">
        <v>79</v>
      </c>
      <c r="D1404" s="74" t="s">
        <v>7652</v>
      </c>
      <c r="E1404" s="74" t="s">
        <v>1180</v>
      </c>
      <c r="F1404" s="74" t="s">
        <v>1975</v>
      </c>
      <c r="G1404" s="74" t="s">
        <v>7658</v>
      </c>
      <c r="H1404" s="23" t="s">
        <v>81</v>
      </c>
      <c r="I1404" s="24">
        <v>0</v>
      </c>
      <c r="J1404" s="25">
        <v>710000000</v>
      </c>
      <c r="K1404" s="25" t="s">
        <v>82</v>
      </c>
      <c r="L1404" s="23" t="s">
        <v>726</v>
      </c>
      <c r="M1404" s="30" t="s">
        <v>969</v>
      </c>
      <c r="N1404" s="26" t="s">
        <v>84</v>
      </c>
      <c r="O1404" s="26" t="s">
        <v>4214</v>
      </c>
      <c r="P1404" s="21" t="s">
        <v>91</v>
      </c>
      <c r="Q1404" s="27">
        <v>796</v>
      </c>
      <c r="R1404" s="26" t="s">
        <v>3203</v>
      </c>
      <c r="S1404" s="12">
        <v>9</v>
      </c>
      <c r="T1404" s="12">
        <v>1117</v>
      </c>
      <c r="U1404" s="12">
        <f t="shared" si="228"/>
        <v>10053</v>
      </c>
      <c r="V1404" s="12">
        <f t="shared" si="229"/>
        <v>11259.36</v>
      </c>
      <c r="W1404" s="72"/>
      <c r="X1404" s="23">
        <v>2017</v>
      </c>
      <c r="Y1404" s="25"/>
      <c r="Z1404" s="121" t="s">
        <v>1723</v>
      </c>
      <c r="AA1404" s="121" t="s">
        <v>728</v>
      </c>
      <c r="AB1404" s="121" t="s">
        <v>4703</v>
      </c>
      <c r="AC1404" s="121">
        <v>8</v>
      </c>
      <c r="AD1404" s="122">
        <v>325214</v>
      </c>
      <c r="AE1404" s="122" t="s">
        <v>8308</v>
      </c>
      <c r="AF1404" s="121" t="s">
        <v>8306</v>
      </c>
      <c r="AG1404" s="121"/>
      <c r="AH1404" s="121" t="s">
        <v>8307</v>
      </c>
      <c r="AI1404" s="121"/>
      <c r="AJ1404" s="123">
        <v>9</v>
      </c>
      <c r="AK1404" s="123">
        <v>1117</v>
      </c>
      <c r="AL1404" s="123">
        <f t="shared" si="232"/>
        <v>10053</v>
      </c>
      <c r="AM1404" s="123">
        <f t="shared" si="233"/>
        <v>0</v>
      </c>
      <c r="AN1404" s="130"/>
      <c r="AO1404" s="21"/>
      <c r="AP1404" s="24"/>
      <c r="AQ1404" s="21"/>
    </row>
    <row r="1405" spans="1:43" s="22" customFormat="1" ht="102" outlineLevel="1" x14ac:dyDescent="0.25">
      <c r="A1405" s="70"/>
      <c r="B1405" s="72" t="s">
        <v>6310</v>
      </c>
      <c r="C1405" s="21" t="s">
        <v>79</v>
      </c>
      <c r="D1405" s="74" t="s">
        <v>7652</v>
      </c>
      <c r="E1405" s="74" t="s">
        <v>1180</v>
      </c>
      <c r="F1405" s="74" t="s">
        <v>1975</v>
      </c>
      <c r="G1405" s="74" t="s">
        <v>7659</v>
      </c>
      <c r="H1405" s="23" t="s">
        <v>81</v>
      </c>
      <c r="I1405" s="24">
        <v>0</v>
      </c>
      <c r="J1405" s="25">
        <v>710000000</v>
      </c>
      <c r="K1405" s="25" t="s">
        <v>82</v>
      </c>
      <c r="L1405" s="23" t="s">
        <v>726</v>
      </c>
      <c r="M1405" s="30" t="s">
        <v>969</v>
      </c>
      <c r="N1405" s="26" t="s">
        <v>84</v>
      </c>
      <c r="O1405" s="26" t="s">
        <v>4214</v>
      </c>
      <c r="P1405" s="21" t="s">
        <v>91</v>
      </c>
      <c r="Q1405" s="27">
        <v>796</v>
      </c>
      <c r="R1405" s="26" t="s">
        <v>1755</v>
      </c>
      <c r="S1405" s="12">
        <v>9</v>
      </c>
      <c r="T1405" s="12">
        <v>578</v>
      </c>
      <c r="U1405" s="12">
        <f t="shared" ref="U1405:U1406" si="234">S1405*T1405</f>
        <v>5202</v>
      </c>
      <c r="V1405" s="12">
        <f t="shared" ref="V1405:V1406" si="235">U1405*1.12</f>
        <v>5826.2400000000007</v>
      </c>
      <c r="W1405" s="72"/>
      <c r="X1405" s="23">
        <v>2017</v>
      </c>
      <c r="Y1405" s="25"/>
      <c r="Z1405" s="121" t="s">
        <v>1723</v>
      </c>
      <c r="AA1405" s="121" t="s">
        <v>728</v>
      </c>
      <c r="AB1405" s="121" t="s">
        <v>4703</v>
      </c>
      <c r="AC1405" s="121">
        <v>9</v>
      </c>
      <c r="AD1405" s="122">
        <v>325214</v>
      </c>
      <c r="AE1405" s="122" t="s">
        <v>8308</v>
      </c>
      <c r="AF1405" s="121" t="s">
        <v>8306</v>
      </c>
      <c r="AG1405" s="121"/>
      <c r="AH1405" s="121" t="s">
        <v>8307</v>
      </c>
      <c r="AI1405" s="121"/>
      <c r="AJ1405" s="123">
        <v>9</v>
      </c>
      <c r="AK1405" s="123">
        <v>577.99</v>
      </c>
      <c r="AL1405" s="123">
        <f t="shared" si="232"/>
        <v>5201.91</v>
      </c>
      <c r="AM1405" s="123">
        <f t="shared" si="233"/>
        <v>9.0000000000145519E-2</v>
      </c>
      <c r="AN1405" s="130"/>
      <c r="AO1405" s="21"/>
      <c r="AP1405" s="24"/>
      <c r="AQ1405" s="21"/>
    </row>
    <row r="1406" spans="1:43" s="22" customFormat="1" ht="76.5" outlineLevel="1" x14ac:dyDescent="0.25">
      <c r="A1406" s="70"/>
      <c r="B1406" s="72" t="s">
        <v>6311</v>
      </c>
      <c r="C1406" s="21" t="s">
        <v>79</v>
      </c>
      <c r="D1406" s="74" t="s">
        <v>7652</v>
      </c>
      <c r="E1406" s="74" t="s">
        <v>1180</v>
      </c>
      <c r="F1406" s="74" t="s">
        <v>1975</v>
      </c>
      <c r="G1406" s="74" t="s">
        <v>7660</v>
      </c>
      <c r="H1406" s="23" t="s">
        <v>81</v>
      </c>
      <c r="I1406" s="24">
        <v>0</v>
      </c>
      <c r="J1406" s="25">
        <v>710000000</v>
      </c>
      <c r="K1406" s="25" t="s">
        <v>82</v>
      </c>
      <c r="L1406" s="23" t="s">
        <v>726</v>
      </c>
      <c r="M1406" s="30" t="s">
        <v>969</v>
      </c>
      <c r="N1406" s="26" t="s">
        <v>84</v>
      </c>
      <c r="O1406" s="26" t="s">
        <v>4214</v>
      </c>
      <c r="P1406" s="21" t="s">
        <v>91</v>
      </c>
      <c r="Q1406" s="27">
        <v>796</v>
      </c>
      <c r="R1406" s="26" t="s">
        <v>3203</v>
      </c>
      <c r="S1406" s="12">
        <v>9</v>
      </c>
      <c r="T1406" s="12">
        <v>644</v>
      </c>
      <c r="U1406" s="12">
        <f t="shared" si="234"/>
        <v>5796</v>
      </c>
      <c r="V1406" s="12">
        <f t="shared" si="235"/>
        <v>6491.52</v>
      </c>
      <c r="W1406" s="72"/>
      <c r="X1406" s="23">
        <v>2017</v>
      </c>
      <c r="Y1406" s="25"/>
      <c r="Z1406" s="121" t="s">
        <v>1723</v>
      </c>
      <c r="AA1406" s="121" t="s">
        <v>728</v>
      </c>
      <c r="AB1406" s="121" t="s">
        <v>4703</v>
      </c>
      <c r="AC1406" s="121">
        <v>10</v>
      </c>
      <c r="AD1406" s="122">
        <v>325214</v>
      </c>
      <c r="AE1406" s="122" t="s">
        <v>8308</v>
      </c>
      <c r="AF1406" s="121" t="s">
        <v>8306</v>
      </c>
      <c r="AG1406" s="121"/>
      <c r="AH1406" s="121" t="s">
        <v>8307</v>
      </c>
      <c r="AI1406" s="121"/>
      <c r="AJ1406" s="123">
        <v>9</v>
      </c>
      <c r="AK1406" s="123">
        <v>643.97</v>
      </c>
      <c r="AL1406" s="123">
        <f t="shared" si="232"/>
        <v>5795.7300000000005</v>
      </c>
      <c r="AM1406" s="123">
        <f t="shared" si="233"/>
        <v>0.26999999999952706</v>
      </c>
      <c r="AN1406" s="130"/>
      <c r="AO1406" s="21"/>
      <c r="AP1406" s="24"/>
      <c r="AQ1406" s="21"/>
    </row>
    <row r="1407" spans="1:43" s="22" customFormat="1" ht="76.5" outlineLevel="1" x14ac:dyDescent="0.25">
      <c r="A1407" s="70"/>
      <c r="B1407" s="72" t="s">
        <v>6312</v>
      </c>
      <c r="C1407" s="21" t="s">
        <v>79</v>
      </c>
      <c r="D1407" s="74" t="s">
        <v>7653</v>
      </c>
      <c r="E1407" s="74" t="s">
        <v>1180</v>
      </c>
      <c r="F1407" s="74" t="s">
        <v>7654</v>
      </c>
      <c r="G1407" s="74" t="s">
        <v>7656</v>
      </c>
      <c r="H1407" s="23" t="s">
        <v>81</v>
      </c>
      <c r="I1407" s="24">
        <v>0</v>
      </c>
      <c r="J1407" s="25">
        <v>710000000</v>
      </c>
      <c r="K1407" s="25" t="s">
        <v>82</v>
      </c>
      <c r="L1407" s="23" t="s">
        <v>726</v>
      </c>
      <c r="M1407" s="30" t="s">
        <v>969</v>
      </c>
      <c r="N1407" s="26" t="s">
        <v>84</v>
      </c>
      <c r="O1407" s="26" t="s">
        <v>4214</v>
      </c>
      <c r="P1407" s="21" t="s">
        <v>91</v>
      </c>
      <c r="Q1407" s="27">
        <v>111</v>
      </c>
      <c r="R1407" s="26" t="s">
        <v>3202</v>
      </c>
      <c r="S1407" s="12">
        <v>189</v>
      </c>
      <c r="T1407" s="12">
        <v>357</v>
      </c>
      <c r="U1407" s="12">
        <f t="shared" si="228"/>
        <v>67473</v>
      </c>
      <c r="V1407" s="12">
        <f t="shared" si="229"/>
        <v>75569.760000000009</v>
      </c>
      <c r="W1407" s="72"/>
      <c r="X1407" s="23">
        <v>2017</v>
      </c>
      <c r="Y1407" s="25"/>
      <c r="Z1407" s="121" t="s">
        <v>1723</v>
      </c>
      <c r="AA1407" s="121" t="s">
        <v>728</v>
      </c>
      <c r="AB1407" s="121" t="s">
        <v>4703</v>
      </c>
      <c r="AC1407" s="121">
        <v>11</v>
      </c>
      <c r="AD1407" s="122">
        <v>325214</v>
      </c>
      <c r="AE1407" s="122" t="s">
        <v>8308</v>
      </c>
      <c r="AF1407" s="121" t="s">
        <v>8306</v>
      </c>
      <c r="AG1407" s="121"/>
      <c r="AH1407" s="121" t="s">
        <v>8307</v>
      </c>
      <c r="AI1407" s="121"/>
      <c r="AJ1407" s="123">
        <v>189</v>
      </c>
      <c r="AK1407" s="123">
        <v>356.96</v>
      </c>
      <c r="AL1407" s="123">
        <f t="shared" si="232"/>
        <v>67465.440000000002</v>
      </c>
      <c r="AM1407" s="123">
        <f t="shared" si="233"/>
        <v>7.5599999999976717</v>
      </c>
      <c r="AN1407" s="130"/>
      <c r="AO1407" s="21"/>
      <c r="AP1407" s="24"/>
      <c r="AQ1407" s="21"/>
    </row>
    <row r="1408" spans="1:43" s="22" customFormat="1" ht="114.75" outlineLevel="1" x14ac:dyDescent="0.25">
      <c r="A1408" s="70"/>
      <c r="B1408" s="72" t="s">
        <v>6313</v>
      </c>
      <c r="C1408" s="21" t="s">
        <v>79</v>
      </c>
      <c r="D1408" s="74" t="s">
        <v>1567</v>
      </c>
      <c r="E1408" s="74" t="s">
        <v>80</v>
      </c>
      <c r="F1408" s="74" t="s">
        <v>1568</v>
      </c>
      <c r="G1408" s="21" t="s">
        <v>1569</v>
      </c>
      <c r="H1408" s="23" t="s">
        <v>81</v>
      </c>
      <c r="I1408" s="24">
        <v>0</v>
      </c>
      <c r="J1408" s="25">
        <v>710000000</v>
      </c>
      <c r="K1408" s="25" t="s">
        <v>82</v>
      </c>
      <c r="L1408" s="23" t="s">
        <v>726</v>
      </c>
      <c r="M1408" s="30" t="s">
        <v>1707</v>
      </c>
      <c r="N1408" s="26" t="s">
        <v>84</v>
      </c>
      <c r="O1408" s="26" t="s">
        <v>4214</v>
      </c>
      <c r="P1408" s="21" t="s">
        <v>91</v>
      </c>
      <c r="Q1408" s="27" t="s">
        <v>1706</v>
      </c>
      <c r="R1408" s="26" t="s">
        <v>85</v>
      </c>
      <c r="S1408" s="12">
        <v>11210.65</v>
      </c>
      <c r="T1408" s="12">
        <v>207.31</v>
      </c>
      <c r="U1408" s="12">
        <f t="shared" si="228"/>
        <v>2324079.8514999999</v>
      </c>
      <c r="V1408" s="12">
        <f t="shared" si="229"/>
        <v>2602969.4336800002</v>
      </c>
      <c r="W1408" s="72" t="s">
        <v>203</v>
      </c>
      <c r="X1408" s="23">
        <v>2017</v>
      </c>
      <c r="Y1408" s="25"/>
      <c r="Z1408" s="121" t="s">
        <v>1708</v>
      </c>
      <c r="AA1408" s="121" t="s">
        <v>1427</v>
      </c>
      <c r="AB1408" s="121" t="s">
        <v>4790</v>
      </c>
      <c r="AC1408" s="121">
        <v>1</v>
      </c>
      <c r="AD1408" s="122" t="s">
        <v>8328</v>
      </c>
      <c r="AE1408" s="122" t="s">
        <v>8329</v>
      </c>
      <c r="AF1408" s="121" t="s">
        <v>8494</v>
      </c>
      <c r="AG1408" s="121" t="s">
        <v>9018</v>
      </c>
      <c r="AH1408" s="121" t="s">
        <v>5286</v>
      </c>
      <c r="AI1408" s="121"/>
      <c r="AJ1408" s="123">
        <v>11210.65</v>
      </c>
      <c r="AK1408" s="123">
        <v>226.24</v>
      </c>
      <c r="AL1408" s="123">
        <f>AJ1408*AK1408</f>
        <v>2536297.4560000002</v>
      </c>
      <c r="AM1408" s="123">
        <f>V1408-AL1408</f>
        <v>66671.977680000011</v>
      </c>
      <c r="AN1408" s="130"/>
      <c r="AO1408" s="21"/>
      <c r="AP1408" s="24"/>
      <c r="AQ1408" s="21"/>
    </row>
    <row r="1409" spans="1:43" s="22" customFormat="1" ht="76.5" outlineLevel="1" x14ac:dyDescent="0.25">
      <c r="A1409" s="70"/>
      <c r="B1409" s="72" t="s">
        <v>6314</v>
      </c>
      <c r="C1409" s="21" t="s">
        <v>79</v>
      </c>
      <c r="D1409" s="74" t="s">
        <v>1570</v>
      </c>
      <c r="E1409" s="74" t="s">
        <v>1571</v>
      </c>
      <c r="F1409" s="74" t="s">
        <v>1572</v>
      </c>
      <c r="G1409" s="21" t="s">
        <v>1573</v>
      </c>
      <c r="H1409" s="23" t="s">
        <v>81</v>
      </c>
      <c r="I1409" s="24">
        <v>0</v>
      </c>
      <c r="J1409" s="25">
        <v>710000000</v>
      </c>
      <c r="K1409" s="25" t="s">
        <v>82</v>
      </c>
      <c r="L1409" s="23" t="s">
        <v>726</v>
      </c>
      <c r="M1409" s="30" t="s">
        <v>1707</v>
      </c>
      <c r="N1409" s="26" t="s">
        <v>84</v>
      </c>
      <c r="O1409" s="26" t="s">
        <v>4214</v>
      </c>
      <c r="P1409" s="21" t="s">
        <v>91</v>
      </c>
      <c r="Q1409" s="27">
        <v>166</v>
      </c>
      <c r="R1409" s="26" t="s">
        <v>1558</v>
      </c>
      <c r="S1409" s="12">
        <v>358.41</v>
      </c>
      <c r="T1409" s="12">
        <v>653.30999999999995</v>
      </c>
      <c r="U1409" s="12">
        <f t="shared" si="228"/>
        <v>234152.8371</v>
      </c>
      <c r="V1409" s="12">
        <f t="shared" si="229"/>
        <v>262251.17755200004</v>
      </c>
      <c r="W1409" s="72" t="s">
        <v>203</v>
      </c>
      <c r="X1409" s="23">
        <v>2017</v>
      </c>
      <c r="Y1409" s="25"/>
      <c r="Z1409" s="121" t="s">
        <v>1708</v>
      </c>
      <c r="AA1409" s="121" t="s">
        <v>1427</v>
      </c>
      <c r="AB1409" s="121" t="s">
        <v>4790</v>
      </c>
      <c r="AC1409" s="121">
        <v>2</v>
      </c>
      <c r="AD1409" s="122" t="s">
        <v>8328</v>
      </c>
      <c r="AE1409" s="122" t="s">
        <v>8329</v>
      </c>
      <c r="AF1409" s="121" t="s">
        <v>8494</v>
      </c>
      <c r="AG1409" s="121" t="s">
        <v>9018</v>
      </c>
      <c r="AH1409" s="121" t="s">
        <v>5286</v>
      </c>
      <c r="AI1409" s="121"/>
      <c r="AJ1409" s="123">
        <v>358.41</v>
      </c>
      <c r="AK1409" s="123">
        <v>728</v>
      </c>
      <c r="AL1409" s="123">
        <f t="shared" ref="AL1409:AL1412" si="236">AJ1409*AK1409</f>
        <v>260922.48</v>
      </c>
      <c r="AM1409" s="123">
        <f t="shared" ref="AM1409:AM1412" si="237">V1409-AL1409</f>
        <v>1328.6975520000269</v>
      </c>
      <c r="AN1409" s="130"/>
      <c r="AO1409" s="21"/>
      <c r="AP1409" s="24"/>
      <c r="AQ1409" s="21"/>
    </row>
    <row r="1410" spans="1:43" s="22" customFormat="1" ht="76.5" outlineLevel="1" x14ac:dyDescent="0.25">
      <c r="A1410" s="70"/>
      <c r="B1410" s="72" t="s">
        <v>6315</v>
      </c>
      <c r="C1410" s="21" t="s">
        <v>79</v>
      </c>
      <c r="D1410" s="74" t="s">
        <v>1574</v>
      </c>
      <c r="E1410" s="74" t="s">
        <v>1438</v>
      </c>
      <c r="F1410" s="74" t="s">
        <v>1575</v>
      </c>
      <c r="G1410" s="21" t="s">
        <v>1576</v>
      </c>
      <c r="H1410" s="23" t="s">
        <v>81</v>
      </c>
      <c r="I1410" s="24">
        <v>0</v>
      </c>
      <c r="J1410" s="25">
        <v>710000000</v>
      </c>
      <c r="K1410" s="25" t="s">
        <v>82</v>
      </c>
      <c r="L1410" s="23" t="s">
        <v>726</v>
      </c>
      <c r="M1410" s="30" t="s">
        <v>1707</v>
      </c>
      <c r="N1410" s="26" t="s">
        <v>84</v>
      </c>
      <c r="O1410" s="26" t="s">
        <v>4214</v>
      </c>
      <c r="P1410" s="21" t="s">
        <v>91</v>
      </c>
      <c r="Q1410" s="27">
        <v>166</v>
      </c>
      <c r="R1410" s="26" t="s">
        <v>1558</v>
      </c>
      <c r="S1410" s="12">
        <v>1085.29</v>
      </c>
      <c r="T1410" s="12">
        <v>1657.54</v>
      </c>
      <c r="U1410" s="12">
        <f t="shared" si="228"/>
        <v>1798911.5865999998</v>
      </c>
      <c r="V1410" s="12">
        <f t="shared" si="229"/>
        <v>2014780.9769919999</v>
      </c>
      <c r="W1410" s="72" t="s">
        <v>203</v>
      </c>
      <c r="X1410" s="23">
        <v>2017</v>
      </c>
      <c r="Y1410" s="25"/>
      <c r="Z1410" s="121" t="s">
        <v>1708</v>
      </c>
      <c r="AA1410" s="121" t="s">
        <v>1427</v>
      </c>
      <c r="AB1410" s="121" t="s">
        <v>4790</v>
      </c>
      <c r="AC1410" s="121">
        <v>3</v>
      </c>
      <c r="AD1410" s="122" t="s">
        <v>8328</v>
      </c>
      <c r="AE1410" s="122" t="s">
        <v>8329</v>
      </c>
      <c r="AF1410" s="121" t="s">
        <v>8494</v>
      </c>
      <c r="AG1410" s="121" t="s">
        <v>9018</v>
      </c>
      <c r="AH1410" s="121" t="s">
        <v>5286</v>
      </c>
      <c r="AI1410" s="121"/>
      <c r="AJ1410" s="123">
        <v>1085.29</v>
      </c>
      <c r="AK1410" s="123">
        <v>1848</v>
      </c>
      <c r="AL1410" s="123">
        <f t="shared" si="236"/>
        <v>2005615.92</v>
      </c>
      <c r="AM1410" s="123">
        <f t="shared" si="237"/>
        <v>9165.0569919999689</v>
      </c>
      <c r="AN1410" s="130"/>
      <c r="AO1410" s="21"/>
      <c r="AP1410" s="24"/>
      <c r="AQ1410" s="21"/>
    </row>
    <row r="1411" spans="1:43" s="22" customFormat="1" ht="76.5" outlineLevel="1" x14ac:dyDescent="0.25">
      <c r="A1411" s="70"/>
      <c r="B1411" s="72" t="s">
        <v>6316</v>
      </c>
      <c r="C1411" s="21" t="s">
        <v>79</v>
      </c>
      <c r="D1411" s="74" t="s">
        <v>1577</v>
      </c>
      <c r="E1411" s="74" t="s">
        <v>1578</v>
      </c>
      <c r="F1411" s="74" t="s">
        <v>1579</v>
      </c>
      <c r="G1411" s="21" t="s">
        <v>1580</v>
      </c>
      <c r="H1411" s="23" t="s">
        <v>81</v>
      </c>
      <c r="I1411" s="24">
        <v>0</v>
      </c>
      <c r="J1411" s="25">
        <v>710000000</v>
      </c>
      <c r="K1411" s="25" t="s">
        <v>82</v>
      </c>
      <c r="L1411" s="23" t="s">
        <v>726</v>
      </c>
      <c r="M1411" s="30" t="s">
        <v>1707</v>
      </c>
      <c r="N1411" s="26" t="s">
        <v>84</v>
      </c>
      <c r="O1411" s="26" t="s">
        <v>4214</v>
      </c>
      <c r="P1411" s="21" t="s">
        <v>91</v>
      </c>
      <c r="Q1411" s="27">
        <v>166</v>
      </c>
      <c r="R1411" s="26" t="s">
        <v>1558</v>
      </c>
      <c r="S1411" s="12">
        <v>658.67</v>
      </c>
      <c r="T1411" s="12">
        <v>2473.42</v>
      </c>
      <c r="U1411" s="12">
        <f t="shared" si="228"/>
        <v>1629167.5514</v>
      </c>
      <c r="V1411" s="12">
        <f t="shared" si="229"/>
        <v>1824667.6575680003</v>
      </c>
      <c r="W1411" s="72" t="s">
        <v>203</v>
      </c>
      <c r="X1411" s="23">
        <v>2017</v>
      </c>
      <c r="Y1411" s="25"/>
      <c r="Z1411" s="121" t="s">
        <v>1708</v>
      </c>
      <c r="AA1411" s="121" t="s">
        <v>1427</v>
      </c>
      <c r="AB1411" s="121" t="s">
        <v>4790</v>
      </c>
      <c r="AC1411" s="121">
        <v>4</v>
      </c>
      <c r="AD1411" s="122" t="s">
        <v>8328</v>
      </c>
      <c r="AE1411" s="122" t="s">
        <v>8329</v>
      </c>
      <c r="AF1411" s="121" t="s">
        <v>8494</v>
      </c>
      <c r="AG1411" s="121" t="s">
        <v>9018</v>
      </c>
      <c r="AH1411" s="121" t="s">
        <v>5286</v>
      </c>
      <c r="AI1411" s="121"/>
      <c r="AJ1411" s="123">
        <v>658.67</v>
      </c>
      <c r="AK1411" s="123">
        <v>2766.4</v>
      </c>
      <c r="AL1411" s="123">
        <f t="shared" si="236"/>
        <v>1822144.6879999998</v>
      </c>
      <c r="AM1411" s="123">
        <f t="shared" si="237"/>
        <v>2522.9695680004079</v>
      </c>
      <c r="AN1411" s="130"/>
      <c r="AO1411" s="21"/>
      <c r="AP1411" s="24"/>
      <c r="AQ1411" s="21"/>
    </row>
    <row r="1412" spans="1:43" s="22" customFormat="1" ht="102" outlineLevel="1" x14ac:dyDescent="0.25">
      <c r="A1412" s="70"/>
      <c r="B1412" s="72" t="s">
        <v>6317</v>
      </c>
      <c r="C1412" s="21" t="s">
        <v>79</v>
      </c>
      <c r="D1412" s="74" t="s">
        <v>5621</v>
      </c>
      <c r="E1412" s="74" t="s">
        <v>1582</v>
      </c>
      <c r="F1412" s="74" t="s">
        <v>5622</v>
      </c>
      <c r="G1412" s="21" t="s">
        <v>1584</v>
      </c>
      <c r="H1412" s="23" t="s">
        <v>81</v>
      </c>
      <c r="I1412" s="24">
        <v>0</v>
      </c>
      <c r="J1412" s="25">
        <v>710000000</v>
      </c>
      <c r="K1412" s="25" t="s">
        <v>82</v>
      </c>
      <c r="L1412" s="23" t="s">
        <v>726</v>
      </c>
      <c r="M1412" s="30" t="s">
        <v>1707</v>
      </c>
      <c r="N1412" s="26" t="s">
        <v>84</v>
      </c>
      <c r="O1412" s="26" t="s">
        <v>4214</v>
      </c>
      <c r="P1412" s="21" t="s">
        <v>91</v>
      </c>
      <c r="Q1412" s="27">
        <v>166</v>
      </c>
      <c r="R1412" s="26" t="s">
        <v>1558</v>
      </c>
      <c r="S1412" s="12">
        <v>519.16000000000008</v>
      </c>
      <c r="T1412" s="12">
        <v>1251.52</v>
      </c>
      <c r="U1412" s="12">
        <f t="shared" si="228"/>
        <v>649739.12320000015</v>
      </c>
      <c r="V1412" s="12">
        <f t="shared" si="229"/>
        <v>727707.8179840002</v>
      </c>
      <c r="W1412" s="72" t="s">
        <v>203</v>
      </c>
      <c r="X1412" s="23">
        <v>2017</v>
      </c>
      <c r="Y1412" s="25"/>
      <c r="Z1412" s="121" t="s">
        <v>1708</v>
      </c>
      <c r="AA1412" s="121" t="s">
        <v>1427</v>
      </c>
      <c r="AB1412" s="121" t="s">
        <v>4790</v>
      </c>
      <c r="AC1412" s="121">
        <v>5</v>
      </c>
      <c r="AD1412" s="122" t="s">
        <v>8328</v>
      </c>
      <c r="AE1412" s="122" t="s">
        <v>8329</v>
      </c>
      <c r="AF1412" s="121" t="s">
        <v>8494</v>
      </c>
      <c r="AG1412" s="121" t="s">
        <v>9018</v>
      </c>
      <c r="AH1412" s="121" t="s">
        <v>5286</v>
      </c>
      <c r="AI1412" s="121"/>
      <c r="AJ1412" s="123">
        <v>519.16000000000008</v>
      </c>
      <c r="AK1412" s="123">
        <v>1394.4</v>
      </c>
      <c r="AL1412" s="123">
        <f t="shared" si="236"/>
        <v>723916.70400000014</v>
      </c>
      <c r="AM1412" s="123">
        <f t="shared" si="237"/>
        <v>3791.1139840000542</v>
      </c>
      <c r="AN1412" s="130"/>
      <c r="AO1412" s="21"/>
      <c r="AP1412" s="24"/>
      <c r="AQ1412" s="21"/>
    </row>
    <row r="1413" spans="1:43" s="22" customFormat="1" ht="76.5" outlineLevel="1" x14ac:dyDescent="0.25">
      <c r="A1413" s="70"/>
      <c r="B1413" s="72" t="s">
        <v>6318</v>
      </c>
      <c r="C1413" s="21" t="s">
        <v>79</v>
      </c>
      <c r="D1413" s="74" t="s">
        <v>5623</v>
      </c>
      <c r="E1413" s="74" t="s">
        <v>5624</v>
      </c>
      <c r="F1413" s="74" t="s">
        <v>5625</v>
      </c>
      <c r="G1413" s="21" t="s">
        <v>5626</v>
      </c>
      <c r="H1413" s="23" t="s">
        <v>81</v>
      </c>
      <c r="I1413" s="24">
        <v>0</v>
      </c>
      <c r="J1413" s="25">
        <v>710000000</v>
      </c>
      <c r="K1413" s="25" t="s">
        <v>82</v>
      </c>
      <c r="L1413" s="23" t="s">
        <v>726</v>
      </c>
      <c r="M1413" s="30" t="s">
        <v>1707</v>
      </c>
      <c r="N1413" s="26" t="s">
        <v>84</v>
      </c>
      <c r="O1413" s="26" t="s">
        <v>4214</v>
      </c>
      <c r="P1413" s="21" t="s">
        <v>91</v>
      </c>
      <c r="Q1413" s="27">
        <v>166</v>
      </c>
      <c r="R1413" s="26" t="s">
        <v>1558</v>
      </c>
      <c r="S1413" s="12">
        <v>721.2</v>
      </c>
      <c r="T1413" s="12">
        <v>2101.79</v>
      </c>
      <c r="U1413" s="12">
        <v>0</v>
      </c>
      <c r="V1413" s="12">
        <f t="shared" si="229"/>
        <v>0</v>
      </c>
      <c r="W1413" s="72" t="s">
        <v>203</v>
      </c>
      <c r="X1413" s="23">
        <v>2017</v>
      </c>
      <c r="Y1413" s="25" t="s">
        <v>4476</v>
      </c>
      <c r="Z1413" s="121" t="s">
        <v>1708</v>
      </c>
      <c r="AA1413" s="121" t="s">
        <v>1427</v>
      </c>
      <c r="AB1413" s="121"/>
      <c r="AC1413" s="121"/>
      <c r="AD1413" s="122"/>
      <c r="AE1413" s="122"/>
      <c r="AF1413" s="121" t="s">
        <v>4078</v>
      </c>
      <c r="AG1413" s="121"/>
      <c r="AH1413" s="126"/>
      <c r="AI1413" s="121"/>
      <c r="AJ1413" s="123"/>
      <c r="AK1413" s="123"/>
      <c r="AL1413" s="123" t="s">
        <v>4078</v>
      </c>
      <c r="AM1413" s="123"/>
      <c r="AN1413" s="130"/>
      <c r="AO1413" s="21"/>
      <c r="AP1413" s="24"/>
      <c r="AQ1413" s="21"/>
    </row>
    <row r="1414" spans="1:43" s="22" customFormat="1" ht="76.5" outlineLevel="1" x14ac:dyDescent="0.25">
      <c r="A1414" s="70"/>
      <c r="B1414" s="72" t="s">
        <v>7869</v>
      </c>
      <c r="C1414" s="21" t="s">
        <v>79</v>
      </c>
      <c r="D1414" s="74" t="s">
        <v>5623</v>
      </c>
      <c r="E1414" s="74" t="s">
        <v>5624</v>
      </c>
      <c r="F1414" s="74" t="s">
        <v>5625</v>
      </c>
      <c r="G1414" s="21" t="s">
        <v>5626</v>
      </c>
      <c r="H1414" s="23" t="s">
        <v>81</v>
      </c>
      <c r="I1414" s="24">
        <v>0</v>
      </c>
      <c r="J1414" s="25">
        <v>710000000</v>
      </c>
      <c r="K1414" s="25" t="s">
        <v>82</v>
      </c>
      <c r="L1414" s="23" t="s">
        <v>726</v>
      </c>
      <c r="M1414" s="30" t="s">
        <v>1707</v>
      </c>
      <c r="N1414" s="26" t="s">
        <v>84</v>
      </c>
      <c r="O1414" s="26" t="s">
        <v>4214</v>
      </c>
      <c r="P1414" s="21" t="s">
        <v>91</v>
      </c>
      <c r="Q1414" s="27">
        <v>166</v>
      </c>
      <c r="R1414" s="26" t="s">
        <v>1558</v>
      </c>
      <c r="S1414" s="12">
        <v>573.75</v>
      </c>
      <c r="T1414" s="12">
        <v>2101.79</v>
      </c>
      <c r="U1414" s="12">
        <f t="shared" ref="U1414" si="238">S1414*T1414</f>
        <v>1205902.0125</v>
      </c>
      <c r="V1414" s="12">
        <f t="shared" ref="V1414" si="239">U1414*1.12</f>
        <v>1350610.2540000002</v>
      </c>
      <c r="W1414" s="72" t="s">
        <v>203</v>
      </c>
      <c r="X1414" s="23">
        <v>2017</v>
      </c>
      <c r="Y1414" s="25"/>
      <c r="Z1414" s="121" t="s">
        <v>1708</v>
      </c>
      <c r="AA1414" s="121" t="s">
        <v>1427</v>
      </c>
      <c r="AB1414" s="121" t="s">
        <v>4790</v>
      </c>
      <c r="AC1414" s="121">
        <v>6</v>
      </c>
      <c r="AD1414" s="122" t="s">
        <v>8328</v>
      </c>
      <c r="AE1414" s="122" t="s">
        <v>8329</v>
      </c>
      <c r="AF1414" s="121" t="s">
        <v>8494</v>
      </c>
      <c r="AG1414" s="121" t="s">
        <v>9018</v>
      </c>
      <c r="AH1414" s="121" t="s">
        <v>5286</v>
      </c>
      <c r="AI1414" s="121"/>
      <c r="AJ1414" s="123">
        <v>573.75</v>
      </c>
      <c r="AK1414" s="123">
        <v>2352</v>
      </c>
      <c r="AL1414" s="123">
        <f t="shared" ref="AL1414:AL1420" si="240">AJ1414*AK1414</f>
        <v>1349460</v>
      </c>
      <c r="AM1414" s="123">
        <f t="shared" ref="AM1414:AM1420" si="241">V1414-AL1414</f>
        <v>1150.25400000019</v>
      </c>
      <c r="AN1414" s="130"/>
      <c r="AO1414" s="21"/>
      <c r="AP1414" s="24"/>
      <c r="AQ1414" s="21"/>
    </row>
    <row r="1415" spans="1:43" s="22" customFormat="1" ht="76.5" outlineLevel="1" x14ac:dyDescent="0.25">
      <c r="A1415" s="70"/>
      <c r="B1415" s="72" t="s">
        <v>6319</v>
      </c>
      <c r="C1415" s="21" t="s">
        <v>79</v>
      </c>
      <c r="D1415" s="74" t="s">
        <v>1585</v>
      </c>
      <c r="E1415" s="74" t="s">
        <v>1586</v>
      </c>
      <c r="F1415" s="74" t="s">
        <v>1587</v>
      </c>
      <c r="G1415" s="21" t="s">
        <v>1588</v>
      </c>
      <c r="H1415" s="23" t="s">
        <v>81</v>
      </c>
      <c r="I1415" s="24">
        <v>0</v>
      </c>
      <c r="J1415" s="25">
        <v>710000000</v>
      </c>
      <c r="K1415" s="25" t="s">
        <v>82</v>
      </c>
      <c r="L1415" s="23" t="s">
        <v>726</v>
      </c>
      <c r="M1415" s="30" t="s">
        <v>1707</v>
      </c>
      <c r="N1415" s="26" t="s">
        <v>84</v>
      </c>
      <c r="O1415" s="26" t="s">
        <v>4214</v>
      </c>
      <c r="P1415" s="21" t="s">
        <v>91</v>
      </c>
      <c r="Q1415" s="27">
        <v>166</v>
      </c>
      <c r="R1415" s="26" t="s">
        <v>1558</v>
      </c>
      <c r="S1415" s="12">
        <v>14296.68</v>
      </c>
      <c r="T1415" s="12">
        <v>1146.43</v>
      </c>
      <c r="U1415" s="12">
        <f t="shared" si="228"/>
        <v>16390142.852400001</v>
      </c>
      <c r="V1415" s="12">
        <f t="shared" si="229"/>
        <v>18356959.994688004</v>
      </c>
      <c r="W1415" s="72" t="s">
        <v>203</v>
      </c>
      <c r="X1415" s="23">
        <v>2017</v>
      </c>
      <c r="Y1415" s="25"/>
      <c r="Z1415" s="121" t="s">
        <v>1708</v>
      </c>
      <c r="AA1415" s="121" t="s">
        <v>1427</v>
      </c>
      <c r="AB1415" s="121" t="s">
        <v>4790</v>
      </c>
      <c r="AC1415" s="121">
        <v>7</v>
      </c>
      <c r="AD1415" s="122" t="s">
        <v>8328</v>
      </c>
      <c r="AE1415" s="122" t="s">
        <v>8329</v>
      </c>
      <c r="AF1415" s="121" t="s">
        <v>8494</v>
      </c>
      <c r="AG1415" s="121" t="s">
        <v>9018</v>
      </c>
      <c r="AH1415" s="121" t="s">
        <v>5286</v>
      </c>
      <c r="AI1415" s="121"/>
      <c r="AJ1415" s="123">
        <v>14296.68</v>
      </c>
      <c r="AK1415" s="123">
        <v>1276.8</v>
      </c>
      <c r="AL1415" s="123">
        <f t="shared" si="240"/>
        <v>18254001.024</v>
      </c>
      <c r="AM1415" s="123">
        <f t="shared" si="241"/>
        <v>102958.97068800405</v>
      </c>
      <c r="AN1415" s="130"/>
      <c r="AO1415" s="21"/>
      <c r="AP1415" s="24"/>
      <c r="AQ1415" s="21"/>
    </row>
    <row r="1416" spans="1:43" s="22" customFormat="1" ht="89.25" outlineLevel="1" x14ac:dyDescent="0.25">
      <c r="A1416" s="70"/>
      <c r="B1416" s="72" t="s">
        <v>6320</v>
      </c>
      <c r="C1416" s="21" t="s">
        <v>79</v>
      </c>
      <c r="D1416" s="74" t="s">
        <v>1593</v>
      </c>
      <c r="E1416" s="74" t="s">
        <v>1594</v>
      </c>
      <c r="F1416" s="74" t="s">
        <v>1595</v>
      </c>
      <c r="G1416" s="21" t="s">
        <v>1596</v>
      </c>
      <c r="H1416" s="23" t="s">
        <v>81</v>
      </c>
      <c r="I1416" s="24">
        <v>0</v>
      </c>
      <c r="J1416" s="25">
        <v>710000000</v>
      </c>
      <c r="K1416" s="25" t="s">
        <v>82</v>
      </c>
      <c r="L1416" s="23" t="s">
        <v>726</v>
      </c>
      <c r="M1416" s="30" t="s">
        <v>1707</v>
      </c>
      <c r="N1416" s="26" t="s">
        <v>84</v>
      </c>
      <c r="O1416" s="26" t="s">
        <v>4214</v>
      </c>
      <c r="P1416" s="21" t="s">
        <v>91</v>
      </c>
      <c r="Q1416" s="27">
        <v>166</v>
      </c>
      <c r="R1416" s="26" t="s">
        <v>1558</v>
      </c>
      <c r="S1416" s="12">
        <v>767.05</v>
      </c>
      <c r="T1416" s="12">
        <v>1527.62</v>
      </c>
      <c r="U1416" s="12">
        <f t="shared" si="228"/>
        <v>1171760.9209999999</v>
      </c>
      <c r="V1416" s="12">
        <f t="shared" si="229"/>
        <v>1312372.2315199999</v>
      </c>
      <c r="W1416" s="72" t="s">
        <v>203</v>
      </c>
      <c r="X1416" s="23">
        <v>2017</v>
      </c>
      <c r="Y1416" s="25"/>
      <c r="Z1416" s="121" t="s">
        <v>1708</v>
      </c>
      <c r="AA1416" s="121" t="s">
        <v>1427</v>
      </c>
      <c r="AB1416" s="121" t="s">
        <v>4790</v>
      </c>
      <c r="AC1416" s="121">
        <v>8</v>
      </c>
      <c r="AD1416" s="122" t="s">
        <v>8328</v>
      </c>
      <c r="AE1416" s="122" t="s">
        <v>8329</v>
      </c>
      <c r="AF1416" s="121" t="s">
        <v>8494</v>
      </c>
      <c r="AG1416" s="121" t="s">
        <v>9018</v>
      </c>
      <c r="AH1416" s="121" t="s">
        <v>5286</v>
      </c>
      <c r="AI1416" s="121"/>
      <c r="AJ1416" s="123">
        <v>767.05</v>
      </c>
      <c r="AK1416" s="123">
        <v>1702.4</v>
      </c>
      <c r="AL1416" s="123">
        <f t="shared" si="240"/>
        <v>1305825.92</v>
      </c>
      <c r="AM1416" s="123">
        <f t="shared" si="241"/>
        <v>6546.3115199999884</v>
      </c>
      <c r="AN1416" s="130"/>
      <c r="AO1416" s="21"/>
      <c r="AP1416" s="24"/>
      <c r="AQ1416" s="21"/>
    </row>
    <row r="1417" spans="1:43" s="22" customFormat="1" ht="76.5" outlineLevel="1" x14ac:dyDescent="0.25">
      <c r="A1417" s="70"/>
      <c r="B1417" s="72" t="s">
        <v>6321</v>
      </c>
      <c r="C1417" s="21" t="s">
        <v>79</v>
      </c>
      <c r="D1417" s="74" t="s">
        <v>1597</v>
      </c>
      <c r="E1417" s="74" t="s">
        <v>1594</v>
      </c>
      <c r="F1417" s="74" t="s">
        <v>1598</v>
      </c>
      <c r="G1417" s="21" t="s">
        <v>1599</v>
      </c>
      <c r="H1417" s="23" t="s">
        <v>81</v>
      </c>
      <c r="I1417" s="24">
        <v>0</v>
      </c>
      <c r="J1417" s="25">
        <v>710000000</v>
      </c>
      <c r="K1417" s="25" t="s">
        <v>82</v>
      </c>
      <c r="L1417" s="23" t="s">
        <v>726</v>
      </c>
      <c r="M1417" s="30" t="s">
        <v>1707</v>
      </c>
      <c r="N1417" s="26" t="s">
        <v>84</v>
      </c>
      <c r="O1417" s="26" t="s">
        <v>4214</v>
      </c>
      <c r="P1417" s="21" t="s">
        <v>91</v>
      </c>
      <c r="Q1417" s="27">
        <v>166</v>
      </c>
      <c r="R1417" s="26" t="s">
        <v>1558</v>
      </c>
      <c r="S1417" s="12">
        <v>80.760000000000005</v>
      </c>
      <c r="T1417" s="12">
        <v>1619.33</v>
      </c>
      <c r="U1417" s="12">
        <f t="shared" si="228"/>
        <v>130777.09080000001</v>
      </c>
      <c r="V1417" s="12">
        <f t="shared" si="229"/>
        <v>146470.34169600002</v>
      </c>
      <c r="W1417" s="72" t="s">
        <v>203</v>
      </c>
      <c r="X1417" s="23">
        <v>2017</v>
      </c>
      <c r="Y1417" s="25"/>
      <c r="Z1417" s="121" t="s">
        <v>1708</v>
      </c>
      <c r="AA1417" s="121" t="s">
        <v>1427</v>
      </c>
      <c r="AB1417" s="121" t="s">
        <v>4790</v>
      </c>
      <c r="AC1417" s="121">
        <v>9</v>
      </c>
      <c r="AD1417" s="122" t="s">
        <v>8328</v>
      </c>
      <c r="AE1417" s="122" t="s">
        <v>8329</v>
      </c>
      <c r="AF1417" s="121" t="s">
        <v>8494</v>
      </c>
      <c r="AG1417" s="121" t="s">
        <v>9018</v>
      </c>
      <c r="AH1417" s="121" t="s">
        <v>5286</v>
      </c>
      <c r="AI1417" s="121"/>
      <c r="AJ1417" s="123">
        <v>80.760000000000005</v>
      </c>
      <c r="AK1417" s="123">
        <v>1792</v>
      </c>
      <c r="AL1417" s="123">
        <f t="shared" si="240"/>
        <v>144721.92000000001</v>
      </c>
      <c r="AM1417" s="123">
        <f t="shared" si="241"/>
        <v>1748.4216960000049</v>
      </c>
      <c r="AN1417" s="130"/>
      <c r="AO1417" s="21"/>
      <c r="AP1417" s="24"/>
      <c r="AQ1417" s="21"/>
    </row>
    <row r="1418" spans="1:43" s="22" customFormat="1" ht="114.75" outlineLevel="1" x14ac:dyDescent="0.25">
      <c r="A1418" s="70"/>
      <c r="B1418" s="72" t="s">
        <v>6322</v>
      </c>
      <c r="C1418" s="21" t="s">
        <v>79</v>
      </c>
      <c r="D1418" s="74" t="s">
        <v>5665</v>
      </c>
      <c r="E1418" s="74" t="s">
        <v>5666</v>
      </c>
      <c r="F1418" s="74" t="s">
        <v>5667</v>
      </c>
      <c r="G1418" s="21" t="s">
        <v>5668</v>
      </c>
      <c r="H1418" s="23" t="s">
        <v>81</v>
      </c>
      <c r="I1418" s="24">
        <v>0</v>
      </c>
      <c r="J1418" s="25">
        <v>710000000</v>
      </c>
      <c r="K1418" s="25" t="s">
        <v>82</v>
      </c>
      <c r="L1418" s="23" t="s">
        <v>726</v>
      </c>
      <c r="M1418" s="30" t="s">
        <v>1707</v>
      </c>
      <c r="N1418" s="26" t="s">
        <v>84</v>
      </c>
      <c r="O1418" s="26" t="s">
        <v>4214</v>
      </c>
      <c r="P1418" s="21" t="s">
        <v>91</v>
      </c>
      <c r="Q1418" s="27">
        <v>166</v>
      </c>
      <c r="R1418" s="26" t="s">
        <v>1558</v>
      </c>
      <c r="S1418" s="12">
        <v>12215.289999999999</v>
      </c>
      <c r="T1418" s="12">
        <v>57.32</v>
      </c>
      <c r="U1418" s="12">
        <f t="shared" si="228"/>
        <v>700180.42279999994</v>
      </c>
      <c r="V1418" s="12">
        <f t="shared" si="229"/>
        <v>784202.07353599998</v>
      </c>
      <c r="W1418" s="72" t="s">
        <v>203</v>
      </c>
      <c r="X1418" s="23">
        <v>2017</v>
      </c>
      <c r="Y1418" s="25"/>
      <c r="Z1418" s="121" t="s">
        <v>1708</v>
      </c>
      <c r="AA1418" s="121" t="s">
        <v>1427</v>
      </c>
      <c r="AB1418" s="121" t="s">
        <v>4790</v>
      </c>
      <c r="AC1418" s="121">
        <v>10</v>
      </c>
      <c r="AD1418" s="122" t="s">
        <v>8328</v>
      </c>
      <c r="AE1418" s="122" t="s">
        <v>8329</v>
      </c>
      <c r="AF1418" s="121" t="s">
        <v>8494</v>
      </c>
      <c r="AG1418" s="121" t="s">
        <v>9018</v>
      </c>
      <c r="AH1418" s="121" t="s">
        <v>5286</v>
      </c>
      <c r="AI1418" s="121"/>
      <c r="AJ1418" s="123">
        <v>12215.289999999999</v>
      </c>
      <c r="AK1418" s="123">
        <v>64.180000000000007</v>
      </c>
      <c r="AL1418" s="123">
        <f t="shared" si="240"/>
        <v>783977.31220000004</v>
      </c>
      <c r="AM1418" s="123">
        <f t="shared" si="241"/>
        <v>224.76133599993773</v>
      </c>
      <c r="AN1418" s="130"/>
      <c r="AO1418" s="21"/>
      <c r="AP1418" s="24"/>
      <c r="AQ1418" s="21"/>
    </row>
    <row r="1419" spans="1:43" s="22" customFormat="1" ht="76.5" outlineLevel="1" x14ac:dyDescent="0.25">
      <c r="A1419" s="70"/>
      <c r="B1419" s="72" t="s">
        <v>6323</v>
      </c>
      <c r="C1419" s="21" t="s">
        <v>79</v>
      </c>
      <c r="D1419" s="74" t="s">
        <v>1660</v>
      </c>
      <c r="E1419" s="74" t="s">
        <v>1661</v>
      </c>
      <c r="F1419" s="74" t="s">
        <v>1662</v>
      </c>
      <c r="G1419" s="21" t="s">
        <v>1663</v>
      </c>
      <c r="H1419" s="23" t="s">
        <v>81</v>
      </c>
      <c r="I1419" s="24">
        <v>0</v>
      </c>
      <c r="J1419" s="25">
        <v>710000000</v>
      </c>
      <c r="K1419" s="25" t="s">
        <v>82</v>
      </c>
      <c r="L1419" s="23" t="s">
        <v>726</v>
      </c>
      <c r="M1419" s="30" t="s">
        <v>1707</v>
      </c>
      <c r="N1419" s="26" t="s">
        <v>84</v>
      </c>
      <c r="O1419" s="26" t="s">
        <v>4214</v>
      </c>
      <c r="P1419" s="21" t="s">
        <v>91</v>
      </c>
      <c r="Q1419" s="27">
        <v>166</v>
      </c>
      <c r="R1419" s="26" t="s">
        <v>1558</v>
      </c>
      <c r="S1419" s="12">
        <v>303.71999999999997</v>
      </c>
      <c r="T1419" s="12">
        <v>1433.04</v>
      </c>
      <c r="U1419" s="12">
        <f t="shared" si="228"/>
        <v>435242.90879999998</v>
      </c>
      <c r="V1419" s="12">
        <f t="shared" si="229"/>
        <v>487472.05785600003</v>
      </c>
      <c r="W1419" s="72" t="s">
        <v>203</v>
      </c>
      <c r="X1419" s="23">
        <v>2017</v>
      </c>
      <c r="Y1419" s="25"/>
      <c r="Z1419" s="121" t="s">
        <v>1708</v>
      </c>
      <c r="AA1419" s="121" t="s">
        <v>1427</v>
      </c>
      <c r="AB1419" s="121" t="s">
        <v>4790</v>
      </c>
      <c r="AC1419" s="121">
        <v>11</v>
      </c>
      <c r="AD1419" s="122" t="s">
        <v>8328</v>
      </c>
      <c r="AE1419" s="122" t="s">
        <v>8329</v>
      </c>
      <c r="AF1419" s="121" t="s">
        <v>8494</v>
      </c>
      <c r="AG1419" s="121" t="s">
        <v>9018</v>
      </c>
      <c r="AH1419" s="121" t="s">
        <v>5286</v>
      </c>
      <c r="AI1419" s="121"/>
      <c r="AJ1419" s="123">
        <v>303.71999999999997</v>
      </c>
      <c r="AK1419" s="123">
        <v>1590.4</v>
      </c>
      <c r="AL1419" s="123">
        <f t="shared" si="240"/>
        <v>483036.288</v>
      </c>
      <c r="AM1419" s="123">
        <f t="shared" si="241"/>
        <v>4435.7698560000281</v>
      </c>
      <c r="AN1419" s="130"/>
      <c r="AO1419" s="21"/>
      <c r="AP1419" s="24"/>
      <c r="AQ1419" s="21"/>
    </row>
    <row r="1420" spans="1:43" s="22" customFormat="1" ht="76.5" outlineLevel="1" x14ac:dyDescent="0.25">
      <c r="A1420" s="70"/>
      <c r="B1420" s="72" t="s">
        <v>6324</v>
      </c>
      <c r="C1420" s="21" t="s">
        <v>79</v>
      </c>
      <c r="D1420" s="74" t="s">
        <v>5724</v>
      </c>
      <c r="E1420" s="74" t="s">
        <v>5725</v>
      </c>
      <c r="F1420" s="74" t="s">
        <v>5726</v>
      </c>
      <c r="G1420" s="21" t="s">
        <v>5727</v>
      </c>
      <c r="H1420" s="23" t="s">
        <v>81</v>
      </c>
      <c r="I1420" s="24">
        <v>0</v>
      </c>
      <c r="J1420" s="25">
        <v>710000000</v>
      </c>
      <c r="K1420" s="25" t="s">
        <v>82</v>
      </c>
      <c r="L1420" s="23" t="s">
        <v>726</v>
      </c>
      <c r="M1420" s="30" t="s">
        <v>1707</v>
      </c>
      <c r="N1420" s="26" t="s">
        <v>84</v>
      </c>
      <c r="O1420" s="26" t="s">
        <v>4214</v>
      </c>
      <c r="P1420" s="21" t="s">
        <v>91</v>
      </c>
      <c r="Q1420" s="27">
        <v>166</v>
      </c>
      <c r="R1420" s="26" t="s">
        <v>1558</v>
      </c>
      <c r="S1420" s="12">
        <v>2191.44</v>
      </c>
      <c r="T1420" s="12">
        <v>463.35</v>
      </c>
      <c r="U1420" s="12">
        <f t="shared" si="228"/>
        <v>1015403.724</v>
      </c>
      <c r="V1420" s="12">
        <f t="shared" si="229"/>
        <v>1137252.1708800001</v>
      </c>
      <c r="W1420" s="72" t="s">
        <v>203</v>
      </c>
      <c r="X1420" s="23">
        <v>2017</v>
      </c>
      <c r="Y1420" s="25"/>
      <c r="Z1420" s="121" t="s">
        <v>1708</v>
      </c>
      <c r="AA1420" s="121" t="s">
        <v>1427</v>
      </c>
      <c r="AB1420" s="121" t="s">
        <v>4790</v>
      </c>
      <c r="AC1420" s="121">
        <v>12</v>
      </c>
      <c r="AD1420" s="122" t="s">
        <v>8328</v>
      </c>
      <c r="AE1420" s="122" t="s">
        <v>8329</v>
      </c>
      <c r="AF1420" s="121" t="s">
        <v>8494</v>
      </c>
      <c r="AG1420" s="121" t="s">
        <v>9018</v>
      </c>
      <c r="AH1420" s="121" t="s">
        <v>5286</v>
      </c>
      <c r="AI1420" s="121"/>
      <c r="AJ1420" s="123">
        <v>2191.44</v>
      </c>
      <c r="AK1420" s="123">
        <v>515.20000000000005</v>
      </c>
      <c r="AL1420" s="123">
        <f t="shared" si="240"/>
        <v>1129029.888</v>
      </c>
      <c r="AM1420" s="123">
        <f t="shared" si="241"/>
        <v>8222.2828800000716</v>
      </c>
      <c r="AN1420" s="130"/>
      <c r="AO1420" s="21"/>
      <c r="AP1420" s="24"/>
      <c r="AQ1420" s="21"/>
    </row>
    <row r="1421" spans="1:43" s="22" customFormat="1" ht="76.5" outlineLevel="1" x14ac:dyDescent="0.25">
      <c r="A1421" s="70"/>
      <c r="B1421" s="72" t="s">
        <v>6325</v>
      </c>
      <c r="C1421" s="21" t="s">
        <v>79</v>
      </c>
      <c r="D1421" s="74" t="s">
        <v>5618</v>
      </c>
      <c r="E1421" s="74" t="s">
        <v>5619</v>
      </c>
      <c r="F1421" s="74" t="s">
        <v>5620</v>
      </c>
      <c r="G1421" s="21" t="s">
        <v>7148</v>
      </c>
      <c r="H1421" s="23" t="s">
        <v>81</v>
      </c>
      <c r="I1421" s="24">
        <v>0</v>
      </c>
      <c r="J1421" s="25">
        <v>710000000</v>
      </c>
      <c r="K1421" s="25" t="s">
        <v>82</v>
      </c>
      <c r="L1421" s="23" t="s">
        <v>726</v>
      </c>
      <c r="M1421" s="30" t="s">
        <v>1707</v>
      </c>
      <c r="N1421" s="26" t="s">
        <v>84</v>
      </c>
      <c r="O1421" s="26" t="s">
        <v>4214</v>
      </c>
      <c r="P1421" s="21" t="s">
        <v>91</v>
      </c>
      <c r="Q1421" s="27" t="s">
        <v>902</v>
      </c>
      <c r="R1421" s="26" t="s">
        <v>678</v>
      </c>
      <c r="S1421" s="12">
        <v>10800</v>
      </c>
      <c r="T1421" s="12">
        <v>71.650000000000006</v>
      </c>
      <c r="U1421" s="12">
        <f t="shared" si="228"/>
        <v>773820.00000000012</v>
      </c>
      <c r="V1421" s="12">
        <f t="shared" si="229"/>
        <v>866678.40000000026</v>
      </c>
      <c r="W1421" s="23"/>
      <c r="X1421" s="23">
        <v>2017</v>
      </c>
      <c r="Y1421" s="25"/>
      <c r="Z1421" s="121" t="s">
        <v>1708</v>
      </c>
      <c r="AA1421" s="121" t="s">
        <v>1427</v>
      </c>
      <c r="AB1421" s="121" t="s">
        <v>4790</v>
      </c>
      <c r="AC1421" s="121">
        <v>1</v>
      </c>
      <c r="AD1421" s="122" t="s">
        <v>7919</v>
      </c>
      <c r="AE1421" s="122" t="s">
        <v>7918</v>
      </c>
      <c r="AF1421" s="121" t="s">
        <v>8288</v>
      </c>
      <c r="AG1421" s="121" t="s">
        <v>9018</v>
      </c>
      <c r="AH1421" s="121" t="s">
        <v>5286</v>
      </c>
      <c r="AI1421" s="121"/>
      <c r="AJ1421" s="123">
        <v>10800</v>
      </c>
      <c r="AK1421" s="123">
        <v>69</v>
      </c>
      <c r="AL1421" s="123">
        <f>AJ1421*AK1421</f>
        <v>745200</v>
      </c>
      <c r="AM1421" s="123">
        <f>U1421-AL1421</f>
        <v>28620.000000000116</v>
      </c>
      <c r="AN1421" s="130"/>
      <c r="AO1421" s="21"/>
      <c r="AP1421" s="24"/>
      <c r="AQ1421" s="21"/>
    </row>
    <row r="1422" spans="1:43" s="22" customFormat="1" ht="76.5" outlineLevel="1" x14ac:dyDescent="0.25">
      <c r="A1422" s="70"/>
      <c r="B1422" s="72" t="s">
        <v>6326</v>
      </c>
      <c r="C1422" s="21" t="s">
        <v>79</v>
      </c>
      <c r="D1422" s="74" t="s">
        <v>5614</v>
      </c>
      <c r="E1422" s="74" t="s">
        <v>5615</v>
      </c>
      <c r="F1422" s="74" t="s">
        <v>5616</v>
      </c>
      <c r="G1422" s="21" t="s">
        <v>5617</v>
      </c>
      <c r="H1422" s="23" t="s">
        <v>81</v>
      </c>
      <c r="I1422" s="24">
        <v>0</v>
      </c>
      <c r="J1422" s="25">
        <v>710000000</v>
      </c>
      <c r="K1422" s="25" t="s">
        <v>82</v>
      </c>
      <c r="L1422" s="23" t="s">
        <v>726</v>
      </c>
      <c r="M1422" s="30" t="s">
        <v>1707</v>
      </c>
      <c r="N1422" s="26" t="s">
        <v>84</v>
      </c>
      <c r="O1422" s="26" t="s">
        <v>4214</v>
      </c>
      <c r="P1422" s="21" t="s">
        <v>91</v>
      </c>
      <c r="Q1422" s="27" t="s">
        <v>1706</v>
      </c>
      <c r="R1422" s="26" t="s">
        <v>85</v>
      </c>
      <c r="S1422" s="12">
        <v>5400</v>
      </c>
      <c r="T1422" s="12">
        <v>573.21</v>
      </c>
      <c r="U1422" s="12">
        <f t="shared" si="228"/>
        <v>3095334</v>
      </c>
      <c r="V1422" s="12">
        <f t="shared" si="229"/>
        <v>3466774.0800000005</v>
      </c>
      <c r="W1422" s="23"/>
      <c r="X1422" s="23">
        <v>2017</v>
      </c>
      <c r="Y1422" s="25"/>
      <c r="Z1422" s="121" t="s">
        <v>1708</v>
      </c>
      <c r="AA1422" s="121" t="s">
        <v>1427</v>
      </c>
      <c r="AB1422" s="121" t="s">
        <v>4790</v>
      </c>
      <c r="AC1422" s="121">
        <v>2</v>
      </c>
      <c r="AD1422" s="122" t="s">
        <v>7919</v>
      </c>
      <c r="AE1422" s="122" t="s">
        <v>7918</v>
      </c>
      <c r="AF1422" s="121" t="s">
        <v>8288</v>
      </c>
      <c r="AG1422" s="121" t="s">
        <v>9018</v>
      </c>
      <c r="AH1422" s="121" t="s">
        <v>8511</v>
      </c>
      <c r="AI1422" s="121"/>
      <c r="AJ1422" s="123">
        <v>5400</v>
      </c>
      <c r="AK1422" s="123">
        <v>560</v>
      </c>
      <c r="AL1422" s="123">
        <f t="shared" ref="AL1422:AL1423" si="242">AJ1422*AK1422</f>
        <v>3024000</v>
      </c>
      <c r="AM1422" s="123">
        <f t="shared" ref="AM1422:AM1423" si="243">U1422-AL1422</f>
        <v>71334</v>
      </c>
      <c r="AN1422" s="130"/>
      <c r="AO1422" s="147" t="s">
        <v>203</v>
      </c>
      <c r="AP1422" s="24">
        <v>1</v>
      </c>
      <c r="AQ1422" s="12">
        <f>AL1422*AP1422</f>
        <v>3024000</v>
      </c>
    </row>
    <row r="1423" spans="1:43" s="22" customFormat="1" ht="76.5" outlineLevel="1" x14ac:dyDescent="0.25">
      <c r="A1423" s="70"/>
      <c r="B1423" s="72" t="s">
        <v>6327</v>
      </c>
      <c r="C1423" s="21" t="s">
        <v>79</v>
      </c>
      <c r="D1423" s="74" t="s">
        <v>5627</v>
      </c>
      <c r="E1423" s="74" t="s">
        <v>5628</v>
      </c>
      <c r="F1423" s="74" t="s">
        <v>5629</v>
      </c>
      <c r="G1423" s="21" t="s">
        <v>5630</v>
      </c>
      <c r="H1423" s="23" t="s">
        <v>81</v>
      </c>
      <c r="I1423" s="24">
        <v>0</v>
      </c>
      <c r="J1423" s="25">
        <v>710000000</v>
      </c>
      <c r="K1423" s="25" t="s">
        <v>82</v>
      </c>
      <c r="L1423" s="23" t="s">
        <v>726</v>
      </c>
      <c r="M1423" s="30" t="s">
        <v>1707</v>
      </c>
      <c r="N1423" s="26" t="s">
        <v>84</v>
      </c>
      <c r="O1423" s="26" t="s">
        <v>4214</v>
      </c>
      <c r="P1423" s="21" t="s">
        <v>91</v>
      </c>
      <c r="Q1423" s="27">
        <v>166</v>
      </c>
      <c r="R1423" s="26" t="s">
        <v>1558</v>
      </c>
      <c r="S1423" s="12">
        <v>210</v>
      </c>
      <c r="T1423" s="12">
        <v>1428.58</v>
      </c>
      <c r="U1423" s="12">
        <f t="shared" si="228"/>
        <v>300001.8</v>
      </c>
      <c r="V1423" s="12">
        <f t="shared" si="229"/>
        <v>336002.016</v>
      </c>
      <c r="W1423" s="23"/>
      <c r="X1423" s="23">
        <v>2017</v>
      </c>
      <c r="Y1423" s="25"/>
      <c r="Z1423" s="121" t="s">
        <v>1708</v>
      </c>
      <c r="AA1423" s="121" t="s">
        <v>1427</v>
      </c>
      <c r="AB1423" s="121" t="s">
        <v>4790</v>
      </c>
      <c r="AC1423" s="121">
        <v>3</v>
      </c>
      <c r="AD1423" s="122" t="s">
        <v>7919</v>
      </c>
      <c r="AE1423" s="122" t="s">
        <v>7918</v>
      </c>
      <c r="AF1423" s="121" t="s">
        <v>8288</v>
      </c>
      <c r="AG1423" s="121" t="s">
        <v>9018</v>
      </c>
      <c r="AH1423" s="121" t="s">
        <v>5286</v>
      </c>
      <c r="AI1423" s="121"/>
      <c r="AJ1423" s="123">
        <v>210</v>
      </c>
      <c r="AK1423" s="123">
        <v>1425</v>
      </c>
      <c r="AL1423" s="123">
        <f t="shared" si="242"/>
        <v>299250</v>
      </c>
      <c r="AM1423" s="123">
        <f t="shared" si="243"/>
        <v>751.79999999998836</v>
      </c>
      <c r="AN1423" s="130"/>
      <c r="AO1423" s="21"/>
      <c r="AP1423" s="24"/>
      <c r="AQ1423" s="21"/>
    </row>
    <row r="1424" spans="1:43" s="22" customFormat="1" ht="76.5" outlineLevel="1" x14ac:dyDescent="0.25">
      <c r="A1424" s="70"/>
      <c r="B1424" s="72" t="s">
        <v>6328</v>
      </c>
      <c r="C1424" s="21" t="s">
        <v>79</v>
      </c>
      <c r="D1424" s="74" t="s">
        <v>1589</v>
      </c>
      <c r="E1424" s="74" t="s">
        <v>1590</v>
      </c>
      <c r="F1424" s="74" t="s">
        <v>1591</v>
      </c>
      <c r="G1424" s="21" t="s">
        <v>1592</v>
      </c>
      <c r="H1424" s="23" t="s">
        <v>81</v>
      </c>
      <c r="I1424" s="24">
        <v>0</v>
      </c>
      <c r="J1424" s="25">
        <v>710000000</v>
      </c>
      <c r="K1424" s="25" t="s">
        <v>82</v>
      </c>
      <c r="L1424" s="23" t="s">
        <v>726</v>
      </c>
      <c r="M1424" s="30" t="s">
        <v>1707</v>
      </c>
      <c r="N1424" s="26" t="s">
        <v>84</v>
      </c>
      <c r="O1424" s="26" t="s">
        <v>4214</v>
      </c>
      <c r="P1424" s="21" t="s">
        <v>91</v>
      </c>
      <c r="Q1424" s="27">
        <v>166</v>
      </c>
      <c r="R1424" s="26" t="s">
        <v>1558</v>
      </c>
      <c r="S1424" s="12">
        <v>826.19999999999993</v>
      </c>
      <c r="T1424" s="12">
        <v>812.05</v>
      </c>
      <c r="U1424" s="12">
        <v>0</v>
      </c>
      <c r="V1424" s="12">
        <f t="shared" si="229"/>
        <v>0</v>
      </c>
      <c r="W1424" s="23"/>
      <c r="X1424" s="23">
        <v>2017</v>
      </c>
      <c r="Y1424" s="25" t="s">
        <v>4476</v>
      </c>
      <c r="Z1424" s="121" t="s">
        <v>1708</v>
      </c>
      <c r="AA1424" s="121" t="s">
        <v>1427</v>
      </c>
      <c r="AB1424" s="121"/>
      <c r="AC1424" s="121"/>
      <c r="AD1424" s="122"/>
      <c r="AE1424" s="122"/>
      <c r="AF1424" s="121" t="s">
        <v>4078</v>
      </c>
      <c r="AG1424" s="121"/>
      <c r="AH1424" s="126"/>
      <c r="AI1424" s="121"/>
      <c r="AJ1424" s="123"/>
      <c r="AK1424" s="123"/>
      <c r="AL1424" s="123" t="s">
        <v>4078</v>
      </c>
      <c r="AM1424" s="123"/>
      <c r="AN1424" s="130"/>
      <c r="AO1424" s="21"/>
      <c r="AP1424" s="24"/>
      <c r="AQ1424" s="21"/>
    </row>
    <row r="1425" spans="1:43" s="22" customFormat="1" ht="76.5" outlineLevel="1" x14ac:dyDescent="0.25">
      <c r="A1425" s="70"/>
      <c r="B1425" s="72" t="s">
        <v>7895</v>
      </c>
      <c r="C1425" s="21" t="s">
        <v>79</v>
      </c>
      <c r="D1425" s="74" t="s">
        <v>1589</v>
      </c>
      <c r="E1425" s="74" t="s">
        <v>1590</v>
      </c>
      <c r="F1425" s="74" t="s">
        <v>1591</v>
      </c>
      <c r="G1425" s="21" t="s">
        <v>1592</v>
      </c>
      <c r="H1425" s="23" t="s">
        <v>81</v>
      </c>
      <c r="I1425" s="24">
        <v>0</v>
      </c>
      <c r="J1425" s="25">
        <v>710000000</v>
      </c>
      <c r="K1425" s="25" t="s">
        <v>82</v>
      </c>
      <c r="L1425" s="23" t="s">
        <v>726</v>
      </c>
      <c r="M1425" s="30" t="s">
        <v>1707</v>
      </c>
      <c r="N1425" s="26" t="s">
        <v>84</v>
      </c>
      <c r="O1425" s="26" t="s">
        <v>4214</v>
      </c>
      <c r="P1425" s="21" t="s">
        <v>91</v>
      </c>
      <c r="Q1425" s="27">
        <v>166</v>
      </c>
      <c r="R1425" s="26" t="s">
        <v>1558</v>
      </c>
      <c r="S1425" s="12">
        <v>200</v>
      </c>
      <c r="T1425" s="12">
        <v>812.05</v>
      </c>
      <c r="U1425" s="12">
        <f t="shared" ref="U1425" si="244">S1425*T1425</f>
        <v>162410</v>
      </c>
      <c r="V1425" s="12">
        <f t="shared" ref="V1425" si="245">U1425*1.12</f>
        <v>181899.2</v>
      </c>
      <c r="W1425" s="23"/>
      <c r="X1425" s="23">
        <v>2017</v>
      </c>
      <c r="Y1425" s="25"/>
      <c r="Z1425" s="121" t="s">
        <v>1708</v>
      </c>
      <c r="AA1425" s="121" t="s">
        <v>1427</v>
      </c>
      <c r="AB1425" s="121" t="s">
        <v>4790</v>
      </c>
      <c r="AC1425" s="121">
        <v>4</v>
      </c>
      <c r="AD1425" s="122" t="s">
        <v>7919</v>
      </c>
      <c r="AE1425" s="122" t="s">
        <v>7918</v>
      </c>
      <c r="AF1425" s="121" t="s">
        <v>8288</v>
      </c>
      <c r="AG1425" s="121" t="s">
        <v>9018</v>
      </c>
      <c r="AH1425" s="121" t="s">
        <v>5286</v>
      </c>
      <c r="AI1425" s="121"/>
      <c r="AJ1425" s="123">
        <v>200</v>
      </c>
      <c r="AK1425" s="123">
        <v>810</v>
      </c>
      <c r="AL1425" s="123">
        <f t="shared" ref="AL1425:AL1426" si="246">AJ1425*AK1425</f>
        <v>162000</v>
      </c>
      <c r="AM1425" s="123">
        <f t="shared" ref="AM1425:AM1426" si="247">U1425-AL1425</f>
        <v>410</v>
      </c>
      <c r="AN1425" s="130"/>
      <c r="AO1425" s="21"/>
      <c r="AP1425" s="24"/>
      <c r="AQ1425" s="21"/>
    </row>
    <row r="1426" spans="1:43" s="22" customFormat="1" ht="76.5" outlineLevel="1" x14ac:dyDescent="0.25">
      <c r="A1426" s="70"/>
      <c r="B1426" s="72" t="s">
        <v>6329</v>
      </c>
      <c r="C1426" s="21" t="s">
        <v>79</v>
      </c>
      <c r="D1426" s="74" t="s">
        <v>5631</v>
      </c>
      <c r="E1426" s="74" t="s">
        <v>5632</v>
      </c>
      <c r="F1426" s="74" t="s">
        <v>5633</v>
      </c>
      <c r="G1426" s="21" t="s">
        <v>7149</v>
      </c>
      <c r="H1426" s="23" t="s">
        <v>81</v>
      </c>
      <c r="I1426" s="24">
        <v>0</v>
      </c>
      <c r="J1426" s="25">
        <v>710000000</v>
      </c>
      <c r="K1426" s="25" t="s">
        <v>82</v>
      </c>
      <c r="L1426" s="23" t="s">
        <v>726</v>
      </c>
      <c r="M1426" s="30" t="s">
        <v>1707</v>
      </c>
      <c r="N1426" s="26" t="s">
        <v>84</v>
      </c>
      <c r="O1426" s="26" t="s">
        <v>4214</v>
      </c>
      <c r="P1426" s="21" t="s">
        <v>91</v>
      </c>
      <c r="Q1426" s="27">
        <v>166</v>
      </c>
      <c r="R1426" s="26" t="s">
        <v>1558</v>
      </c>
      <c r="S1426" s="12">
        <v>1740</v>
      </c>
      <c r="T1426" s="12">
        <v>532.61</v>
      </c>
      <c r="U1426" s="12">
        <f t="shared" si="228"/>
        <v>926741.4</v>
      </c>
      <c r="V1426" s="12">
        <f t="shared" si="229"/>
        <v>1037950.3680000001</v>
      </c>
      <c r="W1426" s="23"/>
      <c r="X1426" s="23">
        <v>2017</v>
      </c>
      <c r="Y1426" s="25"/>
      <c r="Z1426" s="121" t="s">
        <v>1708</v>
      </c>
      <c r="AA1426" s="121" t="s">
        <v>1427</v>
      </c>
      <c r="AB1426" s="121" t="s">
        <v>4790</v>
      </c>
      <c r="AC1426" s="121">
        <v>5</v>
      </c>
      <c r="AD1426" s="122" t="s">
        <v>7919</v>
      </c>
      <c r="AE1426" s="122" t="s">
        <v>7918</v>
      </c>
      <c r="AF1426" s="121" t="s">
        <v>8288</v>
      </c>
      <c r="AG1426" s="121" t="s">
        <v>9018</v>
      </c>
      <c r="AH1426" s="121" t="s">
        <v>5286</v>
      </c>
      <c r="AI1426" s="121"/>
      <c r="AJ1426" s="123">
        <v>1740</v>
      </c>
      <c r="AK1426" s="123">
        <v>532</v>
      </c>
      <c r="AL1426" s="123">
        <f t="shared" si="246"/>
        <v>925680</v>
      </c>
      <c r="AM1426" s="123">
        <f t="shared" si="247"/>
        <v>1061.4000000000233</v>
      </c>
      <c r="AN1426" s="130"/>
      <c r="AO1426" s="21"/>
      <c r="AP1426" s="24"/>
      <c r="AQ1426" s="21"/>
    </row>
    <row r="1427" spans="1:43" s="22" customFormat="1" ht="76.5" outlineLevel="1" x14ac:dyDescent="0.25">
      <c r="A1427" s="70"/>
      <c r="B1427" s="72" t="s">
        <v>6330</v>
      </c>
      <c r="C1427" s="21" t="s">
        <v>79</v>
      </c>
      <c r="D1427" s="74" t="s">
        <v>5634</v>
      </c>
      <c r="E1427" s="74" t="s">
        <v>5635</v>
      </c>
      <c r="F1427" s="74" t="s">
        <v>5636</v>
      </c>
      <c r="G1427" s="21" t="s">
        <v>5637</v>
      </c>
      <c r="H1427" s="23" t="s">
        <v>81</v>
      </c>
      <c r="I1427" s="24">
        <v>0</v>
      </c>
      <c r="J1427" s="25">
        <v>710000000</v>
      </c>
      <c r="K1427" s="25" t="s">
        <v>82</v>
      </c>
      <c r="L1427" s="23" t="s">
        <v>726</v>
      </c>
      <c r="M1427" s="30" t="s">
        <v>1707</v>
      </c>
      <c r="N1427" s="26" t="s">
        <v>84</v>
      </c>
      <c r="O1427" s="26" t="s">
        <v>4214</v>
      </c>
      <c r="P1427" s="21" t="s">
        <v>91</v>
      </c>
      <c r="Q1427" s="27">
        <v>166</v>
      </c>
      <c r="R1427" s="26" t="s">
        <v>1558</v>
      </c>
      <c r="S1427" s="12">
        <v>1080</v>
      </c>
      <c r="T1427" s="12">
        <v>1261.07</v>
      </c>
      <c r="U1427" s="12">
        <v>0</v>
      </c>
      <c r="V1427" s="12">
        <f t="shared" si="229"/>
        <v>0</v>
      </c>
      <c r="W1427" s="23"/>
      <c r="X1427" s="23">
        <v>2017</v>
      </c>
      <c r="Y1427" s="25" t="s">
        <v>4476</v>
      </c>
      <c r="Z1427" s="121" t="s">
        <v>1708</v>
      </c>
      <c r="AA1427" s="121" t="s">
        <v>1427</v>
      </c>
      <c r="AB1427" s="121"/>
      <c r="AC1427" s="121"/>
      <c r="AD1427" s="122"/>
      <c r="AE1427" s="122"/>
      <c r="AF1427" s="121" t="s">
        <v>4078</v>
      </c>
      <c r="AG1427" s="121"/>
      <c r="AH1427" s="126"/>
      <c r="AI1427" s="121"/>
      <c r="AJ1427" s="123"/>
      <c r="AK1427" s="123"/>
      <c r="AL1427" s="123" t="s">
        <v>4078</v>
      </c>
      <c r="AM1427" s="123"/>
      <c r="AN1427" s="130"/>
      <c r="AO1427" s="21"/>
      <c r="AP1427" s="24"/>
      <c r="AQ1427" s="21"/>
    </row>
    <row r="1428" spans="1:43" s="22" customFormat="1" ht="76.5" outlineLevel="1" x14ac:dyDescent="0.25">
      <c r="A1428" s="70"/>
      <c r="B1428" s="72" t="s">
        <v>7845</v>
      </c>
      <c r="C1428" s="21" t="s">
        <v>79</v>
      </c>
      <c r="D1428" s="74" t="s">
        <v>5634</v>
      </c>
      <c r="E1428" s="74" t="s">
        <v>5635</v>
      </c>
      <c r="F1428" s="74" t="s">
        <v>5636</v>
      </c>
      <c r="G1428" s="21" t="s">
        <v>5637</v>
      </c>
      <c r="H1428" s="23" t="s">
        <v>81</v>
      </c>
      <c r="I1428" s="24">
        <v>0</v>
      </c>
      <c r="J1428" s="25">
        <v>710000000</v>
      </c>
      <c r="K1428" s="25" t="s">
        <v>82</v>
      </c>
      <c r="L1428" s="23" t="s">
        <v>726</v>
      </c>
      <c r="M1428" s="30" t="s">
        <v>1707</v>
      </c>
      <c r="N1428" s="26" t="s">
        <v>84</v>
      </c>
      <c r="O1428" s="26" t="s">
        <v>4214</v>
      </c>
      <c r="P1428" s="21" t="s">
        <v>91</v>
      </c>
      <c r="Q1428" s="27">
        <v>166</v>
      </c>
      <c r="R1428" s="26" t="s">
        <v>1558</v>
      </c>
      <c r="S1428" s="12">
        <v>380</v>
      </c>
      <c r="T1428" s="12">
        <v>1261.07</v>
      </c>
      <c r="U1428" s="12">
        <f t="shared" ref="U1428" si="248">S1428*T1428</f>
        <v>479206.6</v>
      </c>
      <c r="V1428" s="12">
        <f t="shared" ref="V1428" si="249">U1428*1.12</f>
        <v>536711.39199999999</v>
      </c>
      <c r="W1428" s="23"/>
      <c r="X1428" s="23">
        <v>2017</v>
      </c>
      <c r="Y1428" s="25"/>
      <c r="Z1428" s="121" t="s">
        <v>1708</v>
      </c>
      <c r="AA1428" s="121" t="s">
        <v>1427</v>
      </c>
      <c r="AB1428" s="121" t="s">
        <v>4790</v>
      </c>
      <c r="AC1428" s="121">
        <v>6</v>
      </c>
      <c r="AD1428" s="122" t="s">
        <v>7919</v>
      </c>
      <c r="AE1428" s="122" t="s">
        <v>7918</v>
      </c>
      <c r="AF1428" s="121" t="s">
        <v>8288</v>
      </c>
      <c r="AG1428" s="121" t="s">
        <v>9018</v>
      </c>
      <c r="AH1428" s="121" t="s">
        <v>5286</v>
      </c>
      <c r="AI1428" s="121"/>
      <c r="AJ1428" s="123">
        <v>380</v>
      </c>
      <c r="AK1428" s="123">
        <v>1250</v>
      </c>
      <c r="AL1428" s="123">
        <f t="shared" ref="AL1428:AL1430" si="250">AJ1428*AK1428</f>
        <v>475000</v>
      </c>
      <c r="AM1428" s="123">
        <f t="shared" ref="AM1428:AM1430" si="251">U1428-AL1428</f>
        <v>4206.5999999999767</v>
      </c>
      <c r="AN1428" s="130"/>
      <c r="AO1428" s="21"/>
      <c r="AP1428" s="24"/>
      <c r="AQ1428" s="21"/>
    </row>
    <row r="1429" spans="1:43" s="22" customFormat="1" ht="76.5" outlineLevel="1" x14ac:dyDescent="0.25">
      <c r="A1429" s="70"/>
      <c r="B1429" s="72" t="s">
        <v>6331</v>
      </c>
      <c r="C1429" s="21" t="s">
        <v>79</v>
      </c>
      <c r="D1429" s="74" t="s">
        <v>5638</v>
      </c>
      <c r="E1429" s="74" t="s">
        <v>5639</v>
      </c>
      <c r="F1429" s="74" t="s">
        <v>5640</v>
      </c>
      <c r="G1429" s="21" t="s">
        <v>7150</v>
      </c>
      <c r="H1429" s="23" t="s">
        <v>81</v>
      </c>
      <c r="I1429" s="24">
        <v>0</v>
      </c>
      <c r="J1429" s="25">
        <v>710000000</v>
      </c>
      <c r="K1429" s="25" t="s">
        <v>82</v>
      </c>
      <c r="L1429" s="23" t="s">
        <v>726</v>
      </c>
      <c r="M1429" s="30" t="s">
        <v>1707</v>
      </c>
      <c r="N1429" s="26" t="s">
        <v>84</v>
      </c>
      <c r="O1429" s="26" t="s">
        <v>4214</v>
      </c>
      <c r="P1429" s="21" t="s">
        <v>91</v>
      </c>
      <c r="Q1429" s="27">
        <v>166</v>
      </c>
      <c r="R1429" s="26" t="s">
        <v>1558</v>
      </c>
      <c r="S1429" s="12">
        <v>135</v>
      </c>
      <c r="T1429" s="12">
        <v>812.93</v>
      </c>
      <c r="U1429" s="12">
        <f t="shared" si="228"/>
        <v>109745.54999999999</v>
      </c>
      <c r="V1429" s="12">
        <f t="shared" si="229"/>
        <v>122915.016</v>
      </c>
      <c r="W1429" s="23"/>
      <c r="X1429" s="23">
        <v>2017</v>
      </c>
      <c r="Y1429" s="25"/>
      <c r="Z1429" s="121" t="s">
        <v>1708</v>
      </c>
      <c r="AA1429" s="121" t="s">
        <v>1427</v>
      </c>
      <c r="AB1429" s="121" t="s">
        <v>4790</v>
      </c>
      <c r="AC1429" s="121">
        <v>7</v>
      </c>
      <c r="AD1429" s="122" t="s">
        <v>7919</v>
      </c>
      <c r="AE1429" s="122" t="s">
        <v>7918</v>
      </c>
      <c r="AF1429" s="121" t="s">
        <v>8288</v>
      </c>
      <c r="AG1429" s="121" t="s">
        <v>9018</v>
      </c>
      <c r="AH1429" s="121" t="s">
        <v>5286</v>
      </c>
      <c r="AI1429" s="121"/>
      <c r="AJ1429" s="123">
        <v>135</v>
      </c>
      <c r="AK1429" s="123">
        <v>799</v>
      </c>
      <c r="AL1429" s="123">
        <f t="shared" si="250"/>
        <v>107865</v>
      </c>
      <c r="AM1429" s="123">
        <f t="shared" si="251"/>
        <v>1880.5499999999884</v>
      </c>
      <c r="AN1429" s="130"/>
      <c r="AO1429" s="21"/>
      <c r="AP1429" s="24"/>
      <c r="AQ1429" s="21"/>
    </row>
    <row r="1430" spans="1:43" s="22" customFormat="1" ht="76.5" outlineLevel="1" x14ac:dyDescent="0.25">
      <c r="A1430" s="70"/>
      <c r="B1430" s="72" t="s">
        <v>6332</v>
      </c>
      <c r="C1430" s="21" t="s">
        <v>79</v>
      </c>
      <c r="D1430" s="74" t="s">
        <v>1600</v>
      </c>
      <c r="E1430" s="74" t="s">
        <v>1601</v>
      </c>
      <c r="F1430" s="74" t="s">
        <v>1602</v>
      </c>
      <c r="G1430" s="21" t="s">
        <v>1603</v>
      </c>
      <c r="H1430" s="23" t="s">
        <v>81</v>
      </c>
      <c r="I1430" s="24">
        <v>0</v>
      </c>
      <c r="J1430" s="25">
        <v>710000000</v>
      </c>
      <c r="K1430" s="25" t="s">
        <v>82</v>
      </c>
      <c r="L1430" s="23" t="s">
        <v>726</v>
      </c>
      <c r="M1430" s="30" t="s">
        <v>1707</v>
      </c>
      <c r="N1430" s="26" t="s">
        <v>84</v>
      </c>
      <c r="O1430" s="26" t="s">
        <v>4214</v>
      </c>
      <c r="P1430" s="21" t="s">
        <v>91</v>
      </c>
      <c r="Q1430" s="27" t="s">
        <v>896</v>
      </c>
      <c r="R1430" s="26" t="s">
        <v>897</v>
      </c>
      <c r="S1430" s="12">
        <v>82</v>
      </c>
      <c r="T1430" s="12">
        <v>180.56</v>
      </c>
      <c r="U1430" s="12">
        <f t="shared" si="228"/>
        <v>14805.92</v>
      </c>
      <c r="V1430" s="12">
        <f t="shared" si="229"/>
        <v>16582.630400000002</v>
      </c>
      <c r="W1430" s="23"/>
      <c r="X1430" s="23">
        <v>2017</v>
      </c>
      <c r="Y1430" s="25"/>
      <c r="Z1430" s="121" t="s">
        <v>1708</v>
      </c>
      <c r="AA1430" s="121" t="s">
        <v>1427</v>
      </c>
      <c r="AB1430" s="121" t="s">
        <v>4790</v>
      </c>
      <c r="AC1430" s="121">
        <v>8</v>
      </c>
      <c r="AD1430" s="122" t="s">
        <v>7919</v>
      </c>
      <c r="AE1430" s="122" t="s">
        <v>7918</v>
      </c>
      <c r="AF1430" s="121" t="s">
        <v>8288</v>
      </c>
      <c r="AG1430" s="121" t="s">
        <v>9018</v>
      </c>
      <c r="AH1430" s="121" t="s">
        <v>5286</v>
      </c>
      <c r="AI1430" s="121"/>
      <c r="AJ1430" s="123">
        <v>82</v>
      </c>
      <c r="AK1430" s="123">
        <v>180</v>
      </c>
      <c r="AL1430" s="123">
        <f t="shared" si="250"/>
        <v>14760</v>
      </c>
      <c r="AM1430" s="123">
        <f t="shared" si="251"/>
        <v>45.920000000000073</v>
      </c>
      <c r="AN1430" s="130"/>
      <c r="AO1430" s="21"/>
      <c r="AP1430" s="24"/>
      <c r="AQ1430" s="21"/>
    </row>
    <row r="1431" spans="1:43" s="22" customFormat="1" ht="76.5" outlineLevel="1" x14ac:dyDescent="0.25">
      <c r="A1431" s="70"/>
      <c r="B1431" s="72" t="s">
        <v>6333</v>
      </c>
      <c r="C1431" s="21" t="s">
        <v>79</v>
      </c>
      <c r="D1431" s="74" t="s">
        <v>1604</v>
      </c>
      <c r="E1431" s="74" t="s">
        <v>1605</v>
      </c>
      <c r="F1431" s="74" t="s">
        <v>1606</v>
      </c>
      <c r="G1431" s="21" t="s">
        <v>7151</v>
      </c>
      <c r="H1431" s="23" t="s">
        <v>81</v>
      </c>
      <c r="I1431" s="24">
        <v>0</v>
      </c>
      <c r="J1431" s="25">
        <v>710000000</v>
      </c>
      <c r="K1431" s="25" t="s">
        <v>82</v>
      </c>
      <c r="L1431" s="23" t="s">
        <v>726</v>
      </c>
      <c r="M1431" s="30" t="s">
        <v>1707</v>
      </c>
      <c r="N1431" s="26" t="s">
        <v>84</v>
      </c>
      <c r="O1431" s="26" t="s">
        <v>4214</v>
      </c>
      <c r="P1431" s="21" t="s">
        <v>91</v>
      </c>
      <c r="Q1431" s="27" t="s">
        <v>902</v>
      </c>
      <c r="R1431" s="26" t="s">
        <v>678</v>
      </c>
      <c r="S1431" s="12">
        <v>62536</v>
      </c>
      <c r="T1431" s="12">
        <v>28.66</v>
      </c>
      <c r="U1431" s="12">
        <v>0</v>
      </c>
      <c r="V1431" s="12">
        <f t="shared" si="229"/>
        <v>0</v>
      </c>
      <c r="W1431" s="23"/>
      <c r="X1431" s="23">
        <v>2017</v>
      </c>
      <c r="Y1431" s="25" t="s">
        <v>4476</v>
      </c>
      <c r="Z1431" s="121" t="s">
        <v>1708</v>
      </c>
      <c r="AA1431" s="121" t="s">
        <v>1427</v>
      </c>
      <c r="AB1431" s="121"/>
      <c r="AC1431" s="121"/>
      <c r="AD1431" s="122"/>
      <c r="AE1431" s="122"/>
      <c r="AF1431" s="121" t="s">
        <v>4078</v>
      </c>
      <c r="AG1431" s="121"/>
      <c r="AH1431" s="126"/>
      <c r="AI1431" s="121"/>
      <c r="AJ1431" s="123"/>
      <c r="AK1431" s="123"/>
      <c r="AL1431" s="123" t="s">
        <v>4078</v>
      </c>
      <c r="AM1431" s="123"/>
      <c r="AN1431" s="130"/>
      <c r="AO1431" s="21"/>
      <c r="AP1431" s="24"/>
      <c r="AQ1431" s="21"/>
    </row>
    <row r="1432" spans="1:43" s="22" customFormat="1" ht="76.5" outlineLevel="1" x14ac:dyDescent="0.25">
      <c r="A1432" s="70"/>
      <c r="B1432" s="72" t="s">
        <v>7847</v>
      </c>
      <c r="C1432" s="21" t="s">
        <v>79</v>
      </c>
      <c r="D1432" s="74" t="s">
        <v>1604</v>
      </c>
      <c r="E1432" s="74" t="s">
        <v>1605</v>
      </c>
      <c r="F1432" s="74" t="s">
        <v>1606</v>
      </c>
      <c r="G1432" s="21" t="s">
        <v>7151</v>
      </c>
      <c r="H1432" s="23" t="s">
        <v>81</v>
      </c>
      <c r="I1432" s="24">
        <v>0</v>
      </c>
      <c r="J1432" s="25">
        <v>710000000</v>
      </c>
      <c r="K1432" s="25" t="s">
        <v>82</v>
      </c>
      <c r="L1432" s="23" t="s">
        <v>726</v>
      </c>
      <c r="M1432" s="30" t="s">
        <v>1707</v>
      </c>
      <c r="N1432" s="26" t="s">
        <v>84</v>
      </c>
      <c r="O1432" s="26" t="s">
        <v>4214</v>
      </c>
      <c r="P1432" s="21" t="s">
        <v>91</v>
      </c>
      <c r="Q1432" s="27" t="s">
        <v>902</v>
      </c>
      <c r="R1432" s="26" t="s">
        <v>678</v>
      </c>
      <c r="S1432" s="12">
        <v>42536</v>
      </c>
      <c r="T1432" s="12">
        <v>28.66</v>
      </c>
      <c r="U1432" s="12">
        <f t="shared" ref="U1432" si="252">S1432*T1432</f>
        <v>1219081.76</v>
      </c>
      <c r="V1432" s="12">
        <f t="shared" ref="V1432" si="253">U1432*1.12</f>
        <v>1365371.5712000001</v>
      </c>
      <c r="W1432" s="23"/>
      <c r="X1432" s="23">
        <v>2017</v>
      </c>
      <c r="Y1432" s="25"/>
      <c r="Z1432" s="121" t="s">
        <v>1708</v>
      </c>
      <c r="AA1432" s="121" t="s">
        <v>1427</v>
      </c>
      <c r="AB1432" s="121" t="s">
        <v>4790</v>
      </c>
      <c r="AC1432" s="121">
        <v>9</v>
      </c>
      <c r="AD1432" s="122" t="s">
        <v>7919</v>
      </c>
      <c r="AE1432" s="122" t="s">
        <v>7918</v>
      </c>
      <c r="AF1432" s="121" t="s">
        <v>8288</v>
      </c>
      <c r="AG1432" s="121" t="s">
        <v>9018</v>
      </c>
      <c r="AH1432" s="121" t="s">
        <v>5286</v>
      </c>
      <c r="AI1432" s="121"/>
      <c r="AJ1432" s="123">
        <v>42536</v>
      </c>
      <c r="AK1432" s="123">
        <v>26.5</v>
      </c>
      <c r="AL1432" s="123">
        <f t="shared" ref="AL1432:AL1477" si="254">AJ1432*AK1432</f>
        <v>1127204</v>
      </c>
      <c r="AM1432" s="123">
        <f t="shared" ref="AM1432:AM1477" si="255">U1432-AL1432</f>
        <v>91877.760000000009</v>
      </c>
      <c r="AN1432" s="130"/>
      <c r="AO1432" s="21"/>
      <c r="AP1432" s="24"/>
      <c r="AQ1432" s="21"/>
    </row>
    <row r="1433" spans="1:43" s="22" customFormat="1" ht="76.5" outlineLevel="1" x14ac:dyDescent="0.25">
      <c r="A1433" s="70"/>
      <c r="B1433" s="72" t="s">
        <v>6334</v>
      </c>
      <c r="C1433" s="21" t="s">
        <v>79</v>
      </c>
      <c r="D1433" s="74" t="s">
        <v>5641</v>
      </c>
      <c r="E1433" s="74" t="s">
        <v>1609</v>
      </c>
      <c r="F1433" s="74" t="s">
        <v>5642</v>
      </c>
      <c r="G1433" s="21" t="s">
        <v>5643</v>
      </c>
      <c r="H1433" s="23" t="s">
        <v>81</v>
      </c>
      <c r="I1433" s="24">
        <v>0</v>
      </c>
      <c r="J1433" s="25">
        <v>710000000</v>
      </c>
      <c r="K1433" s="25" t="s">
        <v>82</v>
      </c>
      <c r="L1433" s="23" t="s">
        <v>726</v>
      </c>
      <c r="M1433" s="30" t="s">
        <v>1707</v>
      </c>
      <c r="N1433" s="26" t="s">
        <v>84</v>
      </c>
      <c r="O1433" s="26" t="s">
        <v>4214</v>
      </c>
      <c r="P1433" s="21" t="s">
        <v>91</v>
      </c>
      <c r="Q1433" s="27">
        <v>166</v>
      </c>
      <c r="R1433" s="26" t="s">
        <v>1558</v>
      </c>
      <c r="S1433" s="12">
        <v>447.44</v>
      </c>
      <c r="T1433" s="12">
        <v>477.68</v>
      </c>
      <c r="U1433" s="12">
        <f t="shared" si="228"/>
        <v>213733.13920000001</v>
      </c>
      <c r="V1433" s="12">
        <f t="shared" si="229"/>
        <v>239381.11590400003</v>
      </c>
      <c r="W1433" s="23"/>
      <c r="X1433" s="23">
        <v>2017</v>
      </c>
      <c r="Y1433" s="25"/>
      <c r="Z1433" s="121" t="s">
        <v>1708</v>
      </c>
      <c r="AA1433" s="121" t="s">
        <v>1427</v>
      </c>
      <c r="AB1433" s="121" t="s">
        <v>4790</v>
      </c>
      <c r="AC1433" s="121">
        <v>10</v>
      </c>
      <c r="AD1433" s="122" t="s">
        <v>7919</v>
      </c>
      <c r="AE1433" s="122" t="s">
        <v>7918</v>
      </c>
      <c r="AF1433" s="121" t="s">
        <v>8288</v>
      </c>
      <c r="AG1433" s="121" t="s">
        <v>9018</v>
      </c>
      <c r="AH1433" s="121" t="s">
        <v>5286</v>
      </c>
      <c r="AI1433" s="121"/>
      <c r="AJ1433" s="123">
        <v>447.44</v>
      </c>
      <c r="AK1433" s="123">
        <v>425</v>
      </c>
      <c r="AL1433" s="123">
        <f t="shared" si="254"/>
        <v>190162</v>
      </c>
      <c r="AM1433" s="123">
        <f t="shared" si="255"/>
        <v>23571.139200000005</v>
      </c>
      <c r="AN1433" s="130"/>
      <c r="AO1433" s="21"/>
      <c r="AP1433" s="24"/>
      <c r="AQ1433" s="21"/>
    </row>
    <row r="1434" spans="1:43" s="22" customFormat="1" ht="76.5" outlineLevel="1" x14ac:dyDescent="0.25">
      <c r="A1434" s="70"/>
      <c r="B1434" s="72" t="s">
        <v>6335</v>
      </c>
      <c r="C1434" s="21" t="s">
        <v>79</v>
      </c>
      <c r="D1434" s="74" t="s">
        <v>5644</v>
      </c>
      <c r="E1434" s="74" t="s">
        <v>1609</v>
      </c>
      <c r="F1434" s="74" t="s">
        <v>5645</v>
      </c>
      <c r="G1434" s="21" t="s">
        <v>5646</v>
      </c>
      <c r="H1434" s="23" t="s">
        <v>81</v>
      </c>
      <c r="I1434" s="24">
        <v>0</v>
      </c>
      <c r="J1434" s="25">
        <v>710000000</v>
      </c>
      <c r="K1434" s="25" t="s">
        <v>82</v>
      </c>
      <c r="L1434" s="23" t="s">
        <v>726</v>
      </c>
      <c r="M1434" s="30" t="s">
        <v>1707</v>
      </c>
      <c r="N1434" s="26" t="s">
        <v>84</v>
      </c>
      <c r="O1434" s="26" t="s">
        <v>4214</v>
      </c>
      <c r="P1434" s="21" t="s">
        <v>91</v>
      </c>
      <c r="Q1434" s="27">
        <v>166</v>
      </c>
      <c r="R1434" s="26" t="s">
        <v>1558</v>
      </c>
      <c r="S1434" s="12">
        <v>271.81</v>
      </c>
      <c r="T1434" s="12">
        <v>151.9</v>
      </c>
      <c r="U1434" s="12">
        <f t="shared" si="228"/>
        <v>41287.938999999998</v>
      </c>
      <c r="V1434" s="12">
        <f t="shared" si="229"/>
        <v>46242.491679999999</v>
      </c>
      <c r="W1434" s="23"/>
      <c r="X1434" s="23">
        <v>2017</v>
      </c>
      <c r="Y1434" s="25"/>
      <c r="Z1434" s="121" t="s">
        <v>1708</v>
      </c>
      <c r="AA1434" s="121" t="s">
        <v>1427</v>
      </c>
      <c r="AB1434" s="121" t="s">
        <v>4790</v>
      </c>
      <c r="AC1434" s="121">
        <v>11</v>
      </c>
      <c r="AD1434" s="122" t="s">
        <v>7919</v>
      </c>
      <c r="AE1434" s="122" t="s">
        <v>7918</v>
      </c>
      <c r="AF1434" s="121" t="s">
        <v>8288</v>
      </c>
      <c r="AG1434" s="121" t="s">
        <v>9018</v>
      </c>
      <c r="AH1434" s="121" t="s">
        <v>5286</v>
      </c>
      <c r="AI1434" s="121"/>
      <c r="AJ1434" s="123">
        <v>271.81</v>
      </c>
      <c r="AK1434" s="123">
        <v>150</v>
      </c>
      <c r="AL1434" s="123">
        <f t="shared" si="254"/>
        <v>40771.5</v>
      </c>
      <c r="AM1434" s="123">
        <f t="shared" si="255"/>
        <v>516.43899999999849</v>
      </c>
      <c r="AN1434" s="130"/>
      <c r="AO1434" s="21"/>
      <c r="AP1434" s="24"/>
      <c r="AQ1434" s="21"/>
    </row>
    <row r="1435" spans="1:43" s="22" customFormat="1" ht="76.5" outlineLevel="1" x14ac:dyDescent="0.25">
      <c r="A1435" s="70"/>
      <c r="B1435" s="72" t="s">
        <v>6336</v>
      </c>
      <c r="C1435" s="21" t="s">
        <v>79</v>
      </c>
      <c r="D1435" s="74" t="s">
        <v>5647</v>
      </c>
      <c r="E1435" s="74" t="s">
        <v>1609</v>
      </c>
      <c r="F1435" s="74" t="s">
        <v>5648</v>
      </c>
      <c r="G1435" s="21" t="s">
        <v>5649</v>
      </c>
      <c r="H1435" s="23" t="s">
        <v>81</v>
      </c>
      <c r="I1435" s="24">
        <v>0</v>
      </c>
      <c r="J1435" s="25">
        <v>710000000</v>
      </c>
      <c r="K1435" s="25" t="s">
        <v>82</v>
      </c>
      <c r="L1435" s="23" t="s">
        <v>726</v>
      </c>
      <c r="M1435" s="30" t="s">
        <v>1707</v>
      </c>
      <c r="N1435" s="26" t="s">
        <v>84</v>
      </c>
      <c r="O1435" s="26" t="s">
        <v>4214</v>
      </c>
      <c r="P1435" s="21" t="s">
        <v>91</v>
      </c>
      <c r="Q1435" s="27">
        <v>166</v>
      </c>
      <c r="R1435" s="26" t="s">
        <v>1558</v>
      </c>
      <c r="S1435" s="12">
        <v>205.23</v>
      </c>
      <c r="T1435" s="12">
        <v>186.29</v>
      </c>
      <c r="U1435" s="12">
        <f t="shared" si="228"/>
        <v>38232.296699999999</v>
      </c>
      <c r="V1435" s="12">
        <f t="shared" si="229"/>
        <v>42820.172304</v>
      </c>
      <c r="W1435" s="23"/>
      <c r="X1435" s="23">
        <v>2017</v>
      </c>
      <c r="Y1435" s="25"/>
      <c r="Z1435" s="121" t="s">
        <v>1708</v>
      </c>
      <c r="AA1435" s="121" t="s">
        <v>1427</v>
      </c>
      <c r="AB1435" s="121" t="s">
        <v>4790</v>
      </c>
      <c r="AC1435" s="121">
        <v>12</v>
      </c>
      <c r="AD1435" s="122" t="s">
        <v>7919</v>
      </c>
      <c r="AE1435" s="122" t="s">
        <v>7918</v>
      </c>
      <c r="AF1435" s="121" t="s">
        <v>8288</v>
      </c>
      <c r="AG1435" s="121" t="s">
        <v>9018</v>
      </c>
      <c r="AH1435" s="121" t="s">
        <v>5286</v>
      </c>
      <c r="AI1435" s="121"/>
      <c r="AJ1435" s="123">
        <v>205.23</v>
      </c>
      <c r="AK1435" s="123">
        <v>180</v>
      </c>
      <c r="AL1435" s="123">
        <f t="shared" si="254"/>
        <v>36941.4</v>
      </c>
      <c r="AM1435" s="123">
        <f t="shared" si="255"/>
        <v>1290.8966999999975</v>
      </c>
      <c r="AN1435" s="130"/>
      <c r="AO1435" s="21"/>
      <c r="AP1435" s="24"/>
      <c r="AQ1435" s="21"/>
    </row>
    <row r="1436" spans="1:43" s="22" customFormat="1" ht="76.5" outlineLevel="1" x14ac:dyDescent="0.25">
      <c r="A1436" s="70"/>
      <c r="B1436" s="72" t="s">
        <v>6337</v>
      </c>
      <c r="C1436" s="21" t="s">
        <v>79</v>
      </c>
      <c r="D1436" s="74" t="s">
        <v>1608</v>
      </c>
      <c r="E1436" s="74" t="s">
        <v>1609</v>
      </c>
      <c r="F1436" s="74" t="s">
        <v>1610</v>
      </c>
      <c r="G1436" s="21" t="s">
        <v>1611</v>
      </c>
      <c r="H1436" s="23" t="s">
        <v>81</v>
      </c>
      <c r="I1436" s="24">
        <v>0</v>
      </c>
      <c r="J1436" s="25">
        <v>710000000</v>
      </c>
      <c r="K1436" s="25" t="s">
        <v>82</v>
      </c>
      <c r="L1436" s="23" t="s">
        <v>726</v>
      </c>
      <c r="M1436" s="30" t="s">
        <v>1707</v>
      </c>
      <c r="N1436" s="26" t="s">
        <v>84</v>
      </c>
      <c r="O1436" s="26" t="s">
        <v>4214</v>
      </c>
      <c r="P1436" s="21" t="s">
        <v>91</v>
      </c>
      <c r="Q1436" s="27">
        <v>166</v>
      </c>
      <c r="R1436" s="26" t="s">
        <v>1558</v>
      </c>
      <c r="S1436" s="12">
        <v>48.73</v>
      </c>
      <c r="T1436" s="12">
        <v>115.6</v>
      </c>
      <c r="U1436" s="12">
        <f t="shared" si="228"/>
        <v>5633.1879999999992</v>
      </c>
      <c r="V1436" s="12">
        <f t="shared" si="229"/>
        <v>6309.1705599999996</v>
      </c>
      <c r="W1436" s="23"/>
      <c r="X1436" s="23">
        <v>2017</v>
      </c>
      <c r="Y1436" s="25"/>
      <c r="Z1436" s="121" t="s">
        <v>1708</v>
      </c>
      <c r="AA1436" s="121" t="s">
        <v>1427</v>
      </c>
      <c r="AB1436" s="121" t="s">
        <v>4790</v>
      </c>
      <c r="AC1436" s="121">
        <v>13</v>
      </c>
      <c r="AD1436" s="122" t="s">
        <v>7919</v>
      </c>
      <c r="AE1436" s="122" t="s">
        <v>7918</v>
      </c>
      <c r="AF1436" s="121" t="s">
        <v>8288</v>
      </c>
      <c r="AG1436" s="121" t="s">
        <v>9018</v>
      </c>
      <c r="AH1436" s="121" t="s">
        <v>5286</v>
      </c>
      <c r="AI1436" s="121"/>
      <c r="AJ1436" s="123">
        <v>48.73</v>
      </c>
      <c r="AK1436" s="123">
        <v>115</v>
      </c>
      <c r="AL1436" s="123">
        <f t="shared" si="254"/>
        <v>5603.95</v>
      </c>
      <c r="AM1436" s="123">
        <f t="shared" si="255"/>
        <v>29.237999999999374</v>
      </c>
      <c r="AN1436" s="130"/>
      <c r="AO1436" s="21"/>
      <c r="AP1436" s="24"/>
      <c r="AQ1436" s="21"/>
    </row>
    <row r="1437" spans="1:43" s="22" customFormat="1" ht="76.5" outlineLevel="1" x14ac:dyDescent="0.25">
      <c r="A1437" s="70"/>
      <c r="B1437" s="72" t="s">
        <v>6338</v>
      </c>
      <c r="C1437" s="21" t="s">
        <v>79</v>
      </c>
      <c r="D1437" s="74" t="s">
        <v>5650</v>
      </c>
      <c r="E1437" s="74" t="s">
        <v>1609</v>
      </c>
      <c r="F1437" s="74" t="s">
        <v>5651</v>
      </c>
      <c r="G1437" s="21" t="s">
        <v>5652</v>
      </c>
      <c r="H1437" s="23" t="s">
        <v>81</v>
      </c>
      <c r="I1437" s="24">
        <v>0</v>
      </c>
      <c r="J1437" s="25">
        <v>710000000</v>
      </c>
      <c r="K1437" s="25" t="s">
        <v>82</v>
      </c>
      <c r="L1437" s="23" t="s">
        <v>726</v>
      </c>
      <c r="M1437" s="30" t="s">
        <v>1707</v>
      </c>
      <c r="N1437" s="26" t="s">
        <v>84</v>
      </c>
      <c r="O1437" s="26" t="s">
        <v>4214</v>
      </c>
      <c r="P1437" s="21" t="s">
        <v>91</v>
      </c>
      <c r="Q1437" s="27">
        <v>166</v>
      </c>
      <c r="R1437" s="26" t="s">
        <v>1558</v>
      </c>
      <c r="S1437" s="12">
        <v>25.79</v>
      </c>
      <c r="T1437" s="12">
        <v>90.76</v>
      </c>
      <c r="U1437" s="12">
        <f t="shared" si="228"/>
        <v>2340.7004000000002</v>
      </c>
      <c r="V1437" s="12">
        <f t="shared" si="229"/>
        <v>2621.5844480000005</v>
      </c>
      <c r="W1437" s="23"/>
      <c r="X1437" s="23">
        <v>2017</v>
      </c>
      <c r="Y1437" s="25"/>
      <c r="Z1437" s="121" t="s">
        <v>1708</v>
      </c>
      <c r="AA1437" s="121" t="s">
        <v>1427</v>
      </c>
      <c r="AB1437" s="121" t="s">
        <v>4790</v>
      </c>
      <c r="AC1437" s="121">
        <v>14</v>
      </c>
      <c r="AD1437" s="122" t="s">
        <v>7919</v>
      </c>
      <c r="AE1437" s="122" t="s">
        <v>7918</v>
      </c>
      <c r="AF1437" s="121" t="s">
        <v>8288</v>
      </c>
      <c r="AG1437" s="121" t="s">
        <v>9018</v>
      </c>
      <c r="AH1437" s="121" t="s">
        <v>5286</v>
      </c>
      <c r="AI1437" s="121"/>
      <c r="AJ1437" s="123">
        <v>25.79</v>
      </c>
      <c r="AK1437" s="123">
        <v>90</v>
      </c>
      <c r="AL1437" s="123">
        <f t="shared" si="254"/>
        <v>2321.1</v>
      </c>
      <c r="AM1437" s="123">
        <f t="shared" si="255"/>
        <v>19.600400000000263</v>
      </c>
      <c r="AN1437" s="130"/>
      <c r="AO1437" s="21"/>
      <c r="AP1437" s="24"/>
      <c r="AQ1437" s="21"/>
    </row>
    <row r="1438" spans="1:43" s="22" customFormat="1" ht="76.5" outlineLevel="1" x14ac:dyDescent="0.25">
      <c r="A1438" s="70"/>
      <c r="B1438" s="72" t="s">
        <v>6339</v>
      </c>
      <c r="C1438" s="21" t="s">
        <v>79</v>
      </c>
      <c r="D1438" s="74" t="s">
        <v>7152</v>
      </c>
      <c r="E1438" s="74" t="s">
        <v>1609</v>
      </c>
      <c r="F1438" s="74" t="s">
        <v>7153</v>
      </c>
      <c r="G1438" s="21" t="s">
        <v>7154</v>
      </c>
      <c r="H1438" s="23" t="s">
        <v>81</v>
      </c>
      <c r="I1438" s="24">
        <v>0</v>
      </c>
      <c r="J1438" s="25">
        <v>710000000</v>
      </c>
      <c r="K1438" s="25" t="s">
        <v>82</v>
      </c>
      <c r="L1438" s="23" t="s">
        <v>726</v>
      </c>
      <c r="M1438" s="30" t="s">
        <v>1707</v>
      </c>
      <c r="N1438" s="26" t="s">
        <v>84</v>
      </c>
      <c r="O1438" s="26" t="s">
        <v>4214</v>
      </c>
      <c r="P1438" s="21" t="s">
        <v>91</v>
      </c>
      <c r="Q1438" s="27">
        <v>166</v>
      </c>
      <c r="R1438" s="26" t="s">
        <v>1558</v>
      </c>
      <c r="S1438" s="12">
        <v>140.22999999999999</v>
      </c>
      <c r="T1438" s="12">
        <v>184.38</v>
      </c>
      <c r="U1438" s="12">
        <f t="shared" si="228"/>
        <v>25855.607399999997</v>
      </c>
      <c r="V1438" s="12">
        <f t="shared" si="229"/>
        <v>28958.280287999998</v>
      </c>
      <c r="W1438" s="23"/>
      <c r="X1438" s="23">
        <v>2017</v>
      </c>
      <c r="Y1438" s="25"/>
      <c r="Z1438" s="121" t="s">
        <v>1708</v>
      </c>
      <c r="AA1438" s="121" t="s">
        <v>1427</v>
      </c>
      <c r="AB1438" s="121" t="s">
        <v>4790</v>
      </c>
      <c r="AC1438" s="121">
        <v>15</v>
      </c>
      <c r="AD1438" s="122" t="s">
        <v>7919</v>
      </c>
      <c r="AE1438" s="122" t="s">
        <v>7918</v>
      </c>
      <c r="AF1438" s="121" t="s">
        <v>8288</v>
      </c>
      <c r="AG1438" s="121" t="s">
        <v>9018</v>
      </c>
      <c r="AH1438" s="121" t="s">
        <v>5286</v>
      </c>
      <c r="AI1438" s="121"/>
      <c r="AJ1438" s="123">
        <v>140.22999999999999</v>
      </c>
      <c r="AK1438" s="123">
        <v>180</v>
      </c>
      <c r="AL1438" s="123">
        <f t="shared" si="254"/>
        <v>25241.399999999998</v>
      </c>
      <c r="AM1438" s="123">
        <f t="shared" si="255"/>
        <v>614.20739999999932</v>
      </c>
      <c r="AN1438" s="130"/>
      <c r="AO1438" s="21"/>
      <c r="AP1438" s="24"/>
      <c r="AQ1438" s="21"/>
    </row>
    <row r="1439" spans="1:43" s="22" customFormat="1" ht="102" outlineLevel="1" x14ac:dyDescent="0.25">
      <c r="A1439" s="70"/>
      <c r="B1439" s="72" t="s">
        <v>6340</v>
      </c>
      <c r="C1439" s="21" t="s">
        <v>79</v>
      </c>
      <c r="D1439" s="74" t="s">
        <v>5654</v>
      </c>
      <c r="E1439" s="74" t="s">
        <v>5655</v>
      </c>
      <c r="F1439" s="74" t="s">
        <v>5656</v>
      </c>
      <c r="G1439" s="21" t="s">
        <v>5657</v>
      </c>
      <c r="H1439" s="23" t="s">
        <v>81</v>
      </c>
      <c r="I1439" s="24">
        <v>0</v>
      </c>
      <c r="J1439" s="25">
        <v>710000000</v>
      </c>
      <c r="K1439" s="25" t="s">
        <v>82</v>
      </c>
      <c r="L1439" s="23" t="s">
        <v>726</v>
      </c>
      <c r="M1439" s="30" t="s">
        <v>1707</v>
      </c>
      <c r="N1439" s="26" t="s">
        <v>84</v>
      </c>
      <c r="O1439" s="26" t="s">
        <v>4214</v>
      </c>
      <c r="P1439" s="21" t="s">
        <v>91</v>
      </c>
      <c r="Q1439" s="27">
        <v>166</v>
      </c>
      <c r="R1439" s="26" t="s">
        <v>1558</v>
      </c>
      <c r="S1439" s="12">
        <v>1238.24</v>
      </c>
      <c r="T1439" s="12">
        <v>190.12</v>
      </c>
      <c r="U1439" s="12">
        <f t="shared" si="228"/>
        <v>235414.1888</v>
      </c>
      <c r="V1439" s="12">
        <f t="shared" si="229"/>
        <v>263663.89145600004</v>
      </c>
      <c r="W1439" s="23"/>
      <c r="X1439" s="23">
        <v>2017</v>
      </c>
      <c r="Y1439" s="25"/>
      <c r="Z1439" s="121" t="s">
        <v>1708</v>
      </c>
      <c r="AA1439" s="121" t="s">
        <v>1427</v>
      </c>
      <c r="AB1439" s="121" t="s">
        <v>4790</v>
      </c>
      <c r="AC1439" s="121">
        <v>16</v>
      </c>
      <c r="AD1439" s="122" t="s">
        <v>7919</v>
      </c>
      <c r="AE1439" s="122" t="s">
        <v>7918</v>
      </c>
      <c r="AF1439" s="121" t="s">
        <v>8288</v>
      </c>
      <c r="AG1439" s="121" t="s">
        <v>9018</v>
      </c>
      <c r="AH1439" s="121" t="s">
        <v>5286</v>
      </c>
      <c r="AI1439" s="121"/>
      <c r="AJ1439" s="123">
        <v>1238.24</v>
      </c>
      <c r="AK1439" s="123">
        <v>190</v>
      </c>
      <c r="AL1439" s="123">
        <f t="shared" si="254"/>
        <v>235265.6</v>
      </c>
      <c r="AM1439" s="123">
        <f t="shared" si="255"/>
        <v>148.58879999999772</v>
      </c>
      <c r="AN1439" s="130"/>
      <c r="AO1439" s="21"/>
      <c r="AP1439" s="24"/>
      <c r="AQ1439" s="21"/>
    </row>
    <row r="1440" spans="1:43" s="22" customFormat="1" ht="76.5" outlineLevel="1" x14ac:dyDescent="0.25">
      <c r="A1440" s="70"/>
      <c r="B1440" s="72" t="s">
        <v>6341</v>
      </c>
      <c r="C1440" s="21" t="s">
        <v>79</v>
      </c>
      <c r="D1440" s="74" t="s">
        <v>1612</v>
      </c>
      <c r="E1440" s="74" t="s">
        <v>1613</v>
      </c>
      <c r="F1440" s="74" t="s">
        <v>1614</v>
      </c>
      <c r="G1440" s="21" t="s">
        <v>7155</v>
      </c>
      <c r="H1440" s="23" t="s">
        <v>81</v>
      </c>
      <c r="I1440" s="24">
        <v>0</v>
      </c>
      <c r="J1440" s="25">
        <v>710000000</v>
      </c>
      <c r="K1440" s="25" t="s">
        <v>82</v>
      </c>
      <c r="L1440" s="23" t="s">
        <v>726</v>
      </c>
      <c r="M1440" s="30" t="s">
        <v>1707</v>
      </c>
      <c r="N1440" s="26" t="s">
        <v>84</v>
      </c>
      <c r="O1440" s="26" t="s">
        <v>4214</v>
      </c>
      <c r="P1440" s="21" t="s">
        <v>91</v>
      </c>
      <c r="Q1440" s="27">
        <v>166</v>
      </c>
      <c r="R1440" s="26" t="s">
        <v>1558</v>
      </c>
      <c r="S1440" s="12">
        <v>8331.7000000000007</v>
      </c>
      <c r="T1440" s="12">
        <v>167.19</v>
      </c>
      <c r="U1440" s="12">
        <f t="shared" si="228"/>
        <v>1392976.9230000002</v>
      </c>
      <c r="V1440" s="12">
        <f t="shared" si="229"/>
        <v>1560134.1537600004</v>
      </c>
      <c r="W1440" s="23"/>
      <c r="X1440" s="23">
        <v>2017</v>
      </c>
      <c r="Y1440" s="25"/>
      <c r="Z1440" s="121" t="s">
        <v>1708</v>
      </c>
      <c r="AA1440" s="121" t="s">
        <v>1427</v>
      </c>
      <c r="AB1440" s="121" t="s">
        <v>4790</v>
      </c>
      <c r="AC1440" s="121">
        <v>17</v>
      </c>
      <c r="AD1440" s="122" t="s">
        <v>7919</v>
      </c>
      <c r="AE1440" s="122" t="s">
        <v>7918</v>
      </c>
      <c r="AF1440" s="121" t="s">
        <v>8288</v>
      </c>
      <c r="AG1440" s="121" t="s">
        <v>9018</v>
      </c>
      <c r="AH1440" s="121" t="s">
        <v>5286</v>
      </c>
      <c r="AI1440" s="121"/>
      <c r="AJ1440" s="123">
        <v>8331.7000000000007</v>
      </c>
      <c r="AK1440" s="123">
        <v>162</v>
      </c>
      <c r="AL1440" s="123">
        <f t="shared" si="254"/>
        <v>1349735.4000000001</v>
      </c>
      <c r="AM1440" s="123">
        <f t="shared" si="255"/>
        <v>43241.523000000045</v>
      </c>
      <c r="AN1440" s="130"/>
      <c r="AO1440" s="21"/>
      <c r="AP1440" s="24"/>
      <c r="AQ1440" s="21"/>
    </row>
    <row r="1441" spans="1:43" s="22" customFormat="1" ht="76.5" outlineLevel="1" x14ac:dyDescent="0.25">
      <c r="A1441" s="70"/>
      <c r="B1441" s="72" t="s">
        <v>6342</v>
      </c>
      <c r="C1441" s="21" t="s">
        <v>79</v>
      </c>
      <c r="D1441" s="74" t="s">
        <v>7508</v>
      </c>
      <c r="E1441" s="74" t="s">
        <v>7509</v>
      </c>
      <c r="F1441" s="74" t="s">
        <v>7510</v>
      </c>
      <c r="G1441" s="21" t="s">
        <v>5660</v>
      </c>
      <c r="H1441" s="23" t="s">
        <v>81</v>
      </c>
      <c r="I1441" s="24">
        <v>0</v>
      </c>
      <c r="J1441" s="25">
        <v>710000000</v>
      </c>
      <c r="K1441" s="25" t="s">
        <v>82</v>
      </c>
      <c r="L1441" s="23" t="s">
        <v>726</v>
      </c>
      <c r="M1441" s="30" t="s">
        <v>1707</v>
      </c>
      <c r="N1441" s="26" t="s">
        <v>84</v>
      </c>
      <c r="O1441" s="26" t="s">
        <v>4214</v>
      </c>
      <c r="P1441" s="21" t="s">
        <v>91</v>
      </c>
      <c r="Q1441" s="27">
        <v>166</v>
      </c>
      <c r="R1441" s="26" t="s">
        <v>1558</v>
      </c>
      <c r="S1441" s="12">
        <v>167.57999999999998</v>
      </c>
      <c r="T1441" s="12">
        <v>149.99</v>
      </c>
      <c r="U1441" s="12">
        <f t="shared" si="228"/>
        <v>25135.324199999999</v>
      </c>
      <c r="V1441" s="12">
        <f t="shared" si="229"/>
        <v>28151.563104000001</v>
      </c>
      <c r="W1441" s="23"/>
      <c r="X1441" s="23">
        <v>2017</v>
      </c>
      <c r="Y1441" s="25"/>
      <c r="Z1441" s="121" t="s">
        <v>1708</v>
      </c>
      <c r="AA1441" s="121" t="s">
        <v>1427</v>
      </c>
      <c r="AB1441" s="121" t="s">
        <v>4790</v>
      </c>
      <c r="AC1441" s="121">
        <v>18</v>
      </c>
      <c r="AD1441" s="122" t="s">
        <v>7919</v>
      </c>
      <c r="AE1441" s="122" t="s">
        <v>7918</v>
      </c>
      <c r="AF1441" s="121" t="s">
        <v>8288</v>
      </c>
      <c r="AG1441" s="121" t="s">
        <v>9018</v>
      </c>
      <c r="AH1441" s="121" t="s">
        <v>5286</v>
      </c>
      <c r="AI1441" s="121"/>
      <c r="AJ1441" s="123">
        <v>167.58</v>
      </c>
      <c r="AK1441" s="123">
        <v>149</v>
      </c>
      <c r="AL1441" s="123">
        <f t="shared" si="254"/>
        <v>24969.420000000002</v>
      </c>
      <c r="AM1441" s="123">
        <f t="shared" si="255"/>
        <v>165.90419999999722</v>
      </c>
      <c r="AN1441" s="130"/>
      <c r="AO1441" s="21"/>
      <c r="AP1441" s="24"/>
      <c r="AQ1441" s="21"/>
    </row>
    <row r="1442" spans="1:43" s="22" customFormat="1" ht="76.5" outlineLevel="1" x14ac:dyDescent="0.25">
      <c r="A1442" s="70"/>
      <c r="B1442" s="72" t="s">
        <v>6343</v>
      </c>
      <c r="C1442" s="21" t="s">
        <v>79</v>
      </c>
      <c r="D1442" s="74" t="s">
        <v>5658</v>
      </c>
      <c r="E1442" s="74" t="s">
        <v>5661</v>
      </c>
      <c r="F1442" s="74" t="s">
        <v>5659</v>
      </c>
      <c r="G1442" s="21" t="s">
        <v>5662</v>
      </c>
      <c r="H1442" s="23" t="s">
        <v>81</v>
      </c>
      <c r="I1442" s="24">
        <v>0</v>
      </c>
      <c r="J1442" s="25">
        <v>710000000</v>
      </c>
      <c r="K1442" s="25" t="s">
        <v>82</v>
      </c>
      <c r="L1442" s="23" t="s">
        <v>726</v>
      </c>
      <c r="M1442" s="30" t="s">
        <v>1707</v>
      </c>
      <c r="N1442" s="26" t="s">
        <v>84</v>
      </c>
      <c r="O1442" s="26" t="s">
        <v>4214</v>
      </c>
      <c r="P1442" s="21" t="s">
        <v>91</v>
      </c>
      <c r="Q1442" s="27">
        <v>166</v>
      </c>
      <c r="R1442" s="26" t="s">
        <v>1558</v>
      </c>
      <c r="S1442" s="12">
        <v>739.34</v>
      </c>
      <c r="T1442" s="12">
        <v>149.99</v>
      </c>
      <c r="U1442" s="12">
        <f t="shared" si="228"/>
        <v>110893.60660000001</v>
      </c>
      <c r="V1442" s="12">
        <f t="shared" si="229"/>
        <v>124200.83939200002</v>
      </c>
      <c r="W1442" s="23"/>
      <c r="X1442" s="23">
        <v>2017</v>
      </c>
      <c r="Y1442" s="25"/>
      <c r="Z1442" s="121" t="s">
        <v>1708</v>
      </c>
      <c r="AA1442" s="121" t="s">
        <v>1427</v>
      </c>
      <c r="AB1442" s="121" t="s">
        <v>4790</v>
      </c>
      <c r="AC1442" s="121">
        <v>19</v>
      </c>
      <c r="AD1442" s="122" t="s">
        <v>7919</v>
      </c>
      <c r="AE1442" s="122" t="s">
        <v>7918</v>
      </c>
      <c r="AF1442" s="121" t="s">
        <v>8288</v>
      </c>
      <c r="AG1442" s="121" t="s">
        <v>9018</v>
      </c>
      <c r="AH1442" s="121" t="s">
        <v>5286</v>
      </c>
      <c r="AI1442" s="121"/>
      <c r="AJ1442" s="123">
        <v>739.34</v>
      </c>
      <c r="AK1442" s="123">
        <v>149</v>
      </c>
      <c r="AL1442" s="123">
        <f t="shared" si="254"/>
        <v>110161.66</v>
      </c>
      <c r="AM1442" s="123">
        <f t="shared" si="255"/>
        <v>731.94660000001022</v>
      </c>
      <c r="AN1442" s="130"/>
      <c r="AO1442" s="21"/>
      <c r="AP1442" s="24"/>
      <c r="AQ1442" s="21"/>
    </row>
    <row r="1443" spans="1:43" s="22" customFormat="1" ht="76.5" outlineLevel="1" x14ac:dyDescent="0.25">
      <c r="A1443" s="70"/>
      <c r="B1443" s="72" t="s">
        <v>6344</v>
      </c>
      <c r="C1443" s="21" t="s">
        <v>79</v>
      </c>
      <c r="D1443" s="74" t="s">
        <v>5663</v>
      </c>
      <c r="E1443" s="74" t="s">
        <v>5664</v>
      </c>
      <c r="F1443" s="74" t="s">
        <v>5659</v>
      </c>
      <c r="G1443" s="21" t="s">
        <v>7156</v>
      </c>
      <c r="H1443" s="23" t="s">
        <v>81</v>
      </c>
      <c r="I1443" s="24">
        <v>0</v>
      </c>
      <c r="J1443" s="25">
        <v>710000000</v>
      </c>
      <c r="K1443" s="25" t="s">
        <v>82</v>
      </c>
      <c r="L1443" s="23" t="s">
        <v>726</v>
      </c>
      <c r="M1443" s="30" t="s">
        <v>1707</v>
      </c>
      <c r="N1443" s="26" t="s">
        <v>84</v>
      </c>
      <c r="O1443" s="26" t="s">
        <v>4214</v>
      </c>
      <c r="P1443" s="21" t="s">
        <v>91</v>
      </c>
      <c r="Q1443" s="27">
        <v>166</v>
      </c>
      <c r="R1443" s="26" t="s">
        <v>1558</v>
      </c>
      <c r="S1443" s="12">
        <v>2484</v>
      </c>
      <c r="T1443" s="12">
        <v>149.99</v>
      </c>
      <c r="U1443" s="12">
        <f t="shared" si="228"/>
        <v>372575.16000000003</v>
      </c>
      <c r="V1443" s="12">
        <f t="shared" si="229"/>
        <v>417284.17920000007</v>
      </c>
      <c r="W1443" s="23"/>
      <c r="X1443" s="23">
        <v>2017</v>
      </c>
      <c r="Y1443" s="25"/>
      <c r="Z1443" s="121" t="s">
        <v>1708</v>
      </c>
      <c r="AA1443" s="121" t="s">
        <v>1427</v>
      </c>
      <c r="AB1443" s="121" t="s">
        <v>4790</v>
      </c>
      <c r="AC1443" s="121">
        <v>20</v>
      </c>
      <c r="AD1443" s="122" t="s">
        <v>7919</v>
      </c>
      <c r="AE1443" s="122" t="s">
        <v>7918</v>
      </c>
      <c r="AF1443" s="121" t="s">
        <v>8288</v>
      </c>
      <c r="AG1443" s="121" t="s">
        <v>9018</v>
      </c>
      <c r="AH1443" s="121" t="s">
        <v>5286</v>
      </c>
      <c r="AI1443" s="121"/>
      <c r="AJ1443" s="123">
        <v>2484</v>
      </c>
      <c r="AK1443" s="123">
        <v>149</v>
      </c>
      <c r="AL1443" s="123">
        <f t="shared" si="254"/>
        <v>370116</v>
      </c>
      <c r="AM1443" s="123">
        <f t="shared" si="255"/>
        <v>2459.1600000000326</v>
      </c>
      <c r="AN1443" s="130"/>
      <c r="AO1443" s="21"/>
      <c r="AP1443" s="24"/>
      <c r="AQ1443" s="21"/>
    </row>
    <row r="1444" spans="1:43" s="22" customFormat="1" ht="76.5" outlineLevel="1" x14ac:dyDescent="0.25">
      <c r="A1444" s="70"/>
      <c r="B1444" s="72" t="s">
        <v>6345</v>
      </c>
      <c r="C1444" s="21" t="s">
        <v>79</v>
      </c>
      <c r="D1444" s="74" t="s">
        <v>1615</v>
      </c>
      <c r="E1444" s="74" t="s">
        <v>1616</v>
      </c>
      <c r="F1444" s="74" t="s">
        <v>1617</v>
      </c>
      <c r="G1444" s="21" t="s">
        <v>1618</v>
      </c>
      <c r="H1444" s="23" t="s">
        <v>81</v>
      </c>
      <c r="I1444" s="24">
        <v>0</v>
      </c>
      <c r="J1444" s="25">
        <v>710000000</v>
      </c>
      <c r="K1444" s="25" t="s">
        <v>82</v>
      </c>
      <c r="L1444" s="23" t="s">
        <v>726</v>
      </c>
      <c r="M1444" s="30" t="s">
        <v>1707</v>
      </c>
      <c r="N1444" s="26" t="s">
        <v>84</v>
      </c>
      <c r="O1444" s="26" t="s">
        <v>4214</v>
      </c>
      <c r="P1444" s="21" t="s">
        <v>91</v>
      </c>
      <c r="Q1444" s="27">
        <v>166</v>
      </c>
      <c r="R1444" s="26" t="s">
        <v>1558</v>
      </c>
      <c r="S1444" s="12">
        <v>18.75</v>
      </c>
      <c r="T1444" s="12">
        <v>219.73</v>
      </c>
      <c r="U1444" s="12">
        <f t="shared" si="228"/>
        <v>4119.9375</v>
      </c>
      <c r="V1444" s="12">
        <f t="shared" si="229"/>
        <v>4614.3300000000008</v>
      </c>
      <c r="W1444" s="23"/>
      <c r="X1444" s="23">
        <v>2017</v>
      </c>
      <c r="Y1444" s="25"/>
      <c r="Z1444" s="121" t="s">
        <v>1708</v>
      </c>
      <c r="AA1444" s="121" t="s">
        <v>1427</v>
      </c>
      <c r="AB1444" s="121" t="s">
        <v>4790</v>
      </c>
      <c r="AC1444" s="121">
        <v>21</v>
      </c>
      <c r="AD1444" s="122" t="s">
        <v>7919</v>
      </c>
      <c r="AE1444" s="122" t="s">
        <v>7918</v>
      </c>
      <c r="AF1444" s="121" t="s">
        <v>8288</v>
      </c>
      <c r="AG1444" s="121" t="s">
        <v>9018</v>
      </c>
      <c r="AH1444" s="121" t="s">
        <v>5286</v>
      </c>
      <c r="AI1444" s="121"/>
      <c r="AJ1444" s="123">
        <v>18.75</v>
      </c>
      <c r="AK1444" s="123">
        <v>215</v>
      </c>
      <c r="AL1444" s="123">
        <f t="shared" si="254"/>
        <v>4031.25</v>
      </c>
      <c r="AM1444" s="123">
        <f t="shared" si="255"/>
        <v>88.6875</v>
      </c>
      <c r="AN1444" s="130"/>
      <c r="AO1444" s="21"/>
      <c r="AP1444" s="24"/>
      <c r="AQ1444" s="21"/>
    </row>
    <row r="1445" spans="1:43" s="22" customFormat="1" ht="76.5" outlineLevel="1" x14ac:dyDescent="0.25">
      <c r="A1445" s="70"/>
      <c r="B1445" s="72" t="s">
        <v>6346</v>
      </c>
      <c r="C1445" s="21" t="s">
        <v>79</v>
      </c>
      <c r="D1445" s="74" t="s">
        <v>1619</v>
      </c>
      <c r="E1445" s="74" t="s">
        <v>1620</v>
      </c>
      <c r="F1445" s="74" t="s">
        <v>1621</v>
      </c>
      <c r="G1445" s="21" t="s">
        <v>1622</v>
      </c>
      <c r="H1445" s="23" t="s">
        <v>81</v>
      </c>
      <c r="I1445" s="24">
        <v>0</v>
      </c>
      <c r="J1445" s="25">
        <v>710000000</v>
      </c>
      <c r="K1445" s="25" t="s">
        <v>82</v>
      </c>
      <c r="L1445" s="23" t="s">
        <v>726</v>
      </c>
      <c r="M1445" s="30" t="s">
        <v>1707</v>
      </c>
      <c r="N1445" s="26" t="s">
        <v>84</v>
      </c>
      <c r="O1445" s="26" t="s">
        <v>4214</v>
      </c>
      <c r="P1445" s="21" t="s">
        <v>91</v>
      </c>
      <c r="Q1445" s="27">
        <v>166</v>
      </c>
      <c r="R1445" s="26" t="s">
        <v>1558</v>
      </c>
      <c r="S1445" s="12">
        <v>2865</v>
      </c>
      <c r="T1445" s="12">
        <v>367.81</v>
      </c>
      <c r="U1445" s="12">
        <f t="shared" si="228"/>
        <v>1053775.6499999999</v>
      </c>
      <c r="V1445" s="12">
        <f t="shared" si="229"/>
        <v>1180228.7280000001</v>
      </c>
      <c r="W1445" s="23"/>
      <c r="X1445" s="23">
        <v>2017</v>
      </c>
      <c r="Y1445" s="25"/>
      <c r="Z1445" s="121" t="s">
        <v>1708</v>
      </c>
      <c r="AA1445" s="121" t="s">
        <v>1427</v>
      </c>
      <c r="AB1445" s="121" t="s">
        <v>4790</v>
      </c>
      <c r="AC1445" s="121">
        <v>22</v>
      </c>
      <c r="AD1445" s="122" t="s">
        <v>7919</v>
      </c>
      <c r="AE1445" s="122" t="s">
        <v>7918</v>
      </c>
      <c r="AF1445" s="121" t="s">
        <v>8288</v>
      </c>
      <c r="AG1445" s="121" t="s">
        <v>9018</v>
      </c>
      <c r="AH1445" s="121" t="s">
        <v>5286</v>
      </c>
      <c r="AI1445" s="121"/>
      <c r="AJ1445" s="123">
        <v>2865</v>
      </c>
      <c r="AK1445" s="123">
        <v>365</v>
      </c>
      <c r="AL1445" s="123">
        <f t="shared" si="254"/>
        <v>1045725</v>
      </c>
      <c r="AM1445" s="123">
        <f t="shared" si="255"/>
        <v>8050.6499999999069</v>
      </c>
      <c r="AN1445" s="130"/>
      <c r="AO1445" s="21"/>
      <c r="AP1445" s="24"/>
      <c r="AQ1445" s="21"/>
    </row>
    <row r="1446" spans="1:43" s="22" customFormat="1" ht="76.5" outlineLevel="1" x14ac:dyDescent="0.25">
      <c r="A1446" s="70"/>
      <c r="B1446" s="72" t="s">
        <v>6347</v>
      </c>
      <c r="C1446" s="21" t="s">
        <v>79</v>
      </c>
      <c r="D1446" s="74" t="s">
        <v>1623</v>
      </c>
      <c r="E1446" s="74" t="s">
        <v>1624</v>
      </c>
      <c r="F1446" s="74" t="s">
        <v>1625</v>
      </c>
      <c r="G1446" s="21" t="s">
        <v>1626</v>
      </c>
      <c r="H1446" s="23" t="s">
        <v>81</v>
      </c>
      <c r="I1446" s="24">
        <v>0</v>
      </c>
      <c r="J1446" s="25">
        <v>710000000</v>
      </c>
      <c r="K1446" s="25" t="s">
        <v>82</v>
      </c>
      <c r="L1446" s="23" t="s">
        <v>726</v>
      </c>
      <c r="M1446" s="30" t="s">
        <v>1707</v>
      </c>
      <c r="N1446" s="26" t="s">
        <v>84</v>
      </c>
      <c r="O1446" s="26" t="s">
        <v>4214</v>
      </c>
      <c r="P1446" s="21" t="s">
        <v>91</v>
      </c>
      <c r="Q1446" s="27">
        <v>166</v>
      </c>
      <c r="R1446" s="26" t="s">
        <v>1558</v>
      </c>
      <c r="S1446" s="12">
        <v>1747.72</v>
      </c>
      <c r="T1446" s="12">
        <v>549.33000000000004</v>
      </c>
      <c r="U1446" s="12">
        <f t="shared" si="228"/>
        <v>960075.02760000003</v>
      </c>
      <c r="V1446" s="12">
        <f t="shared" si="229"/>
        <v>1075284.0309120002</v>
      </c>
      <c r="W1446" s="23"/>
      <c r="X1446" s="23">
        <v>2017</v>
      </c>
      <c r="Y1446" s="25"/>
      <c r="Z1446" s="121" t="s">
        <v>1708</v>
      </c>
      <c r="AA1446" s="121" t="s">
        <v>1427</v>
      </c>
      <c r="AB1446" s="121" t="s">
        <v>4790</v>
      </c>
      <c r="AC1446" s="121">
        <v>23</v>
      </c>
      <c r="AD1446" s="122" t="s">
        <v>7919</v>
      </c>
      <c r="AE1446" s="122" t="s">
        <v>7918</v>
      </c>
      <c r="AF1446" s="121" t="s">
        <v>8288</v>
      </c>
      <c r="AG1446" s="121" t="s">
        <v>9018</v>
      </c>
      <c r="AH1446" s="121" t="s">
        <v>5286</v>
      </c>
      <c r="AI1446" s="121"/>
      <c r="AJ1446" s="123">
        <v>1747.72</v>
      </c>
      <c r="AK1446" s="123">
        <v>540</v>
      </c>
      <c r="AL1446" s="123">
        <f t="shared" si="254"/>
        <v>943768.8</v>
      </c>
      <c r="AM1446" s="123">
        <f t="shared" si="255"/>
        <v>16306.227599999984</v>
      </c>
      <c r="AN1446" s="130"/>
      <c r="AO1446" s="21"/>
      <c r="AP1446" s="24"/>
      <c r="AQ1446" s="21"/>
    </row>
    <row r="1447" spans="1:43" s="22" customFormat="1" ht="76.5" outlineLevel="1" x14ac:dyDescent="0.25">
      <c r="A1447" s="70"/>
      <c r="B1447" s="72" t="s">
        <v>6348</v>
      </c>
      <c r="C1447" s="21" t="s">
        <v>79</v>
      </c>
      <c r="D1447" s="74" t="s">
        <v>1627</v>
      </c>
      <c r="E1447" s="74" t="s">
        <v>1628</v>
      </c>
      <c r="F1447" s="74" t="s">
        <v>1629</v>
      </c>
      <c r="G1447" s="21" t="s">
        <v>1630</v>
      </c>
      <c r="H1447" s="23" t="s">
        <v>81</v>
      </c>
      <c r="I1447" s="24">
        <v>0</v>
      </c>
      <c r="J1447" s="25">
        <v>710000000</v>
      </c>
      <c r="K1447" s="25" t="s">
        <v>82</v>
      </c>
      <c r="L1447" s="23" t="s">
        <v>726</v>
      </c>
      <c r="M1447" s="30" t="s">
        <v>1707</v>
      </c>
      <c r="N1447" s="26" t="s">
        <v>84</v>
      </c>
      <c r="O1447" s="26" t="s">
        <v>4214</v>
      </c>
      <c r="P1447" s="21" t="s">
        <v>91</v>
      </c>
      <c r="Q1447" s="27">
        <v>166</v>
      </c>
      <c r="R1447" s="26" t="s">
        <v>1558</v>
      </c>
      <c r="S1447" s="12">
        <v>35.56</v>
      </c>
      <c r="T1447" s="12">
        <v>969.69</v>
      </c>
      <c r="U1447" s="12">
        <f t="shared" si="228"/>
        <v>34482.176400000004</v>
      </c>
      <c r="V1447" s="12">
        <f t="shared" si="229"/>
        <v>38620.037568000007</v>
      </c>
      <c r="W1447" s="23"/>
      <c r="X1447" s="23">
        <v>2017</v>
      </c>
      <c r="Y1447" s="25"/>
      <c r="Z1447" s="121" t="s">
        <v>1708</v>
      </c>
      <c r="AA1447" s="121" t="s">
        <v>1427</v>
      </c>
      <c r="AB1447" s="121" t="s">
        <v>4790</v>
      </c>
      <c r="AC1447" s="121">
        <v>24</v>
      </c>
      <c r="AD1447" s="122" t="s">
        <v>7919</v>
      </c>
      <c r="AE1447" s="122" t="s">
        <v>7918</v>
      </c>
      <c r="AF1447" s="121" t="s">
        <v>8288</v>
      </c>
      <c r="AG1447" s="121" t="s">
        <v>9018</v>
      </c>
      <c r="AH1447" s="121" t="s">
        <v>5286</v>
      </c>
      <c r="AI1447" s="121"/>
      <c r="AJ1447" s="123">
        <v>35.56</v>
      </c>
      <c r="AK1447" s="123">
        <v>960</v>
      </c>
      <c r="AL1447" s="123">
        <f t="shared" si="254"/>
        <v>34137.600000000006</v>
      </c>
      <c r="AM1447" s="123">
        <f t="shared" si="255"/>
        <v>344.5763999999981</v>
      </c>
      <c r="AN1447" s="130"/>
      <c r="AO1447" s="21"/>
      <c r="AP1447" s="24"/>
      <c r="AQ1447" s="21"/>
    </row>
    <row r="1448" spans="1:43" s="22" customFormat="1" ht="76.5" outlineLevel="1" x14ac:dyDescent="0.25">
      <c r="A1448" s="70"/>
      <c r="B1448" s="72" t="s">
        <v>6349</v>
      </c>
      <c r="C1448" s="21" t="s">
        <v>79</v>
      </c>
      <c r="D1448" s="74" t="s">
        <v>1631</v>
      </c>
      <c r="E1448" s="74" t="s">
        <v>1632</v>
      </c>
      <c r="F1448" s="74" t="s">
        <v>1633</v>
      </c>
      <c r="G1448" s="21" t="s">
        <v>1634</v>
      </c>
      <c r="H1448" s="23" t="s">
        <v>81</v>
      </c>
      <c r="I1448" s="24">
        <v>0</v>
      </c>
      <c r="J1448" s="25">
        <v>710000000</v>
      </c>
      <c r="K1448" s="25" t="s">
        <v>82</v>
      </c>
      <c r="L1448" s="23" t="s">
        <v>726</v>
      </c>
      <c r="M1448" s="30" t="s">
        <v>1707</v>
      </c>
      <c r="N1448" s="26" t="s">
        <v>84</v>
      </c>
      <c r="O1448" s="26" t="s">
        <v>4214</v>
      </c>
      <c r="P1448" s="21" t="s">
        <v>91</v>
      </c>
      <c r="Q1448" s="27">
        <v>166</v>
      </c>
      <c r="R1448" s="26" t="s">
        <v>1558</v>
      </c>
      <c r="S1448" s="12">
        <v>3434.3900000000003</v>
      </c>
      <c r="T1448" s="12">
        <v>492.01</v>
      </c>
      <c r="U1448" s="12">
        <f t="shared" si="228"/>
        <v>1689754.2239000001</v>
      </c>
      <c r="V1448" s="12">
        <f t="shared" si="229"/>
        <v>1892524.7307680002</v>
      </c>
      <c r="W1448" s="23"/>
      <c r="X1448" s="23">
        <v>2017</v>
      </c>
      <c r="Y1448" s="25"/>
      <c r="Z1448" s="121" t="s">
        <v>1708</v>
      </c>
      <c r="AA1448" s="121" t="s">
        <v>1427</v>
      </c>
      <c r="AB1448" s="121" t="s">
        <v>4790</v>
      </c>
      <c r="AC1448" s="121">
        <v>25</v>
      </c>
      <c r="AD1448" s="122" t="s">
        <v>7919</v>
      </c>
      <c r="AE1448" s="122" t="s">
        <v>7918</v>
      </c>
      <c r="AF1448" s="121" t="s">
        <v>8288</v>
      </c>
      <c r="AG1448" s="121" t="s">
        <v>9018</v>
      </c>
      <c r="AH1448" s="121" t="s">
        <v>5286</v>
      </c>
      <c r="AI1448" s="121"/>
      <c r="AJ1448" s="123">
        <v>3434.39</v>
      </c>
      <c r="AK1448" s="123">
        <v>480</v>
      </c>
      <c r="AL1448" s="123">
        <f t="shared" si="254"/>
        <v>1648507.2</v>
      </c>
      <c r="AM1448" s="123">
        <f t="shared" si="255"/>
        <v>41247.023900000146</v>
      </c>
      <c r="AN1448" s="130"/>
      <c r="AO1448" s="21"/>
      <c r="AP1448" s="24"/>
      <c r="AQ1448" s="21"/>
    </row>
    <row r="1449" spans="1:43" s="22" customFormat="1" ht="76.5" outlineLevel="1" x14ac:dyDescent="0.25">
      <c r="A1449" s="70"/>
      <c r="B1449" s="72" t="s">
        <v>6350</v>
      </c>
      <c r="C1449" s="21" t="s">
        <v>79</v>
      </c>
      <c r="D1449" s="74" t="s">
        <v>5669</v>
      </c>
      <c r="E1449" s="74" t="s">
        <v>5670</v>
      </c>
      <c r="F1449" s="74" t="s">
        <v>5671</v>
      </c>
      <c r="G1449" s="21" t="s">
        <v>5672</v>
      </c>
      <c r="H1449" s="23" t="s">
        <v>81</v>
      </c>
      <c r="I1449" s="24">
        <v>0</v>
      </c>
      <c r="J1449" s="25">
        <v>710000000</v>
      </c>
      <c r="K1449" s="25" t="s">
        <v>82</v>
      </c>
      <c r="L1449" s="23" t="s">
        <v>726</v>
      </c>
      <c r="M1449" s="30" t="s">
        <v>1707</v>
      </c>
      <c r="N1449" s="26" t="s">
        <v>84</v>
      </c>
      <c r="O1449" s="26" t="s">
        <v>4214</v>
      </c>
      <c r="P1449" s="21" t="s">
        <v>91</v>
      </c>
      <c r="Q1449" s="27">
        <v>166</v>
      </c>
      <c r="R1449" s="26" t="s">
        <v>1558</v>
      </c>
      <c r="S1449" s="12">
        <v>45</v>
      </c>
      <c r="T1449" s="12">
        <v>759.51</v>
      </c>
      <c r="U1449" s="12">
        <f t="shared" si="228"/>
        <v>34177.949999999997</v>
      </c>
      <c r="V1449" s="12">
        <f t="shared" si="229"/>
        <v>38279.304000000004</v>
      </c>
      <c r="W1449" s="23"/>
      <c r="X1449" s="23">
        <v>2017</v>
      </c>
      <c r="Y1449" s="25"/>
      <c r="Z1449" s="121" t="s">
        <v>1708</v>
      </c>
      <c r="AA1449" s="121" t="s">
        <v>1427</v>
      </c>
      <c r="AB1449" s="121" t="s">
        <v>4790</v>
      </c>
      <c r="AC1449" s="121">
        <v>26</v>
      </c>
      <c r="AD1449" s="122" t="s">
        <v>7919</v>
      </c>
      <c r="AE1449" s="122" t="s">
        <v>7918</v>
      </c>
      <c r="AF1449" s="121" t="s">
        <v>8288</v>
      </c>
      <c r="AG1449" s="121" t="s">
        <v>9018</v>
      </c>
      <c r="AH1449" s="121" t="s">
        <v>5286</v>
      </c>
      <c r="AI1449" s="121"/>
      <c r="AJ1449" s="123">
        <v>45</v>
      </c>
      <c r="AK1449" s="123">
        <v>750</v>
      </c>
      <c r="AL1449" s="123">
        <f t="shared" si="254"/>
        <v>33750</v>
      </c>
      <c r="AM1449" s="123">
        <f t="shared" si="255"/>
        <v>427.94999999999709</v>
      </c>
      <c r="AN1449" s="130"/>
      <c r="AO1449" s="21"/>
      <c r="AP1449" s="24"/>
      <c r="AQ1449" s="21"/>
    </row>
    <row r="1450" spans="1:43" s="22" customFormat="1" ht="76.5" outlineLevel="1" x14ac:dyDescent="0.25">
      <c r="A1450" s="70"/>
      <c r="B1450" s="72" t="s">
        <v>6351</v>
      </c>
      <c r="C1450" s="21" t="s">
        <v>79</v>
      </c>
      <c r="D1450" s="74" t="s">
        <v>5673</v>
      </c>
      <c r="E1450" s="74" t="s">
        <v>5674</v>
      </c>
      <c r="F1450" s="74" t="s">
        <v>5675</v>
      </c>
      <c r="G1450" s="21" t="s">
        <v>5676</v>
      </c>
      <c r="H1450" s="23" t="s">
        <v>81</v>
      </c>
      <c r="I1450" s="24">
        <v>0</v>
      </c>
      <c r="J1450" s="25">
        <v>710000000</v>
      </c>
      <c r="K1450" s="25" t="s">
        <v>82</v>
      </c>
      <c r="L1450" s="23" t="s">
        <v>726</v>
      </c>
      <c r="M1450" s="30" t="s">
        <v>1707</v>
      </c>
      <c r="N1450" s="26" t="s">
        <v>84</v>
      </c>
      <c r="O1450" s="26" t="s">
        <v>4214</v>
      </c>
      <c r="P1450" s="21" t="s">
        <v>91</v>
      </c>
      <c r="Q1450" s="27">
        <v>166</v>
      </c>
      <c r="R1450" s="26" t="s">
        <v>1558</v>
      </c>
      <c r="S1450" s="12">
        <v>3514.4700000000003</v>
      </c>
      <c r="T1450" s="12">
        <v>81.209999999999994</v>
      </c>
      <c r="U1450" s="12">
        <f t="shared" si="228"/>
        <v>285410.10869999998</v>
      </c>
      <c r="V1450" s="12">
        <f t="shared" si="229"/>
        <v>319659.32174400002</v>
      </c>
      <c r="W1450" s="23"/>
      <c r="X1450" s="23">
        <v>2017</v>
      </c>
      <c r="Y1450" s="25"/>
      <c r="Z1450" s="121" t="s">
        <v>1708</v>
      </c>
      <c r="AA1450" s="121" t="s">
        <v>1427</v>
      </c>
      <c r="AB1450" s="121" t="s">
        <v>4790</v>
      </c>
      <c r="AC1450" s="121">
        <v>27</v>
      </c>
      <c r="AD1450" s="122" t="s">
        <v>7919</v>
      </c>
      <c r="AE1450" s="122" t="s">
        <v>7918</v>
      </c>
      <c r="AF1450" s="121" t="s">
        <v>8288</v>
      </c>
      <c r="AG1450" s="121" t="s">
        <v>9018</v>
      </c>
      <c r="AH1450" s="121" t="s">
        <v>5286</v>
      </c>
      <c r="AI1450" s="121"/>
      <c r="AJ1450" s="123">
        <v>3514.47</v>
      </c>
      <c r="AK1450" s="123">
        <v>80</v>
      </c>
      <c r="AL1450" s="123">
        <f t="shared" si="254"/>
        <v>281157.59999999998</v>
      </c>
      <c r="AM1450" s="123">
        <f t="shared" si="255"/>
        <v>4252.5087000000058</v>
      </c>
      <c r="AN1450" s="130"/>
      <c r="AO1450" s="21"/>
      <c r="AP1450" s="24"/>
      <c r="AQ1450" s="21"/>
    </row>
    <row r="1451" spans="1:43" s="22" customFormat="1" ht="76.5" outlineLevel="1" x14ac:dyDescent="0.25">
      <c r="A1451" s="70"/>
      <c r="B1451" s="72" t="s">
        <v>6352</v>
      </c>
      <c r="C1451" s="21" t="s">
        <v>79</v>
      </c>
      <c r="D1451" s="74" t="s">
        <v>5677</v>
      </c>
      <c r="E1451" s="74" t="s">
        <v>5678</v>
      </c>
      <c r="F1451" s="74" t="s">
        <v>5679</v>
      </c>
      <c r="G1451" s="21" t="s">
        <v>7157</v>
      </c>
      <c r="H1451" s="23" t="s">
        <v>81</v>
      </c>
      <c r="I1451" s="24">
        <v>0</v>
      </c>
      <c r="J1451" s="25">
        <v>710000000</v>
      </c>
      <c r="K1451" s="25" t="s">
        <v>82</v>
      </c>
      <c r="L1451" s="23" t="s">
        <v>726</v>
      </c>
      <c r="M1451" s="30" t="s">
        <v>1707</v>
      </c>
      <c r="N1451" s="26" t="s">
        <v>84</v>
      </c>
      <c r="O1451" s="26" t="s">
        <v>4214</v>
      </c>
      <c r="P1451" s="21" t="s">
        <v>91</v>
      </c>
      <c r="Q1451" s="27">
        <v>166</v>
      </c>
      <c r="R1451" s="26" t="s">
        <v>1558</v>
      </c>
      <c r="S1451" s="12">
        <v>8908.67</v>
      </c>
      <c r="T1451" s="12">
        <v>90.76</v>
      </c>
      <c r="U1451" s="12">
        <f t="shared" si="228"/>
        <v>808550.88920000009</v>
      </c>
      <c r="V1451" s="12">
        <f t="shared" si="229"/>
        <v>905576.99590400024</v>
      </c>
      <c r="W1451" s="23"/>
      <c r="X1451" s="23">
        <v>2017</v>
      </c>
      <c r="Y1451" s="25"/>
      <c r="Z1451" s="121" t="s">
        <v>1708</v>
      </c>
      <c r="AA1451" s="121" t="s">
        <v>1427</v>
      </c>
      <c r="AB1451" s="121" t="s">
        <v>4790</v>
      </c>
      <c r="AC1451" s="121">
        <v>28</v>
      </c>
      <c r="AD1451" s="122" t="s">
        <v>7919</v>
      </c>
      <c r="AE1451" s="122" t="s">
        <v>7918</v>
      </c>
      <c r="AF1451" s="121" t="s">
        <v>8288</v>
      </c>
      <c r="AG1451" s="121" t="s">
        <v>9018</v>
      </c>
      <c r="AH1451" s="121" t="s">
        <v>5286</v>
      </c>
      <c r="AI1451" s="121"/>
      <c r="AJ1451" s="123">
        <v>8908.67</v>
      </c>
      <c r="AK1451" s="123">
        <v>90</v>
      </c>
      <c r="AL1451" s="123">
        <f t="shared" si="254"/>
        <v>801780.3</v>
      </c>
      <c r="AM1451" s="123">
        <f t="shared" si="255"/>
        <v>6770.5892000000458</v>
      </c>
      <c r="AN1451" s="130"/>
      <c r="AO1451" s="21"/>
      <c r="AP1451" s="24"/>
      <c r="AQ1451" s="21"/>
    </row>
    <row r="1452" spans="1:43" s="22" customFormat="1" ht="76.5" outlineLevel="1" x14ac:dyDescent="0.25">
      <c r="A1452" s="70"/>
      <c r="B1452" s="72" t="s">
        <v>6353</v>
      </c>
      <c r="C1452" s="21" t="s">
        <v>79</v>
      </c>
      <c r="D1452" s="74" t="s">
        <v>5680</v>
      </c>
      <c r="E1452" s="74" t="s">
        <v>5681</v>
      </c>
      <c r="F1452" s="74" t="s">
        <v>5682</v>
      </c>
      <c r="G1452" s="21" t="s">
        <v>5683</v>
      </c>
      <c r="H1452" s="23" t="s">
        <v>81</v>
      </c>
      <c r="I1452" s="24">
        <v>0</v>
      </c>
      <c r="J1452" s="25">
        <v>710000000</v>
      </c>
      <c r="K1452" s="25" t="s">
        <v>82</v>
      </c>
      <c r="L1452" s="23" t="s">
        <v>726</v>
      </c>
      <c r="M1452" s="30" t="s">
        <v>1707</v>
      </c>
      <c r="N1452" s="26" t="s">
        <v>84</v>
      </c>
      <c r="O1452" s="26" t="s">
        <v>4214</v>
      </c>
      <c r="P1452" s="21" t="s">
        <v>91</v>
      </c>
      <c r="Q1452" s="27">
        <v>166</v>
      </c>
      <c r="R1452" s="26" t="s">
        <v>1558</v>
      </c>
      <c r="S1452" s="12">
        <v>5401.34</v>
      </c>
      <c r="T1452" s="12">
        <v>75.95</v>
      </c>
      <c r="U1452" s="12">
        <f t="shared" si="228"/>
        <v>410231.77300000004</v>
      </c>
      <c r="V1452" s="12">
        <f t="shared" si="229"/>
        <v>459459.5857600001</v>
      </c>
      <c r="W1452" s="23"/>
      <c r="X1452" s="23">
        <v>2017</v>
      </c>
      <c r="Y1452" s="25"/>
      <c r="Z1452" s="121" t="s">
        <v>1708</v>
      </c>
      <c r="AA1452" s="121" t="s">
        <v>1427</v>
      </c>
      <c r="AB1452" s="121" t="s">
        <v>4790</v>
      </c>
      <c r="AC1452" s="121">
        <v>29</v>
      </c>
      <c r="AD1452" s="122" t="s">
        <v>7919</v>
      </c>
      <c r="AE1452" s="122" t="s">
        <v>7918</v>
      </c>
      <c r="AF1452" s="121" t="s">
        <v>8288</v>
      </c>
      <c r="AG1452" s="121" t="s">
        <v>9018</v>
      </c>
      <c r="AH1452" s="121" t="s">
        <v>5286</v>
      </c>
      <c r="AI1452" s="121"/>
      <c r="AJ1452" s="123">
        <v>5401.34</v>
      </c>
      <c r="AK1452" s="123">
        <v>75</v>
      </c>
      <c r="AL1452" s="123">
        <f t="shared" si="254"/>
        <v>405100.5</v>
      </c>
      <c r="AM1452" s="123">
        <f t="shared" si="255"/>
        <v>5131.2730000000447</v>
      </c>
      <c r="AN1452" s="130"/>
      <c r="AO1452" s="21"/>
      <c r="AP1452" s="24"/>
      <c r="AQ1452" s="21"/>
    </row>
    <row r="1453" spans="1:43" s="22" customFormat="1" ht="76.5" outlineLevel="1" x14ac:dyDescent="0.25">
      <c r="A1453" s="70"/>
      <c r="B1453" s="72" t="s">
        <v>6354</v>
      </c>
      <c r="C1453" s="21" t="s">
        <v>79</v>
      </c>
      <c r="D1453" s="74" t="s">
        <v>5684</v>
      </c>
      <c r="E1453" s="74" t="s">
        <v>5685</v>
      </c>
      <c r="F1453" s="74" t="s">
        <v>5686</v>
      </c>
      <c r="G1453" s="21" t="s">
        <v>5687</v>
      </c>
      <c r="H1453" s="23" t="s">
        <v>81</v>
      </c>
      <c r="I1453" s="24">
        <v>0</v>
      </c>
      <c r="J1453" s="25">
        <v>710000000</v>
      </c>
      <c r="K1453" s="25" t="s">
        <v>82</v>
      </c>
      <c r="L1453" s="23" t="s">
        <v>726</v>
      </c>
      <c r="M1453" s="30" t="s">
        <v>1707</v>
      </c>
      <c r="N1453" s="26" t="s">
        <v>84</v>
      </c>
      <c r="O1453" s="26" t="s">
        <v>4214</v>
      </c>
      <c r="P1453" s="21" t="s">
        <v>91</v>
      </c>
      <c r="Q1453" s="27">
        <v>166</v>
      </c>
      <c r="R1453" s="26" t="s">
        <v>1558</v>
      </c>
      <c r="S1453" s="12">
        <v>5477.17</v>
      </c>
      <c r="T1453" s="12">
        <v>169.58</v>
      </c>
      <c r="U1453" s="12">
        <f t="shared" si="228"/>
        <v>928818.48860000004</v>
      </c>
      <c r="V1453" s="12">
        <f t="shared" si="229"/>
        <v>1040276.7072320002</v>
      </c>
      <c r="W1453" s="23"/>
      <c r="X1453" s="23">
        <v>2017</v>
      </c>
      <c r="Y1453" s="25"/>
      <c r="Z1453" s="121" t="s">
        <v>1708</v>
      </c>
      <c r="AA1453" s="121" t="s">
        <v>1427</v>
      </c>
      <c r="AB1453" s="121" t="s">
        <v>4790</v>
      </c>
      <c r="AC1453" s="121">
        <v>30</v>
      </c>
      <c r="AD1453" s="122" t="s">
        <v>7919</v>
      </c>
      <c r="AE1453" s="122" t="s">
        <v>7918</v>
      </c>
      <c r="AF1453" s="121" t="s">
        <v>8288</v>
      </c>
      <c r="AG1453" s="121" t="s">
        <v>9018</v>
      </c>
      <c r="AH1453" s="121" t="s">
        <v>5286</v>
      </c>
      <c r="AI1453" s="121"/>
      <c r="AJ1453" s="123">
        <v>5477.17</v>
      </c>
      <c r="AK1453" s="123">
        <v>169</v>
      </c>
      <c r="AL1453" s="123">
        <f t="shared" si="254"/>
        <v>925641.73</v>
      </c>
      <c r="AM1453" s="123">
        <f t="shared" si="255"/>
        <v>3176.7586000000592</v>
      </c>
      <c r="AN1453" s="130"/>
      <c r="AO1453" s="21"/>
      <c r="AP1453" s="24"/>
      <c r="AQ1453" s="21"/>
    </row>
    <row r="1454" spans="1:43" s="22" customFormat="1" ht="76.5" outlineLevel="1" x14ac:dyDescent="0.25">
      <c r="A1454" s="70"/>
      <c r="B1454" s="72" t="s">
        <v>6355</v>
      </c>
      <c r="C1454" s="21" t="s">
        <v>79</v>
      </c>
      <c r="D1454" s="74" t="s">
        <v>1635</v>
      </c>
      <c r="E1454" s="74" t="s">
        <v>1636</v>
      </c>
      <c r="F1454" s="74" t="s">
        <v>1637</v>
      </c>
      <c r="G1454" s="21" t="s">
        <v>1638</v>
      </c>
      <c r="H1454" s="23" t="s">
        <v>81</v>
      </c>
      <c r="I1454" s="24">
        <v>0</v>
      </c>
      <c r="J1454" s="25">
        <v>710000000</v>
      </c>
      <c r="K1454" s="25" t="s">
        <v>82</v>
      </c>
      <c r="L1454" s="23" t="s">
        <v>726</v>
      </c>
      <c r="M1454" s="30" t="s">
        <v>1707</v>
      </c>
      <c r="N1454" s="26" t="s">
        <v>84</v>
      </c>
      <c r="O1454" s="26" t="s">
        <v>4214</v>
      </c>
      <c r="P1454" s="21" t="s">
        <v>91</v>
      </c>
      <c r="Q1454" s="27">
        <v>166</v>
      </c>
      <c r="R1454" s="26" t="s">
        <v>1558</v>
      </c>
      <c r="S1454" s="12">
        <v>1798.12</v>
      </c>
      <c r="T1454" s="12">
        <v>644.87</v>
      </c>
      <c r="U1454" s="12">
        <f t="shared" si="228"/>
        <v>1159553.6443999999</v>
      </c>
      <c r="V1454" s="12">
        <f t="shared" si="229"/>
        <v>1298700.081728</v>
      </c>
      <c r="W1454" s="23"/>
      <c r="X1454" s="23">
        <v>2017</v>
      </c>
      <c r="Y1454" s="25"/>
      <c r="Z1454" s="121" t="s">
        <v>1708</v>
      </c>
      <c r="AA1454" s="121" t="s">
        <v>1427</v>
      </c>
      <c r="AB1454" s="121" t="s">
        <v>4790</v>
      </c>
      <c r="AC1454" s="121">
        <v>31</v>
      </c>
      <c r="AD1454" s="122" t="s">
        <v>7919</v>
      </c>
      <c r="AE1454" s="122" t="s">
        <v>7918</v>
      </c>
      <c r="AF1454" s="121" t="s">
        <v>8288</v>
      </c>
      <c r="AG1454" s="121" t="s">
        <v>9018</v>
      </c>
      <c r="AH1454" s="121" t="s">
        <v>5286</v>
      </c>
      <c r="AI1454" s="121"/>
      <c r="AJ1454" s="123">
        <v>1798.12</v>
      </c>
      <c r="AK1454" s="123">
        <v>644</v>
      </c>
      <c r="AL1454" s="123">
        <f t="shared" si="254"/>
        <v>1157989.28</v>
      </c>
      <c r="AM1454" s="123">
        <f t="shared" si="255"/>
        <v>1564.3643999998458</v>
      </c>
      <c r="AN1454" s="130"/>
      <c r="AO1454" s="21"/>
      <c r="AP1454" s="24"/>
      <c r="AQ1454" s="21"/>
    </row>
    <row r="1455" spans="1:43" s="22" customFormat="1" ht="76.5" outlineLevel="1" x14ac:dyDescent="0.25">
      <c r="A1455" s="70"/>
      <c r="B1455" s="72" t="s">
        <v>6356</v>
      </c>
      <c r="C1455" s="21" t="s">
        <v>79</v>
      </c>
      <c r="D1455" s="74" t="s">
        <v>1639</v>
      </c>
      <c r="E1455" s="74" t="s">
        <v>1640</v>
      </c>
      <c r="F1455" s="74" t="s">
        <v>1641</v>
      </c>
      <c r="G1455" s="21" t="s">
        <v>1642</v>
      </c>
      <c r="H1455" s="23" t="s">
        <v>81</v>
      </c>
      <c r="I1455" s="24">
        <v>0</v>
      </c>
      <c r="J1455" s="25">
        <v>710000000</v>
      </c>
      <c r="K1455" s="25" t="s">
        <v>82</v>
      </c>
      <c r="L1455" s="23" t="s">
        <v>726</v>
      </c>
      <c r="M1455" s="30" t="s">
        <v>1707</v>
      </c>
      <c r="N1455" s="26" t="s">
        <v>84</v>
      </c>
      <c r="O1455" s="26" t="s">
        <v>4214</v>
      </c>
      <c r="P1455" s="21" t="s">
        <v>91</v>
      </c>
      <c r="Q1455" s="27">
        <v>166</v>
      </c>
      <c r="R1455" s="26" t="s">
        <v>1558</v>
      </c>
      <c r="S1455" s="12">
        <v>987.96</v>
      </c>
      <c r="T1455" s="12">
        <v>881.32</v>
      </c>
      <c r="U1455" s="12">
        <f t="shared" si="228"/>
        <v>870708.90720000013</v>
      </c>
      <c r="V1455" s="12">
        <f t="shared" si="229"/>
        <v>975193.97606400028</v>
      </c>
      <c r="W1455" s="23"/>
      <c r="X1455" s="23">
        <v>2017</v>
      </c>
      <c r="Y1455" s="25"/>
      <c r="Z1455" s="121" t="s">
        <v>1708</v>
      </c>
      <c r="AA1455" s="121" t="s">
        <v>1427</v>
      </c>
      <c r="AB1455" s="121" t="s">
        <v>4790</v>
      </c>
      <c r="AC1455" s="121">
        <v>32</v>
      </c>
      <c r="AD1455" s="122" t="s">
        <v>7919</v>
      </c>
      <c r="AE1455" s="122" t="s">
        <v>7918</v>
      </c>
      <c r="AF1455" s="121" t="s">
        <v>8288</v>
      </c>
      <c r="AG1455" s="121" t="s">
        <v>9018</v>
      </c>
      <c r="AH1455" s="121" t="s">
        <v>5286</v>
      </c>
      <c r="AI1455" s="121"/>
      <c r="AJ1455" s="123">
        <v>987.96</v>
      </c>
      <c r="AK1455" s="123">
        <v>881</v>
      </c>
      <c r="AL1455" s="123">
        <f t="shared" si="254"/>
        <v>870392.76</v>
      </c>
      <c r="AM1455" s="123">
        <f t="shared" si="255"/>
        <v>316.14720000012312</v>
      </c>
      <c r="AN1455" s="130"/>
      <c r="AO1455" s="21"/>
      <c r="AP1455" s="24"/>
      <c r="AQ1455" s="21"/>
    </row>
    <row r="1456" spans="1:43" s="22" customFormat="1" ht="76.5" outlineLevel="1" x14ac:dyDescent="0.25">
      <c r="A1456" s="70"/>
      <c r="B1456" s="72" t="s">
        <v>6357</v>
      </c>
      <c r="C1456" s="21" t="s">
        <v>79</v>
      </c>
      <c r="D1456" s="74" t="s">
        <v>1643</v>
      </c>
      <c r="E1456" s="74" t="s">
        <v>1644</v>
      </c>
      <c r="F1456" s="74" t="s">
        <v>1645</v>
      </c>
      <c r="G1456" s="21" t="s">
        <v>1646</v>
      </c>
      <c r="H1456" s="23" t="s">
        <v>81</v>
      </c>
      <c r="I1456" s="24">
        <v>0</v>
      </c>
      <c r="J1456" s="25">
        <v>710000000</v>
      </c>
      <c r="K1456" s="25" t="s">
        <v>82</v>
      </c>
      <c r="L1456" s="23" t="s">
        <v>726</v>
      </c>
      <c r="M1456" s="30" t="s">
        <v>1707</v>
      </c>
      <c r="N1456" s="26" t="s">
        <v>84</v>
      </c>
      <c r="O1456" s="26" t="s">
        <v>4214</v>
      </c>
      <c r="P1456" s="21" t="s">
        <v>91</v>
      </c>
      <c r="Q1456" s="27">
        <v>166</v>
      </c>
      <c r="R1456" s="26" t="s">
        <v>1558</v>
      </c>
      <c r="S1456" s="12">
        <v>1589.55</v>
      </c>
      <c r="T1456" s="12">
        <v>589.92999999999995</v>
      </c>
      <c r="U1456" s="12">
        <f t="shared" si="228"/>
        <v>937723.23149999988</v>
      </c>
      <c r="V1456" s="12">
        <f t="shared" si="229"/>
        <v>1050250.0192799999</v>
      </c>
      <c r="W1456" s="23"/>
      <c r="X1456" s="23">
        <v>2017</v>
      </c>
      <c r="Y1456" s="25"/>
      <c r="Z1456" s="121" t="s">
        <v>1708</v>
      </c>
      <c r="AA1456" s="121" t="s">
        <v>1427</v>
      </c>
      <c r="AB1456" s="121" t="s">
        <v>4790</v>
      </c>
      <c r="AC1456" s="121">
        <v>33</v>
      </c>
      <c r="AD1456" s="122" t="s">
        <v>7919</v>
      </c>
      <c r="AE1456" s="122" t="s">
        <v>7918</v>
      </c>
      <c r="AF1456" s="121" t="s">
        <v>8288</v>
      </c>
      <c r="AG1456" s="121" t="s">
        <v>9018</v>
      </c>
      <c r="AH1456" s="121" t="s">
        <v>5286</v>
      </c>
      <c r="AI1456" s="121"/>
      <c r="AJ1456" s="123">
        <v>1589.55</v>
      </c>
      <c r="AK1456" s="123">
        <v>580</v>
      </c>
      <c r="AL1456" s="123">
        <f t="shared" si="254"/>
        <v>921939</v>
      </c>
      <c r="AM1456" s="123">
        <f t="shared" si="255"/>
        <v>15784.231499999878</v>
      </c>
      <c r="AN1456" s="130"/>
      <c r="AO1456" s="21"/>
      <c r="AP1456" s="24"/>
      <c r="AQ1456" s="21"/>
    </row>
    <row r="1457" spans="1:43" s="22" customFormat="1" ht="76.5" outlineLevel="1" x14ac:dyDescent="0.25">
      <c r="A1457" s="70"/>
      <c r="B1457" s="72" t="s">
        <v>6358</v>
      </c>
      <c r="C1457" s="21" t="s">
        <v>79</v>
      </c>
      <c r="D1457" s="74" t="s">
        <v>5688</v>
      </c>
      <c r="E1457" s="74" t="s">
        <v>5689</v>
      </c>
      <c r="F1457" s="74" t="s">
        <v>1678</v>
      </c>
      <c r="G1457" s="21" t="s">
        <v>5690</v>
      </c>
      <c r="H1457" s="23" t="s">
        <v>81</v>
      </c>
      <c r="I1457" s="24">
        <v>0</v>
      </c>
      <c r="J1457" s="25">
        <v>710000000</v>
      </c>
      <c r="K1457" s="25" t="s">
        <v>82</v>
      </c>
      <c r="L1457" s="23" t="s">
        <v>726</v>
      </c>
      <c r="M1457" s="30" t="s">
        <v>1707</v>
      </c>
      <c r="N1457" s="26" t="s">
        <v>84</v>
      </c>
      <c r="O1457" s="26" t="s">
        <v>4214</v>
      </c>
      <c r="P1457" s="21" t="s">
        <v>91</v>
      </c>
      <c r="Q1457" s="27">
        <v>166</v>
      </c>
      <c r="R1457" s="26" t="s">
        <v>1558</v>
      </c>
      <c r="S1457" s="12">
        <v>302.2</v>
      </c>
      <c r="T1457" s="12">
        <v>286.61</v>
      </c>
      <c r="U1457" s="12">
        <f t="shared" si="228"/>
        <v>86613.542000000001</v>
      </c>
      <c r="V1457" s="12">
        <f t="shared" si="229"/>
        <v>97007.167040000015</v>
      </c>
      <c r="W1457" s="23"/>
      <c r="X1457" s="23">
        <v>2017</v>
      </c>
      <c r="Y1457" s="25"/>
      <c r="Z1457" s="121" t="s">
        <v>1708</v>
      </c>
      <c r="AA1457" s="121" t="s">
        <v>1427</v>
      </c>
      <c r="AB1457" s="121" t="s">
        <v>4790</v>
      </c>
      <c r="AC1457" s="121">
        <v>34</v>
      </c>
      <c r="AD1457" s="122" t="s">
        <v>7919</v>
      </c>
      <c r="AE1457" s="122" t="s">
        <v>7918</v>
      </c>
      <c r="AF1457" s="121" t="s">
        <v>8288</v>
      </c>
      <c r="AG1457" s="121" t="s">
        <v>9018</v>
      </c>
      <c r="AH1457" s="121" t="s">
        <v>5286</v>
      </c>
      <c r="AI1457" s="121"/>
      <c r="AJ1457" s="123">
        <v>302.2</v>
      </c>
      <c r="AK1457" s="123">
        <v>280</v>
      </c>
      <c r="AL1457" s="123">
        <f t="shared" si="254"/>
        <v>84616</v>
      </c>
      <c r="AM1457" s="123">
        <f t="shared" si="255"/>
        <v>1997.5420000000013</v>
      </c>
      <c r="AN1457" s="130"/>
      <c r="AO1457" s="21"/>
      <c r="AP1457" s="24"/>
      <c r="AQ1457" s="21"/>
    </row>
    <row r="1458" spans="1:43" s="22" customFormat="1" ht="76.5" outlineLevel="1" x14ac:dyDescent="0.25">
      <c r="A1458" s="70"/>
      <c r="B1458" s="72" t="s">
        <v>6359</v>
      </c>
      <c r="C1458" s="21" t="s">
        <v>79</v>
      </c>
      <c r="D1458" s="74" t="s">
        <v>5691</v>
      </c>
      <c r="E1458" s="74" t="s">
        <v>5692</v>
      </c>
      <c r="F1458" s="74" t="s">
        <v>5693</v>
      </c>
      <c r="G1458" s="21" t="s">
        <v>5694</v>
      </c>
      <c r="H1458" s="23" t="s">
        <v>81</v>
      </c>
      <c r="I1458" s="24">
        <v>0</v>
      </c>
      <c r="J1458" s="25">
        <v>710000000</v>
      </c>
      <c r="K1458" s="25" t="s">
        <v>82</v>
      </c>
      <c r="L1458" s="23" t="s">
        <v>726</v>
      </c>
      <c r="M1458" s="30" t="s">
        <v>1707</v>
      </c>
      <c r="N1458" s="26" t="s">
        <v>84</v>
      </c>
      <c r="O1458" s="26" t="s">
        <v>4214</v>
      </c>
      <c r="P1458" s="21" t="s">
        <v>91</v>
      </c>
      <c r="Q1458" s="27">
        <v>166</v>
      </c>
      <c r="R1458" s="26" t="s">
        <v>1558</v>
      </c>
      <c r="S1458" s="12">
        <v>1068.3699999999999</v>
      </c>
      <c r="T1458" s="12">
        <v>132.79</v>
      </c>
      <c r="U1458" s="12">
        <f t="shared" si="228"/>
        <v>141868.85229999997</v>
      </c>
      <c r="V1458" s="12">
        <f t="shared" si="229"/>
        <v>158893.11457599999</v>
      </c>
      <c r="W1458" s="23"/>
      <c r="X1458" s="23">
        <v>2017</v>
      </c>
      <c r="Y1458" s="25"/>
      <c r="Z1458" s="121" t="s">
        <v>1708</v>
      </c>
      <c r="AA1458" s="121" t="s">
        <v>1427</v>
      </c>
      <c r="AB1458" s="121" t="s">
        <v>4790</v>
      </c>
      <c r="AC1458" s="121">
        <v>35</v>
      </c>
      <c r="AD1458" s="122" t="s">
        <v>7919</v>
      </c>
      <c r="AE1458" s="122" t="s">
        <v>7918</v>
      </c>
      <c r="AF1458" s="121" t="s">
        <v>8288</v>
      </c>
      <c r="AG1458" s="121" t="s">
        <v>9018</v>
      </c>
      <c r="AH1458" s="121" t="s">
        <v>5286</v>
      </c>
      <c r="AI1458" s="121"/>
      <c r="AJ1458" s="123">
        <v>1068.3699999999999</v>
      </c>
      <c r="AK1458" s="123">
        <v>130</v>
      </c>
      <c r="AL1458" s="123">
        <f t="shared" si="254"/>
        <v>138888.09999999998</v>
      </c>
      <c r="AM1458" s="123">
        <f t="shared" si="255"/>
        <v>2980.7522999999928</v>
      </c>
      <c r="AN1458" s="130"/>
      <c r="AO1458" s="21"/>
      <c r="AP1458" s="24"/>
      <c r="AQ1458" s="21"/>
    </row>
    <row r="1459" spans="1:43" s="22" customFormat="1" ht="76.5" outlineLevel="1" x14ac:dyDescent="0.25">
      <c r="A1459" s="70"/>
      <c r="B1459" s="72" t="s">
        <v>6360</v>
      </c>
      <c r="C1459" s="21" t="s">
        <v>79</v>
      </c>
      <c r="D1459" s="74" t="s">
        <v>5695</v>
      </c>
      <c r="E1459" s="74" t="s">
        <v>5696</v>
      </c>
      <c r="F1459" s="74" t="s">
        <v>5697</v>
      </c>
      <c r="G1459" s="21" t="s">
        <v>5698</v>
      </c>
      <c r="H1459" s="23" t="s">
        <v>81</v>
      </c>
      <c r="I1459" s="24">
        <v>0</v>
      </c>
      <c r="J1459" s="25">
        <v>710000000</v>
      </c>
      <c r="K1459" s="25" t="s">
        <v>82</v>
      </c>
      <c r="L1459" s="23" t="s">
        <v>726</v>
      </c>
      <c r="M1459" s="30" t="s">
        <v>1707</v>
      </c>
      <c r="N1459" s="26" t="s">
        <v>84</v>
      </c>
      <c r="O1459" s="26" t="s">
        <v>4214</v>
      </c>
      <c r="P1459" s="21" t="s">
        <v>91</v>
      </c>
      <c r="Q1459" s="27">
        <v>166</v>
      </c>
      <c r="R1459" s="26" t="s">
        <v>1558</v>
      </c>
      <c r="S1459" s="12">
        <v>62.88</v>
      </c>
      <c r="T1459" s="12">
        <v>698.6</v>
      </c>
      <c r="U1459" s="12">
        <f t="shared" si="228"/>
        <v>43927.968000000001</v>
      </c>
      <c r="V1459" s="12">
        <f t="shared" si="229"/>
        <v>49199.324160000004</v>
      </c>
      <c r="W1459" s="23"/>
      <c r="X1459" s="23">
        <v>2017</v>
      </c>
      <c r="Y1459" s="25"/>
      <c r="Z1459" s="121" t="s">
        <v>1708</v>
      </c>
      <c r="AA1459" s="121" t="s">
        <v>1427</v>
      </c>
      <c r="AB1459" s="121" t="s">
        <v>4790</v>
      </c>
      <c r="AC1459" s="121">
        <v>36</v>
      </c>
      <c r="AD1459" s="122" t="s">
        <v>7919</v>
      </c>
      <c r="AE1459" s="122" t="s">
        <v>7918</v>
      </c>
      <c r="AF1459" s="121" t="s">
        <v>8288</v>
      </c>
      <c r="AG1459" s="121" t="s">
        <v>9018</v>
      </c>
      <c r="AH1459" s="121" t="s">
        <v>5286</v>
      </c>
      <c r="AI1459" s="121"/>
      <c r="AJ1459" s="123">
        <v>62.88</v>
      </c>
      <c r="AK1459" s="123">
        <v>685</v>
      </c>
      <c r="AL1459" s="123">
        <f t="shared" si="254"/>
        <v>43072.800000000003</v>
      </c>
      <c r="AM1459" s="123">
        <f t="shared" si="255"/>
        <v>855.16799999999785</v>
      </c>
      <c r="AN1459" s="130"/>
      <c r="AO1459" s="21"/>
      <c r="AP1459" s="24"/>
      <c r="AQ1459" s="21"/>
    </row>
    <row r="1460" spans="1:43" s="22" customFormat="1" ht="76.5" outlineLevel="1" x14ac:dyDescent="0.25">
      <c r="A1460" s="70"/>
      <c r="B1460" s="72" t="s">
        <v>6361</v>
      </c>
      <c r="C1460" s="21" t="s">
        <v>79</v>
      </c>
      <c r="D1460" s="74" t="s">
        <v>1647</v>
      </c>
      <c r="E1460" s="74" t="s">
        <v>1648</v>
      </c>
      <c r="F1460" s="74" t="s">
        <v>1649</v>
      </c>
      <c r="G1460" s="21" t="s">
        <v>1650</v>
      </c>
      <c r="H1460" s="23" t="s">
        <v>81</v>
      </c>
      <c r="I1460" s="24">
        <v>0</v>
      </c>
      <c r="J1460" s="25">
        <v>710000000</v>
      </c>
      <c r="K1460" s="25" t="s">
        <v>82</v>
      </c>
      <c r="L1460" s="23" t="s">
        <v>726</v>
      </c>
      <c r="M1460" s="30" t="s">
        <v>1707</v>
      </c>
      <c r="N1460" s="26" t="s">
        <v>84</v>
      </c>
      <c r="O1460" s="26" t="s">
        <v>4214</v>
      </c>
      <c r="P1460" s="21" t="s">
        <v>91</v>
      </c>
      <c r="Q1460" s="27">
        <v>166</v>
      </c>
      <c r="R1460" s="26" t="s">
        <v>1558</v>
      </c>
      <c r="S1460" s="12">
        <v>312.16999999999996</v>
      </c>
      <c r="T1460" s="12">
        <v>1294.51</v>
      </c>
      <c r="U1460" s="12">
        <f t="shared" si="228"/>
        <v>404107.18669999996</v>
      </c>
      <c r="V1460" s="12">
        <f t="shared" si="229"/>
        <v>452600.04910399998</v>
      </c>
      <c r="W1460" s="23"/>
      <c r="X1460" s="23">
        <v>2017</v>
      </c>
      <c r="Y1460" s="25"/>
      <c r="Z1460" s="121" t="s">
        <v>1708</v>
      </c>
      <c r="AA1460" s="121" t="s">
        <v>1427</v>
      </c>
      <c r="AB1460" s="121" t="s">
        <v>4790</v>
      </c>
      <c r="AC1460" s="121">
        <v>37</v>
      </c>
      <c r="AD1460" s="122" t="s">
        <v>7919</v>
      </c>
      <c r="AE1460" s="122" t="s">
        <v>7918</v>
      </c>
      <c r="AF1460" s="121" t="s">
        <v>8288</v>
      </c>
      <c r="AG1460" s="121" t="s">
        <v>9018</v>
      </c>
      <c r="AH1460" s="121" t="s">
        <v>5286</v>
      </c>
      <c r="AI1460" s="121"/>
      <c r="AJ1460" s="123">
        <v>312.17</v>
      </c>
      <c r="AK1460" s="123">
        <v>1200</v>
      </c>
      <c r="AL1460" s="123">
        <f t="shared" si="254"/>
        <v>374604</v>
      </c>
      <c r="AM1460" s="123">
        <f t="shared" si="255"/>
        <v>29503.186699999962</v>
      </c>
      <c r="AN1460" s="130"/>
      <c r="AO1460" s="21"/>
      <c r="AP1460" s="24"/>
      <c r="AQ1460" s="21"/>
    </row>
    <row r="1461" spans="1:43" s="22" customFormat="1" ht="76.5" outlineLevel="1" x14ac:dyDescent="0.25">
      <c r="A1461" s="70"/>
      <c r="B1461" s="72" t="s">
        <v>6362</v>
      </c>
      <c r="C1461" s="21" t="s">
        <v>79</v>
      </c>
      <c r="D1461" s="74" t="s">
        <v>5699</v>
      </c>
      <c r="E1461" s="74" t="s">
        <v>5653</v>
      </c>
      <c r="F1461" s="74" t="s">
        <v>5700</v>
      </c>
      <c r="G1461" s="21" t="s">
        <v>7158</v>
      </c>
      <c r="H1461" s="23" t="s">
        <v>81</v>
      </c>
      <c r="I1461" s="24">
        <v>0</v>
      </c>
      <c r="J1461" s="25">
        <v>710000000</v>
      </c>
      <c r="K1461" s="25" t="s">
        <v>82</v>
      </c>
      <c r="L1461" s="23" t="s">
        <v>726</v>
      </c>
      <c r="M1461" s="30" t="s">
        <v>1707</v>
      </c>
      <c r="N1461" s="26" t="s">
        <v>84</v>
      </c>
      <c r="O1461" s="26" t="s">
        <v>4214</v>
      </c>
      <c r="P1461" s="21" t="s">
        <v>91</v>
      </c>
      <c r="Q1461" s="27">
        <v>166</v>
      </c>
      <c r="R1461" s="26" t="s">
        <v>1558</v>
      </c>
      <c r="S1461" s="12">
        <v>210.62</v>
      </c>
      <c r="T1461" s="12">
        <v>549.33000000000004</v>
      </c>
      <c r="U1461" s="12">
        <f t="shared" si="228"/>
        <v>115699.8846</v>
      </c>
      <c r="V1461" s="12">
        <f t="shared" si="229"/>
        <v>129583.87075200002</v>
      </c>
      <c r="W1461" s="23"/>
      <c r="X1461" s="23">
        <v>2017</v>
      </c>
      <c r="Y1461" s="25"/>
      <c r="Z1461" s="121" t="s">
        <v>1708</v>
      </c>
      <c r="AA1461" s="121" t="s">
        <v>1427</v>
      </c>
      <c r="AB1461" s="121" t="s">
        <v>4790</v>
      </c>
      <c r="AC1461" s="121">
        <v>38</v>
      </c>
      <c r="AD1461" s="122" t="s">
        <v>7919</v>
      </c>
      <c r="AE1461" s="122" t="s">
        <v>7918</v>
      </c>
      <c r="AF1461" s="121" t="s">
        <v>8288</v>
      </c>
      <c r="AG1461" s="121" t="s">
        <v>9018</v>
      </c>
      <c r="AH1461" s="121" t="s">
        <v>5286</v>
      </c>
      <c r="AI1461" s="121"/>
      <c r="AJ1461" s="123">
        <v>210.62</v>
      </c>
      <c r="AK1461" s="123">
        <v>540</v>
      </c>
      <c r="AL1461" s="123">
        <f t="shared" si="254"/>
        <v>113734.8</v>
      </c>
      <c r="AM1461" s="123">
        <f t="shared" si="255"/>
        <v>1965.084600000002</v>
      </c>
      <c r="AN1461" s="130"/>
      <c r="AO1461" s="21"/>
      <c r="AP1461" s="24"/>
      <c r="AQ1461" s="21"/>
    </row>
    <row r="1462" spans="1:43" s="22" customFormat="1" ht="102" outlineLevel="1" x14ac:dyDescent="0.25">
      <c r="A1462" s="70"/>
      <c r="B1462" s="72" t="s">
        <v>6363</v>
      </c>
      <c r="C1462" s="21" t="s">
        <v>79</v>
      </c>
      <c r="D1462" s="74" t="s">
        <v>5701</v>
      </c>
      <c r="E1462" s="74" t="s">
        <v>5702</v>
      </c>
      <c r="F1462" s="74" t="s">
        <v>5703</v>
      </c>
      <c r="G1462" s="21" t="s">
        <v>5704</v>
      </c>
      <c r="H1462" s="23" t="s">
        <v>81</v>
      </c>
      <c r="I1462" s="24">
        <v>0</v>
      </c>
      <c r="J1462" s="25">
        <v>710000000</v>
      </c>
      <c r="K1462" s="25" t="s">
        <v>82</v>
      </c>
      <c r="L1462" s="23" t="s">
        <v>726</v>
      </c>
      <c r="M1462" s="30" t="s">
        <v>1707</v>
      </c>
      <c r="N1462" s="26" t="s">
        <v>84</v>
      </c>
      <c r="O1462" s="26" t="s">
        <v>4214</v>
      </c>
      <c r="P1462" s="21" t="s">
        <v>91</v>
      </c>
      <c r="Q1462" s="27">
        <v>166</v>
      </c>
      <c r="R1462" s="26" t="s">
        <v>1558</v>
      </c>
      <c r="S1462" s="12">
        <v>221.82999999999998</v>
      </c>
      <c r="T1462" s="12">
        <v>558.88</v>
      </c>
      <c r="U1462" s="12">
        <f t="shared" si="228"/>
        <v>123976.3504</v>
      </c>
      <c r="V1462" s="12">
        <f t="shared" si="229"/>
        <v>138853.51244799999</v>
      </c>
      <c r="W1462" s="23"/>
      <c r="X1462" s="23">
        <v>2017</v>
      </c>
      <c r="Y1462" s="25"/>
      <c r="Z1462" s="121" t="s">
        <v>1708</v>
      </c>
      <c r="AA1462" s="121" t="s">
        <v>1427</v>
      </c>
      <c r="AB1462" s="121" t="s">
        <v>4790</v>
      </c>
      <c r="AC1462" s="121">
        <v>39</v>
      </c>
      <c r="AD1462" s="122" t="s">
        <v>7919</v>
      </c>
      <c r="AE1462" s="122" t="s">
        <v>7918</v>
      </c>
      <c r="AF1462" s="121" t="s">
        <v>8288</v>
      </c>
      <c r="AG1462" s="121" t="s">
        <v>9018</v>
      </c>
      <c r="AH1462" s="121" t="s">
        <v>5286</v>
      </c>
      <c r="AI1462" s="121"/>
      <c r="AJ1462" s="123">
        <v>221.83</v>
      </c>
      <c r="AK1462" s="123">
        <v>550</v>
      </c>
      <c r="AL1462" s="123">
        <f t="shared" si="254"/>
        <v>122006.5</v>
      </c>
      <c r="AM1462" s="123">
        <f t="shared" si="255"/>
        <v>1969.8503999999957</v>
      </c>
      <c r="AN1462" s="130"/>
      <c r="AO1462" s="21"/>
      <c r="AP1462" s="24"/>
      <c r="AQ1462" s="21"/>
    </row>
    <row r="1463" spans="1:43" s="22" customFormat="1" ht="76.5" outlineLevel="1" x14ac:dyDescent="0.25">
      <c r="A1463" s="70"/>
      <c r="B1463" s="72" t="s">
        <v>6364</v>
      </c>
      <c r="C1463" s="21" t="s">
        <v>79</v>
      </c>
      <c r="D1463" s="74" t="s">
        <v>5705</v>
      </c>
      <c r="E1463" s="74" t="s">
        <v>1636</v>
      </c>
      <c r="F1463" s="74" t="s">
        <v>5706</v>
      </c>
      <c r="G1463" s="21" t="s">
        <v>7159</v>
      </c>
      <c r="H1463" s="23" t="s">
        <v>81</v>
      </c>
      <c r="I1463" s="24">
        <v>0</v>
      </c>
      <c r="J1463" s="25">
        <v>710000000</v>
      </c>
      <c r="K1463" s="25" t="s">
        <v>82</v>
      </c>
      <c r="L1463" s="23" t="s">
        <v>726</v>
      </c>
      <c r="M1463" s="30" t="s">
        <v>1707</v>
      </c>
      <c r="N1463" s="26" t="s">
        <v>84</v>
      </c>
      <c r="O1463" s="26" t="s">
        <v>4214</v>
      </c>
      <c r="P1463" s="21" t="s">
        <v>91</v>
      </c>
      <c r="Q1463" s="27">
        <v>166</v>
      </c>
      <c r="R1463" s="26" t="s">
        <v>1558</v>
      </c>
      <c r="S1463" s="12">
        <v>295.34000000000003</v>
      </c>
      <c r="T1463" s="12">
        <v>501.56</v>
      </c>
      <c r="U1463" s="12">
        <f t="shared" si="228"/>
        <v>148130.73040000003</v>
      </c>
      <c r="V1463" s="12">
        <f t="shared" si="229"/>
        <v>165906.41804800005</v>
      </c>
      <c r="W1463" s="23"/>
      <c r="X1463" s="23">
        <v>2017</v>
      </c>
      <c r="Y1463" s="25"/>
      <c r="Z1463" s="121" t="s">
        <v>1708</v>
      </c>
      <c r="AA1463" s="121" t="s">
        <v>1427</v>
      </c>
      <c r="AB1463" s="121" t="s">
        <v>4790</v>
      </c>
      <c r="AC1463" s="121">
        <v>40</v>
      </c>
      <c r="AD1463" s="122" t="s">
        <v>7919</v>
      </c>
      <c r="AE1463" s="122" t="s">
        <v>7918</v>
      </c>
      <c r="AF1463" s="121" t="s">
        <v>8288</v>
      </c>
      <c r="AG1463" s="121" t="s">
        <v>9018</v>
      </c>
      <c r="AH1463" s="121" t="s">
        <v>5286</v>
      </c>
      <c r="AI1463" s="121"/>
      <c r="AJ1463" s="123">
        <v>295.33999999999997</v>
      </c>
      <c r="AK1463" s="123">
        <v>500</v>
      </c>
      <c r="AL1463" s="123">
        <f t="shared" si="254"/>
        <v>147670</v>
      </c>
      <c r="AM1463" s="123">
        <f t="shared" si="255"/>
        <v>460.73040000002948</v>
      </c>
      <c r="AN1463" s="130"/>
      <c r="AO1463" s="21"/>
      <c r="AP1463" s="24"/>
      <c r="AQ1463" s="21"/>
    </row>
    <row r="1464" spans="1:43" s="22" customFormat="1" ht="76.5" outlineLevel="1" x14ac:dyDescent="0.25">
      <c r="A1464" s="70"/>
      <c r="B1464" s="72" t="s">
        <v>6365</v>
      </c>
      <c r="C1464" s="21" t="s">
        <v>79</v>
      </c>
      <c r="D1464" s="74" t="s">
        <v>5707</v>
      </c>
      <c r="E1464" s="74" t="s">
        <v>5708</v>
      </c>
      <c r="F1464" s="74" t="s">
        <v>5709</v>
      </c>
      <c r="G1464" s="21" t="s">
        <v>7160</v>
      </c>
      <c r="H1464" s="23" t="s">
        <v>81</v>
      </c>
      <c r="I1464" s="24">
        <v>0</v>
      </c>
      <c r="J1464" s="25">
        <v>710000000</v>
      </c>
      <c r="K1464" s="25" t="s">
        <v>82</v>
      </c>
      <c r="L1464" s="23" t="s">
        <v>726</v>
      </c>
      <c r="M1464" s="30" t="s">
        <v>1707</v>
      </c>
      <c r="N1464" s="26" t="s">
        <v>84</v>
      </c>
      <c r="O1464" s="26" t="s">
        <v>4214</v>
      </c>
      <c r="P1464" s="21" t="s">
        <v>91</v>
      </c>
      <c r="Q1464" s="27">
        <v>166</v>
      </c>
      <c r="R1464" s="26" t="s">
        <v>1558</v>
      </c>
      <c r="S1464" s="12">
        <v>11.79</v>
      </c>
      <c r="T1464" s="12">
        <v>616.21</v>
      </c>
      <c r="U1464" s="12">
        <f t="shared" si="228"/>
        <v>7265.1158999999998</v>
      </c>
      <c r="V1464" s="12">
        <f t="shared" si="229"/>
        <v>8136.9298080000008</v>
      </c>
      <c r="W1464" s="23"/>
      <c r="X1464" s="23">
        <v>2017</v>
      </c>
      <c r="Y1464" s="25"/>
      <c r="Z1464" s="121" t="s">
        <v>1708</v>
      </c>
      <c r="AA1464" s="121" t="s">
        <v>1427</v>
      </c>
      <c r="AB1464" s="121" t="s">
        <v>4790</v>
      </c>
      <c r="AC1464" s="121">
        <v>41</v>
      </c>
      <c r="AD1464" s="122" t="s">
        <v>7919</v>
      </c>
      <c r="AE1464" s="122" t="s">
        <v>7918</v>
      </c>
      <c r="AF1464" s="121" t="s">
        <v>8288</v>
      </c>
      <c r="AG1464" s="121" t="s">
        <v>9018</v>
      </c>
      <c r="AH1464" s="121" t="s">
        <v>5286</v>
      </c>
      <c r="AI1464" s="121"/>
      <c r="AJ1464" s="123">
        <v>11.79</v>
      </c>
      <c r="AK1464" s="123">
        <v>615</v>
      </c>
      <c r="AL1464" s="123">
        <f t="shared" si="254"/>
        <v>7250.8499999999995</v>
      </c>
      <c r="AM1464" s="123">
        <f t="shared" si="255"/>
        <v>14.265900000000329</v>
      </c>
      <c r="AN1464" s="130"/>
      <c r="AO1464" s="21"/>
      <c r="AP1464" s="24"/>
      <c r="AQ1464" s="21"/>
    </row>
    <row r="1465" spans="1:43" s="22" customFormat="1" ht="76.5" outlineLevel="1" x14ac:dyDescent="0.25">
      <c r="A1465" s="70"/>
      <c r="B1465" s="72" t="s">
        <v>6366</v>
      </c>
      <c r="C1465" s="21" t="s">
        <v>79</v>
      </c>
      <c r="D1465" s="74" t="s">
        <v>5710</v>
      </c>
      <c r="E1465" s="74" t="s">
        <v>5711</v>
      </c>
      <c r="F1465" s="74" t="s">
        <v>5712</v>
      </c>
      <c r="G1465" s="21" t="s">
        <v>7161</v>
      </c>
      <c r="H1465" s="23" t="s">
        <v>81</v>
      </c>
      <c r="I1465" s="24">
        <v>0</v>
      </c>
      <c r="J1465" s="25">
        <v>710000000</v>
      </c>
      <c r="K1465" s="25" t="s">
        <v>82</v>
      </c>
      <c r="L1465" s="23" t="s">
        <v>726</v>
      </c>
      <c r="M1465" s="30" t="s">
        <v>1707</v>
      </c>
      <c r="N1465" s="26" t="s">
        <v>84</v>
      </c>
      <c r="O1465" s="26" t="s">
        <v>4214</v>
      </c>
      <c r="P1465" s="21" t="s">
        <v>91</v>
      </c>
      <c r="Q1465" s="27">
        <v>166</v>
      </c>
      <c r="R1465" s="26" t="s">
        <v>1558</v>
      </c>
      <c r="S1465" s="12">
        <v>47</v>
      </c>
      <c r="T1465" s="12">
        <v>511.12</v>
      </c>
      <c r="U1465" s="12">
        <f t="shared" si="228"/>
        <v>24022.639999999999</v>
      </c>
      <c r="V1465" s="12">
        <f t="shared" si="229"/>
        <v>26905.356800000001</v>
      </c>
      <c r="W1465" s="23"/>
      <c r="X1465" s="23">
        <v>2017</v>
      </c>
      <c r="Y1465" s="25"/>
      <c r="Z1465" s="121" t="s">
        <v>1708</v>
      </c>
      <c r="AA1465" s="121" t="s">
        <v>1427</v>
      </c>
      <c r="AB1465" s="121" t="s">
        <v>4790</v>
      </c>
      <c r="AC1465" s="121">
        <v>42</v>
      </c>
      <c r="AD1465" s="122" t="s">
        <v>7919</v>
      </c>
      <c r="AE1465" s="122" t="s">
        <v>7918</v>
      </c>
      <c r="AF1465" s="121" t="s">
        <v>8288</v>
      </c>
      <c r="AG1465" s="121" t="s">
        <v>9018</v>
      </c>
      <c r="AH1465" s="121" t="s">
        <v>5286</v>
      </c>
      <c r="AI1465" s="121"/>
      <c r="AJ1465" s="123">
        <v>47</v>
      </c>
      <c r="AK1465" s="123">
        <v>510</v>
      </c>
      <c r="AL1465" s="123">
        <f t="shared" si="254"/>
        <v>23970</v>
      </c>
      <c r="AM1465" s="123">
        <f t="shared" si="255"/>
        <v>52.639999999999418</v>
      </c>
      <c r="AN1465" s="130"/>
      <c r="AO1465" s="21"/>
      <c r="AP1465" s="24"/>
      <c r="AQ1465" s="21"/>
    </row>
    <row r="1466" spans="1:43" s="22" customFormat="1" ht="76.5" outlineLevel="1" x14ac:dyDescent="0.25">
      <c r="A1466" s="70"/>
      <c r="B1466" s="72" t="s">
        <v>6367</v>
      </c>
      <c r="C1466" s="21" t="s">
        <v>79</v>
      </c>
      <c r="D1466" s="74" t="s">
        <v>5713</v>
      </c>
      <c r="E1466" s="74" t="s">
        <v>5714</v>
      </c>
      <c r="F1466" s="74" t="s">
        <v>5715</v>
      </c>
      <c r="G1466" s="21" t="s">
        <v>5716</v>
      </c>
      <c r="H1466" s="23" t="s">
        <v>81</v>
      </c>
      <c r="I1466" s="24">
        <v>0</v>
      </c>
      <c r="J1466" s="25">
        <v>710000000</v>
      </c>
      <c r="K1466" s="25" t="s">
        <v>82</v>
      </c>
      <c r="L1466" s="23" t="s">
        <v>726</v>
      </c>
      <c r="M1466" s="30" t="s">
        <v>1707</v>
      </c>
      <c r="N1466" s="26" t="s">
        <v>84</v>
      </c>
      <c r="O1466" s="26" t="s">
        <v>4214</v>
      </c>
      <c r="P1466" s="21" t="s">
        <v>91</v>
      </c>
      <c r="Q1466" s="27">
        <v>166</v>
      </c>
      <c r="R1466" s="26" t="s">
        <v>1558</v>
      </c>
      <c r="S1466" s="12">
        <v>15.72</v>
      </c>
      <c r="T1466" s="12">
        <v>1814.22</v>
      </c>
      <c r="U1466" s="12">
        <f t="shared" si="228"/>
        <v>28519.538400000001</v>
      </c>
      <c r="V1466" s="12">
        <f t="shared" si="229"/>
        <v>31941.883008000004</v>
      </c>
      <c r="W1466" s="23"/>
      <c r="X1466" s="23">
        <v>2017</v>
      </c>
      <c r="Y1466" s="25"/>
      <c r="Z1466" s="121" t="s">
        <v>1708</v>
      </c>
      <c r="AA1466" s="121" t="s">
        <v>1427</v>
      </c>
      <c r="AB1466" s="121" t="s">
        <v>4790</v>
      </c>
      <c r="AC1466" s="121">
        <v>43</v>
      </c>
      <c r="AD1466" s="122" t="s">
        <v>7919</v>
      </c>
      <c r="AE1466" s="122" t="s">
        <v>7918</v>
      </c>
      <c r="AF1466" s="121" t="s">
        <v>8288</v>
      </c>
      <c r="AG1466" s="121" t="s">
        <v>9018</v>
      </c>
      <c r="AH1466" s="121" t="s">
        <v>5286</v>
      </c>
      <c r="AI1466" s="121"/>
      <c r="AJ1466" s="123">
        <v>15.72</v>
      </c>
      <c r="AK1466" s="123">
        <v>1800</v>
      </c>
      <c r="AL1466" s="123">
        <f t="shared" si="254"/>
        <v>28296</v>
      </c>
      <c r="AM1466" s="123">
        <f t="shared" si="255"/>
        <v>223.53840000000127</v>
      </c>
      <c r="AN1466" s="130"/>
      <c r="AO1466" s="21"/>
      <c r="AP1466" s="24"/>
      <c r="AQ1466" s="21"/>
    </row>
    <row r="1467" spans="1:43" s="22" customFormat="1" ht="76.5" outlineLevel="1" x14ac:dyDescent="0.25">
      <c r="A1467" s="70"/>
      <c r="B1467" s="72" t="s">
        <v>6368</v>
      </c>
      <c r="C1467" s="21" t="s">
        <v>79</v>
      </c>
      <c r="D1467" s="74" t="s">
        <v>1651</v>
      </c>
      <c r="E1467" s="74" t="s">
        <v>1652</v>
      </c>
      <c r="F1467" s="74" t="s">
        <v>1653</v>
      </c>
      <c r="G1467" s="21" t="s">
        <v>7162</v>
      </c>
      <c r="H1467" s="23" t="s">
        <v>81</v>
      </c>
      <c r="I1467" s="24">
        <v>0</v>
      </c>
      <c r="J1467" s="25">
        <v>710000000</v>
      </c>
      <c r="K1467" s="25" t="s">
        <v>82</v>
      </c>
      <c r="L1467" s="23" t="s">
        <v>726</v>
      </c>
      <c r="M1467" s="30" t="s">
        <v>1707</v>
      </c>
      <c r="N1467" s="26" t="s">
        <v>84</v>
      </c>
      <c r="O1467" s="26" t="s">
        <v>4214</v>
      </c>
      <c r="P1467" s="21" t="s">
        <v>91</v>
      </c>
      <c r="Q1467" s="27">
        <v>166</v>
      </c>
      <c r="R1467" s="26" t="s">
        <v>1558</v>
      </c>
      <c r="S1467" s="12">
        <v>256.78999999999996</v>
      </c>
      <c r="T1467" s="12">
        <v>2693.15</v>
      </c>
      <c r="U1467" s="12">
        <f t="shared" si="228"/>
        <v>691573.98849999998</v>
      </c>
      <c r="V1467" s="12">
        <f t="shared" si="229"/>
        <v>774562.86712000007</v>
      </c>
      <c r="W1467" s="23"/>
      <c r="X1467" s="23">
        <v>2017</v>
      </c>
      <c r="Y1467" s="25"/>
      <c r="Z1467" s="121" t="s">
        <v>1708</v>
      </c>
      <c r="AA1467" s="121" t="s">
        <v>1427</v>
      </c>
      <c r="AB1467" s="121" t="s">
        <v>4790</v>
      </c>
      <c r="AC1467" s="121">
        <v>44</v>
      </c>
      <c r="AD1467" s="122" t="s">
        <v>7919</v>
      </c>
      <c r="AE1467" s="122" t="s">
        <v>7918</v>
      </c>
      <c r="AF1467" s="121" t="s">
        <v>8288</v>
      </c>
      <c r="AG1467" s="121" t="s">
        <v>9018</v>
      </c>
      <c r="AH1467" s="121" t="s">
        <v>5286</v>
      </c>
      <c r="AI1467" s="121"/>
      <c r="AJ1467" s="123">
        <v>256.79000000000002</v>
      </c>
      <c r="AK1467" s="123">
        <v>2600</v>
      </c>
      <c r="AL1467" s="123">
        <f t="shared" si="254"/>
        <v>667654</v>
      </c>
      <c r="AM1467" s="123">
        <f t="shared" si="255"/>
        <v>23919.988499999978</v>
      </c>
      <c r="AN1467" s="130"/>
      <c r="AO1467" s="21"/>
      <c r="AP1467" s="24"/>
      <c r="AQ1467" s="21"/>
    </row>
    <row r="1468" spans="1:43" s="22" customFormat="1" ht="76.5" outlineLevel="1" x14ac:dyDescent="0.25">
      <c r="A1468" s="70"/>
      <c r="B1468" s="72" t="s">
        <v>6369</v>
      </c>
      <c r="C1468" s="21" t="s">
        <v>79</v>
      </c>
      <c r="D1468" s="74" t="s">
        <v>5717</v>
      </c>
      <c r="E1468" s="74" t="s">
        <v>5718</v>
      </c>
      <c r="F1468" s="74" t="s">
        <v>5719</v>
      </c>
      <c r="G1468" s="21" t="s">
        <v>7163</v>
      </c>
      <c r="H1468" s="23" t="s">
        <v>81</v>
      </c>
      <c r="I1468" s="24">
        <v>0</v>
      </c>
      <c r="J1468" s="25">
        <v>710000000</v>
      </c>
      <c r="K1468" s="25" t="s">
        <v>82</v>
      </c>
      <c r="L1468" s="23" t="s">
        <v>726</v>
      </c>
      <c r="M1468" s="30" t="s">
        <v>1707</v>
      </c>
      <c r="N1468" s="26" t="s">
        <v>84</v>
      </c>
      <c r="O1468" s="26" t="s">
        <v>4214</v>
      </c>
      <c r="P1468" s="21" t="s">
        <v>91</v>
      </c>
      <c r="Q1468" s="27">
        <v>166</v>
      </c>
      <c r="R1468" s="26" t="s">
        <v>1558</v>
      </c>
      <c r="S1468" s="12">
        <v>1429.2</v>
      </c>
      <c r="T1468" s="12">
        <v>654.41999999999996</v>
      </c>
      <c r="U1468" s="12">
        <f t="shared" si="228"/>
        <v>935297.06400000001</v>
      </c>
      <c r="V1468" s="12">
        <f t="shared" si="229"/>
        <v>1047532.7116800001</v>
      </c>
      <c r="W1468" s="23"/>
      <c r="X1468" s="23">
        <v>2017</v>
      </c>
      <c r="Y1468" s="25"/>
      <c r="Z1468" s="121" t="s">
        <v>1708</v>
      </c>
      <c r="AA1468" s="121" t="s">
        <v>1427</v>
      </c>
      <c r="AB1468" s="121" t="s">
        <v>4790</v>
      </c>
      <c r="AC1468" s="121">
        <v>45</v>
      </c>
      <c r="AD1468" s="122" t="s">
        <v>7919</v>
      </c>
      <c r="AE1468" s="122" t="s">
        <v>7918</v>
      </c>
      <c r="AF1468" s="121" t="s">
        <v>8288</v>
      </c>
      <c r="AG1468" s="121" t="s">
        <v>9018</v>
      </c>
      <c r="AH1468" s="121" t="s">
        <v>5286</v>
      </c>
      <c r="AI1468" s="121"/>
      <c r="AJ1468" s="123">
        <v>1429.2</v>
      </c>
      <c r="AK1468" s="123">
        <v>650</v>
      </c>
      <c r="AL1468" s="123">
        <f t="shared" si="254"/>
        <v>928980</v>
      </c>
      <c r="AM1468" s="123">
        <f t="shared" si="255"/>
        <v>6317.064000000013</v>
      </c>
      <c r="AN1468" s="130"/>
      <c r="AO1468" s="21"/>
      <c r="AP1468" s="24"/>
      <c r="AQ1468" s="21"/>
    </row>
    <row r="1469" spans="1:43" s="22" customFormat="1" ht="76.5" outlineLevel="1" x14ac:dyDescent="0.25">
      <c r="A1469" s="70"/>
      <c r="B1469" s="72" t="s">
        <v>6370</v>
      </c>
      <c r="C1469" s="21" t="s">
        <v>79</v>
      </c>
      <c r="D1469" s="74" t="s">
        <v>5720</v>
      </c>
      <c r="E1469" s="74" t="s">
        <v>5721</v>
      </c>
      <c r="F1469" s="74" t="s">
        <v>5722</v>
      </c>
      <c r="G1469" s="21" t="s">
        <v>5723</v>
      </c>
      <c r="H1469" s="23" t="s">
        <v>81</v>
      </c>
      <c r="I1469" s="24">
        <v>0</v>
      </c>
      <c r="J1469" s="25">
        <v>710000000</v>
      </c>
      <c r="K1469" s="25" t="s">
        <v>82</v>
      </c>
      <c r="L1469" s="23" t="s">
        <v>726</v>
      </c>
      <c r="M1469" s="30" t="s">
        <v>1707</v>
      </c>
      <c r="N1469" s="26" t="s">
        <v>84</v>
      </c>
      <c r="O1469" s="26" t="s">
        <v>4214</v>
      </c>
      <c r="P1469" s="21" t="s">
        <v>91</v>
      </c>
      <c r="Q1469" s="27">
        <v>166</v>
      </c>
      <c r="R1469" s="26" t="s">
        <v>1558</v>
      </c>
      <c r="S1469" s="12">
        <v>412.65</v>
      </c>
      <c r="T1469" s="12">
        <v>2866.07</v>
      </c>
      <c r="U1469" s="12">
        <f t="shared" si="228"/>
        <v>1182683.7855</v>
      </c>
      <c r="V1469" s="12">
        <f t="shared" si="229"/>
        <v>1324605.8397600001</v>
      </c>
      <c r="W1469" s="23"/>
      <c r="X1469" s="23">
        <v>2017</v>
      </c>
      <c r="Y1469" s="25"/>
      <c r="Z1469" s="121" t="s">
        <v>1708</v>
      </c>
      <c r="AA1469" s="121" t="s">
        <v>1427</v>
      </c>
      <c r="AB1469" s="121" t="s">
        <v>4790</v>
      </c>
      <c r="AC1469" s="121">
        <v>46</v>
      </c>
      <c r="AD1469" s="122" t="s">
        <v>7919</v>
      </c>
      <c r="AE1469" s="122" t="s">
        <v>7918</v>
      </c>
      <c r="AF1469" s="121" t="s">
        <v>8293</v>
      </c>
      <c r="AG1469" s="121" t="s">
        <v>9018</v>
      </c>
      <c r="AH1469" s="121" t="s">
        <v>8012</v>
      </c>
      <c r="AI1469" s="121"/>
      <c r="AJ1469" s="123">
        <v>412.65</v>
      </c>
      <c r="AK1469" s="123">
        <v>2500</v>
      </c>
      <c r="AL1469" s="123">
        <f t="shared" si="254"/>
        <v>1031625</v>
      </c>
      <c r="AM1469" s="123">
        <f>U1469-AL1469</f>
        <v>151058.7855</v>
      </c>
      <c r="AN1469" s="130"/>
      <c r="AO1469" s="147" t="s">
        <v>203</v>
      </c>
      <c r="AP1469" s="24">
        <v>1</v>
      </c>
      <c r="AQ1469" s="12">
        <f>AL1469*AP1469</f>
        <v>1031625</v>
      </c>
    </row>
    <row r="1470" spans="1:43" s="22" customFormat="1" ht="76.5" outlineLevel="1" x14ac:dyDescent="0.25">
      <c r="A1470" s="70"/>
      <c r="B1470" s="72" t="s">
        <v>6371</v>
      </c>
      <c r="C1470" s="21" t="s">
        <v>79</v>
      </c>
      <c r="D1470" s="74" t="s">
        <v>1655</v>
      </c>
      <c r="E1470" s="74" t="s">
        <v>1656</v>
      </c>
      <c r="F1470" s="74" t="s">
        <v>1657</v>
      </c>
      <c r="G1470" s="21" t="s">
        <v>7164</v>
      </c>
      <c r="H1470" s="23" t="s">
        <v>81</v>
      </c>
      <c r="I1470" s="24">
        <v>0</v>
      </c>
      <c r="J1470" s="25">
        <v>710000000</v>
      </c>
      <c r="K1470" s="25" t="s">
        <v>82</v>
      </c>
      <c r="L1470" s="23" t="s">
        <v>726</v>
      </c>
      <c r="M1470" s="30" t="s">
        <v>1707</v>
      </c>
      <c r="N1470" s="26" t="s">
        <v>84</v>
      </c>
      <c r="O1470" s="26" t="s">
        <v>4214</v>
      </c>
      <c r="P1470" s="21" t="s">
        <v>91</v>
      </c>
      <c r="Q1470" s="27">
        <v>166</v>
      </c>
      <c r="R1470" s="26" t="s">
        <v>1558</v>
      </c>
      <c r="S1470" s="12">
        <v>137.30000000000001</v>
      </c>
      <c r="T1470" s="12">
        <v>563.66</v>
      </c>
      <c r="U1470" s="12">
        <f t="shared" si="228"/>
        <v>77390.517999999996</v>
      </c>
      <c r="V1470" s="12">
        <f t="shared" si="229"/>
        <v>86677.380160000001</v>
      </c>
      <c r="W1470" s="23"/>
      <c r="X1470" s="23">
        <v>2017</v>
      </c>
      <c r="Y1470" s="25"/>
      <c r="Z1470" s="121" t="s">
        <v>1708</v>
      </c>
      <c r="AA1470" s="121" t="s">
        <v>1427</v>
      </c>
      <c r="AB1470" s="121" t="s">
        <v>4790</v>
      </c>
      <c r="AC1470" s="121">
        <v>47</v>
      </c>
      <c r="AD1470" s="122" t="s">
        <v>7919</v>
      </c>
      <c r="AE1470" s="122" t="s">
        <v>7918</v>
      </c>
      <c r="AF1470" s="121" t="s">
        <v>8288</v>
      </c>
      <c r="AG1470" s="121" t="s">
        <v>9018</v>
      </c>
      <c r="AH1470" s="121" t="s">
        <v>5286</v>
      </c>
      <c r="AI1470" s="121"/>
      <c r="AJ1470" s="123">
        <v>137.30000000000001</v>
      </c>
      <c r="AK1470" s="123">
        <v>560</v>
      </c>
      <c r="AL1470" s="123">
        <f t="shared" si="254"/>
        <v>76888</v>
      </c>
      <c r="AM1470" s="123">
        <f t="shared" si="255"/>
        <v>502.51799999999639</v>
      </c>
      <c r="AN1470" s="130"/>
      <c r="AO1470" s="21"/>
      <c r="AP1470" s="24"/>
      <c r="AQ1470" s="21"/>
    </row>
    <row r="1471" spans="1:43" s="22" customFormat="1" ht="76.5" outlineLevel="1" x14ac:dyDescent="0.25">
      <c r="A1471" s="70"/>
      <c r="B1471" s="72" t="s">
        <v>6372</v>
      </c>
      <c r="C1471" s="21" t="s">
        <v>79</v>
      </c>
      <c r="D1471" s="74" t="s">
        <v>7321</v>
      </c>
      <c r="E1471" s="74" t="s">
        <v>5728</v>
      </c>
      <c r="F1471" s="74" t="s">
        <v>7322</v>
      </c>
      <c r="G1471" s="74" t="s">
        <v>7320</v>
      </c>
      <c r="H1471" s="23" t="s">
        <v>81</v>
      </c>
      <c r="I1471" s="24">
        <v>0</v>
      </c>
      <c r="J1471" s="25">
        <v>710000000</v>
      </c>
      <c r="K1471" s="25" t="s">
        <v>82</v>
      </c>
      <c r="L1471" s="23" t="s">
        <v>726</v>
      </c>
      <c r="M1471" s="30" t="s">
        <v>1707</v>
      </c>
      <c r="N1471" s="26" t="s">
        <v>84</v>
      </c>
      <c r="O1471" s="26" t="s">
        <v>4214</v>
      </c>
      <c r="P1471" s="21" t="s">
        <v>91</v>
      </c>
      <c r="Q1471" s="76" t="s">
        <v>1124</v>
      </c>
      <c r="R1471" s="77" t="s">
        <v>1125</v>
      </c>
      <c r="S1471" s="12">
        <v>226</v>
      </c>
      <c r="T1471" s="12">
        <v>859.75</v>
      </c>
      <c r="U1471" s="12">
        <f t="shared" si="228"/>
        <v>194303.5</v>
      </c>
      <c r="V1471" s="12">
        <f t="shared" si="229"/>
        <v>217619.92</v>
      </c>
      <c r="W1471" s="23"/>
      <c r="X1471" s="23">
        <v>2017</v>
      </c>
      <c r="Y1471" s="25"/>
      <c r="Z1471" s="121" t="s">
        <v>1708</v>
      </c>
      <c r="AA1471" s="121" t="s">
        <v>1427</v>
      </c>
      <c r="AB1471" s="121" t="s">
        <v>4790</v>
      </c>
      <c r="AC1471" s="121">
        <v>48</v>
      </c>
      <c r="AD1471" s="122" t="s">
        <v>7919</v>
      </c>
      <c r="AE1471" s="122" t="s">
        <v>7918</v>
      </c>
      <c r="AF1471" s="121" t="s">
        <v>8288</v>
      </c>
      <c r="AG1471" s="121" t="s">
        <v>9018</v>
      </c>
      <c r="AH1471" s="121" t="s">
        <v>5286</v>
      </c>
      <c r="AI1471" s="121"/>
      <c r="AJ1471" s="123">
        <v>226</v>
      </c>
      <c r="AK1471" s="123">
        <v>850</v>
      </c>
      <c r="AL1471" s="123">
        <f t="shared" si="254"/>
        <v>192100</v>
      </c>
      <c r="AM1471" s="123">
        <f t="shared" si="255"/>
        <v>2203.5</v>
      </c>
      <c r="AN1471" s="130"/>
      <c r="AO1471" s="21"/>
      <c r="AP1471" s="24"/>
      <c r="AQ1471" s="21"/>
    </row>
    <row r="1472" spans="1:43" s="22" customFormat="1" ht="76.5" outlineLevel="1" x14ac:dyDescent="0.25">
      <c r="A1472" s="70"/>
      <c r="B1472" s="72" t="s">
        <v>6373</v>
      </c>
      <c r="C1472" s="21" t="s">
        <v>79</v>
      </c>
      <c r="D1472" s="74" t="s">
        <v>1664</v>
      </c>
      <c r="E1472" s="74" t="s">
        <v>1665</v>
      </c>
      <c r="F1472" s="74" t="s">
        <v>1666</v>
      </c>
      <c r="G1472" s="21" t="s">
        <v>7165</v>
      </c>
      <c r="H1472" s="23" t="s">
        <v>81</v>
      </c>
      <c r="I1472" s="24">
        <v>0</v>
      </c>
      <c r="J1472" s="25">
        <v>710000000</v>
      </c>
      <c r="K1472" s="25" t="s">
        <v>82</v>
      </c>
      <c r="L1472" s="23" t="s">
        <v>726</v>
      </c>
      <c r="M1472" s="30" t="s">
        <v>1707</v>
      </c>
      <c r="N1472" s="26" t="s">
        <v>84</v>
      </c>
      <c r="O1472" s="26" t="s">
        <v>4214</v>
      </c>
      <c r="P1472" s="21" t="s">
        <v>91</v>
      </c>
      <c r="Q1472" s="27">
        <v>166</v>
      </c>
      <c r="R1472" s="26" t="s">
        <v>1558</v>
      </c>
      <c r="S1472" s="12">
        <v>383</v>
      </c>
      <c r="T1472" s="12">
        <v>2268.02</v>
      </c>
      <c r="U1472" s="12">
        <f t="shared" si="228"/>
        <v>868651.66</v>
      </c>
      <c r="V1472" s="12">
        <f t="shared" si="229"/>
        <v>972889.85920000018</v>
      </c>
      <c r="W1472" s="23"/>
      <c r="X1472" s="23">
        <v>2017</v>
      </c>
      <c r="Y1472" s="25"/>
      <c r="Z1472" s="121" t="s">
        <v>1708</v>
      </c>
      <c r="AA1472" s="121" t="s">
        <v>1427</v>
      </c>
      <c r="AB1472" s="121" t="s">
        <v>4790</v>
      </c>
      <c r="AC1472" s="121">
        <v>49</v>
      </c>
      <c r="AD1472" s="122" t="s">
        <v>7919</v>
      </c>
      <c r="AE1472" s="122" t="s">
        <v>7918</v>
      </c>
      <c r="AF1472" s="121" t="s">
        <v>8288</v>
      </c>
      <c r="AG1472" s="121" t="s">
        <v>9018</v>
      </c>
      <c r="AH1472" s="121" t="s">
        <v>5286</v>
      </c>
      <c r="AI1472" s="121"/>
      <c r="AJ1472" s="123">
        <v>383</v>
      </c>
      <c r="AK1472" s="123">
        <v>2250</v>
      </c>
      <c r="AL1472" s="123">
        <f t="shared" si="254"/>
        <v>861750</v>
      </c>
      <c r="AM1472" s="123">
        <f t="shared" si="255"/>
        <v>6901.6600000000326</v>
      </c>
      <c r="AN1472" s="130"/>
      <c r="AO1472" s="21"/>
      <c r="AP1472" s="24"/>
      <c r="AQ1472" s="21"/>
    </row>
    <row r="1473" spans="1:43" s="22" customFormat="1" ht="76.5" outlineLevel="1" x14ac:dyDescent="0.25">
      <c r="A1473" s="70"/>
      <c r="B1473" s="72" t="s">
        <v>6374</v>
      </c>
      <c r="C1473" s="21" t="s">
        <v>79</v>
      </c>
      <c r="D1473" s="74" t="s">
        <v>1668</v>
      </c>
      <c r="E1473" s="74" t="s">
        <v>1669</v>
      </c>
      <c r="F1473" s="74" t="s">
        <v>1670</v>
      </c>
      <c r="G1473" s="21" t="s">
        <v>1671</v>
      </c>
      <c r="H1473" s="23" t="s">
        <v>81</v>
      </c>
      <c r="I1473" s="24">
        <v>0</v>
      </c>
      <c r="J1473" s="25">
        <v>710000000</v>
      </c>
      <c r="K1473" s="25" t="s">
        <v>82</v>
      </c>
      <c r="L1473" s="23" t="s">
        <v>726</v>
      </c>
      <c r="M1473" s="30" t="s">
        <v>1707</v>
      </c>
      <c r="N1473" s="26" t="s">
        <v>84</v>
      </c>
      <c r="O1473" s="26" t="s">
        <v>4214</v>
      </c>
      <c r="P1473" s="21" t="s">
        <v>91</v>
      </c>
      <c r="Q1473" s="27">
        <v>166</v>
      </c>
      <c r="R1473" s="26" t="s">
        <v>1558</v>
      </c>
      <c r="S1473" s="12">
        <v>6736.4</v>
      </c>
      <c r="T1473" s="12">
        <v>248.39</v>
      </c>
      <c r="U1473" s="12">
        <f t="shared" si="228"/>
        <v>1673254.3959999997</v>
      </c>
      <c r="V1473" s="12">
        <f t="shared" si="229"/>
        <v>1874044.92352</v>
      </c>
      <c r="W1473" s="23"/>
      <c r="X1473" s="23">
        <v>2017</v>
      </c>
      <c r="Y1473" s="25"/>
      <c r="Z1473" s="121" t="s">
        <v>1708</v>
      </c>
      <c r="AA1473" s="121" t="s">
        <v>1427</v>
      </c>
      <c r="AB1473" s="121" t="s">
        <v>4790</v>
      </c>
      <c r="AC1473" s="121">
        <v>50</v>
      </c>
      <c r="AD1473" s="122" t="s">
        <v>7919</v>
      </c>
      <c r="AE1473" s="122" t="s">
        <v>7918</v>
      </c>
      <c r="AF1473" s="121" t="s">
        <v>8288</v>
      </c>
      <c r="AG1473" s="121" t="s">
        <v>9018</v>
      </c>
      <c r="AH1473" s="121" t="s">
        <v>5286</v>
      </c>
      <c r="AI1473" s="121"/>
      <c r="AJ1473" s="123">
        <v>6736.4</v>
      </c>
      <c r="AK1473" s="123">
        <v>245</v>
      </c>
      <c r="AL1473" s="123">
        <f t="shared" si="254"/>
        <v>1650418</v>
      </c>
      <c r="AM1473" s="123">
        <f t="shared" si="255"/>
        <v>22836.395999999717</v>
      </c>
      <c r="AN1473" s="130"/>
      <c r="AO1473" s="21"/>
      <c r="AP1473" s="24"/>
      <c r="AQ1473" s="21"/>
    </row>
    <row r="1474" spans="1:43" s="22" customFormat="1" ht="76.5" outlineLevel="1" x14ac:dyDescent="0.25">
      <c r="A1474" s="70"/>
      <c r="B1474" s="72" t="s">
        <v>6375</v>
      </c>
      <c r="C1474" s="21" t="s">
        <v>79</v>
      </c>
      <c r="D1474" s="74" t="s">
        <v>7166</v>
      </c>
      <c r="E1474" s="74" t="s">
        <v>5729</v>
      </c>
      <c r="F1474" s="74" t="s">
        <v>5730</v>
      </c>
      <c r="G1474" s="21" t="s">
        <v>7167</v>
      </c>
      <c r="H1474" s="23" t="s">
        <v>81</v>
      </c>
      <c r="I1474" s="24">
        <v>0</v>
      </c>
      <c r="J1474" s="25">
        <v>710000000</v>
      </c>
      <c r="K1474" s="25" t="s">
        <v>82</v>
      </c>
      <c r="L1474" s="23" t="s">
        <v>726</v>
      </c>
      <c r="M1474" s="30" t="s">
        <v>1707</v>
      </c>
      <c r="N1474" s="26" t="s">
        <v>84</v>
      </c>
      <c r="O1474" s="26" t="s">
        <v>4214</v>
      </c>
      <c r="P1474" s="21" t="s">
        <v>91</v>
      </c>
      <c r="Q1474" s="27" t="s">
        <v>896</v>
      </c>
      <c r="R1474" s="26" t="s">
        <v>897</v>
      </c>
      <c r="S1474" s="12">
        <v>11</v>
      </c>
      <c r="T1474" s="12">
        <v>143.30000000000001</v>
      </c>
      <c r="U1474" s="12">
        <f t="shared" si="228"/>
        <v>1576.3000000000002</v>
      </c>
      <c r="V1474" s="12">
        <f t="shared" si="229"/>
        <v>1765.4560000000004</v>
      </c>
      <c r="W1474" s="23"/>
      <c r="X1474" s="23">
        <v>2017</v>
      </c>
      <c r="Y1474" s="25"/>
      <c r="Z1474" s="121" t="s">
        <v>1708</v>
      </c>
      <c r="AA1474" s="121" t="s">
        <v>1427</v>
      </c>
      <c r="AB1474" s="121" t="s">
        <v>4790</v>
      </c>
      <c r="AC1474" s="121">
        <v>51</v>
      </c>
      <c r="AD1474" s="122" t="s">
        <v>7919</v>
      </c>
      <c r="AE1474" s="122" t="s">
        <v>7918</v>
      </c>
      <c r="AF1474" s="121" t="s">
        <v>8288</v>
      </c>
      <c r="AG1474" s="121" t="s">
        <v>9018</v>
      </c>
      <c r="AH1474" s="121" t="s">
        <v>5286</v>
      </c>
      <c r="AI1474" s="121"/>
      <c r="AJ1474" s="123">
        <v>11</v>
      </c>
      <c r="AK1474" s="123">
        <v>140</v>
      </c>
      <c r="AL1474" s="123">
        <f t="shared" si="254"/>
        <v>1540</v>
      </c>
      <c r="AM1474" s="123">
        <f t="shared" si="255"/>
        <v>36.300000000000182</v>
      </c>
      <c r="AN1474" s="130"/>
      <c r="AO1474" s="21"/>
      <c r="AP1474" s="24"/>
      <c r="AQ1474" s="21"/>
    </row>
    <row r="1475" spans="1:43" s="22" customFormat="1" ht="76.5" outlineLevel="1" x14ac:dyDescent="0.25">
      <c r="A1475" s="70"/>
      <c r="B1475" s="72" t="s">
        <v>6376</v>
      </c>
      <c r="C1475" s="21" t="s">
        <v>79</v>
      </c>
      <c r="D1475" s="74" t="s">
        <v>7312</v>
      </c>
      <c r="E1475" s="74" t="s">
        <v>5731</v>
      </c>
      <c r="F1475" s="74" t="s">
        <v>5732</v>
      </c>
      <c r="G1475" s="21" t="s">
        <v>7168</v>
      </c>
      <c r="H1475" s="23" t="s">
        <v>81</v>
      </c>
      <c r="I1475" s="24">
        <v>0</v>
      </c>
      <c r="J1475" s="25">
        <v>710000000</v>
      </c>
      <c r="K1475" s="25" t="s">
        <v>82</v>
      </c>
      <c r="L1475" s="23" t="s">
        <v>726</v>
      </c>
      <c r="M1475" s="30" t="s">
        <v>1707</v>
      </c>
      <c r="N1475" s="26" t="s">
        <v>84</v>
      </c>
      <c r="O1475" s="26" t="s">
        <v>4214</v>
      </c>
      <c r="P1475" s="21" t="s">
        <v>91</v>
      </c>
      <c r="Q1475" s="27" t="s">
        <v>896</v>
      </c>
      <c r="R1475" s="26" t="s">
        <v>897</v>
      </c>
      <c r="S1475" s="12">
        <v>293</v>
      </c>
      <c r="T1475" s="12">
        <v>148.08000000000001</v>
      </c>
      <c r="U1475" s="12">
        <f t="shared" ref="U1475:U1540" si="256">S1475*T1475</f>
        <v>43387.44</v>
      </c>
      <c r="V1475" s="12">
        <f t="shared" ref="V1475:V1540" si="257">U1475*1.12</f>
        <v>48593.93280000001</v>
      </c>
      <c r="W1475" s="23"/>
      <c r="X1475" s="23">
        <v>2017</v>
      </c>
      <c r="Y1475" s="25"/>
      <c r="Z1475" s="121" t="s">
        <v>1708</v>
      </c>
      <c r="AA1475" s="121" t="s">
        <v>1427</v>
      </c>
      <c r="AB1475" s="121" t="s">
        <v>4790</v>
      </c>
      <c r="AC1475" s="121">
        <v>52</v>
      </c>
      <c r="AD1475" s="122" t="s">
        <v>7919</v>
      </c>
      <c r="AE1475" s="122" t="s">
        <v>7918</v>
      </c>
      <c r="AF1475" s="121" t="s">
        <v>8288</v>
      </c>
      <c r="AG1475" s="121" t="s">
        <v>9018</v>
      </c>
      <c r="AH1475" s="121" t="s">
        <v>5286</v>
      </c>
      <c r="AI1475" s="121"/>
      <c r="AJ1475" s="123">
        <v>293</v>
      </c>
      <c r="AK1475" s="123">
        <v>148</v>
      </c>
      <c r="AL1475" s="123">
        <f t="shared" si="254"/>
        <v>43364</v>
      </c>
      <c r="AM1475" s="123">
        <f t="shared" si="255"/>
        <v>23.440000000002328</v>
      </c>
      <c r="AN1475" s="130"/>
      <c r="AO1475" s="21"/>
      <c r="AP1475" s="24"/>
      <c r="AQ1475" s="21"/>
    </row>
    <row r="1476" spans="1:43" s="22" customFormat="1" ht="76.5" outlineLevel="1" x14ac:dyDescent="0.25">
      <c r="A1476" s="70"/>
      <c r="B1476" s="72" t="s">
        <v>6377</v>
      </c>
      <c r="C1476" s="21" t="s">
        <v>79</v>
      </c>
      <c r="D1476" s="74" t="s">
        <v>1672</v>
      </c>
      <c r="E1476" s="74" t="s">
        <v>1673</v>
      </c>
      <c r="F1476" s="74" t="s">
        <v>1674</v>
      </c>
      <c r="G1476" s="21" t="s">
        <v>1675</v>
      </c>
      <c r="H1476" s="23" t="s">
        <v>81</v>
      </c>
      <c r="I1476" s="24">
        <v>0</v>
      </c>
      <c r="J1476" s="25">
        <v>710000000</v>
      </c>
      <c r="K1476" s="25" t="s">
        <v>82</v>
      </c>
      <c r="L1476" s="23" t="s">
        <v>726</v>
      </c>
      <c r="M1476" s="30" t="s">
        <v>1707</v>
      </c>
      <c r="N1476" s="26" t="s">
        <v>84</v>
      </c>
      <c r="O1476" s="26" t="s">
        <v>4214</v>
      </c>
      <c r="P1476" s="21" t="s">
        <v>91</v>
      </c>
      <c r="Q1476" s="27">
        <v>166</v>
      </c>
      <c r="R1476" s="26" t="s">
        <v>1558</v>
      </c>
      <c r="S1476" s="12">
        <v>671</v>
      </c>
      <c r="T1476" s="12">
        <v>1046.1199999999999</v>
      </c>
      <c r="U1476" s="12">
        <f t="shared" si="256"/>
        <v>701946.5199999999</v>
      </c>
      <c r="V1476" s="12">
        <f t="shared" si="257"/>
        <v>786180.10239999997</v>
      </c>
      <c r="W1476" s="23"/>
      <c r="X1476" s="23">
        <v>2017</v>
      </c>
      <c r="Y1476" s="25"/>
      <c r="Z1476" s="121" t="s">
        <v>1708</v>
      </c>
      <c r="AA1476" s="121" t="s">
        <v>1427</v>
      </c>
      <c r="AB1476" s="121" t="s">
        <v>4790</v>
      </c>
      <c r="AC1476" s="121">
        <v>53</v>
      </c>
      <c r="AD1476" s="122" t="s">
        <v>7919</v>
      </c>
      <c r="AE1476" s="122" t="s">
        <v>7918</v>
      </c>
      <c r="AF1476" s="121" t="s">
        <v>8288</v>
      </c>
      <c r="AG1476" s="121" t="s">
        <v>9018</v>
      </c>
      <c r="AH1476" s="121" t="s">
        <v>5286</v>
      </c>
      <c r="AI1476" s="121"/>
      <c r="AJ1476" s="123">
        <v>671</v>
      </c>
      <c r="AK1476" s="123">
        <v>1040</v>
      </c>
      <c r="AL1476" s="123">
        <f t="shared" si="254"/>
        <v>697840</v>
      </c>
      <c r="AM1476" s="123">
        <f t="shared" si="255"/>
        <v>4106.5199999999022</v>
      </c>
      <c r="AN1476" s="130"/>
      <c r="AO1476" s="21"/>
      <c r="AP1476" s="24"/>
      <c r="AQ1476" s="21"/>
    </row>
    <row r="1477" spans="1:43" s="22" customFormat="1" ht="76.5" outlineLevel="1" x14ac:dyDescent="0.25">
      <c r="A1477" s="70"/>
      <c r="B1477" s="72" t="s">
        <v>6378</v>
      </c>
      <c r="C1477" s="21" t="s">
        <v>79</v>
      </c>
      <c r="D1477" s="74" t="s">
        <v>1684</v>
      </c>
      <c r="E1477" s="74" t="s">
        <v>1685</v>
      </c>
      <c r="F1477" s="74" t="s">
        <v>1686</v>
      </c>
      <c r="G1477" s="21" t="s">
        <v>7368</v>
      </c>
      <c r="H1477" s="23" t="s">
        <v>81</v>
      </c>
      <c r="I1477" s="24">
        <v>0</v>
      </c>
      <c r="J1477" s="25">
        <v>710000000</v>
      </c>
      <c r="K1477" s="25" t="s">
        <v>82</v>
      </c>
      <c r="L1477" s="23" t="s">
        <v>726</v>
      </c>
      <c r="M1477" s="30" t="s">
        <v>1707</v>
      </c>
      <c r="N1477" s="26" t="s">
        <v>84</v>
      </c>
      <c r="O1477" s="26" t="s">
        <v>4214</v>
      </c>
      <c r="P1477" s="21" t="s">
        <v>91</v>
      </c>
      <c r="Q1477" s="76" t="s">
        <v>896</v>
      </c>
      <c r="R1477" s="77" t="s">
        <v>897</v>
      </c>
      <c r="S1477" s="12">
        <v>68</v>
      </c>
      <c r="T1477" s="12">
        <v>544.55999999999995</v>
      </c>
      <c r="U1477" s="12">
        <f t="shared" si="256"/>
        <v>37030.079999999994</v>
      </c>
      <c r="V1477" s="12">
        <f t="shared" si="257"/>
        <v>41473.689599999998</v>
      </c>
      <c r="W1477" s="23"/>
      <c r="X1477" s="23">
        <v>2017</v>
      </c>
      <c r="Y1477" s="25"/>
      <c r="Z1477" s="121" t="s">
        <v>1708</v>
      </c>
      <c r="AA1477" s="121" t="s">
        <v>1427</v>
      </c>
      <c r="AB1477" s="121" t="s">
        <v>4790</v>
      </c>
      <c r="AC1477" s="121">
        <v>54</v>
      </c>
      <c r="AD1477" s="122" t="s">
        <v>7919</v>
      </c>
      <c r="AE1477" s="122" t="s">
        <v>7918</v>
      </c>
      <c r="AF1477" s="121" t="s">
        <v>8288</v>
      </c>
      <c r="AG1477" s="121" t="s">
        <v>9018</v>
      </c>
      <c r="AH1477" s="121" t="s">
        <v>5286</v>
      </c>
      <c r="AI1477" s="121"/>
      <c r="AJ1477" s="123">
        <v>68</v>
      </c>
      <c r="AK1477" s="123">
        <v>540</v>
      </c>
      <c r="AL1477" s="123">
        <f t="shared" si="254"/>
        <v>36720</v>
      </c>
      <c r="AM1477" s="123">
        <f t="shared" si="255"/>
        <v>310.07999999999447</v>
      </c>
      <c r="AN1477" s="130"/>
      <c r="AO1477" s="21"/>
      <c r="AP1477" s="24"/>
      <c r="AQ1477" s="21"/>
    </row>
    <row r="1478" spans="1:43" s="22" customFormat="1" ht="76.5" outlineLevel="1" x14ac:dyDescent="0.25">
      <c r="A1478" s="70"/>
      <c r="B1478" s="72" t="s">
        <v>6379</v>
      </c>
      <c r="C1478" s="21" t="s">
        <v>79</v>
      </c>
      <c r="D1478" s="74" t="s">
        <v>7323</v>
      </c>
      <c r="E1478" s="74" t="s">
        <v>1438</v>
      </c>
      <c r="F1478" s="74" t="s">
        <v>7324</v>
      </c>
      <c r="G1478" s="74" t="s">
        <v>7169</v>
      </c>
      <c r="H1478" s="23" t="s">
        <v>81</v>
      </c>
      <c r="I1478" s="24">
        <v>0</v>
      </c>
      <c r="J1478" s="25">
        <v>710000000</v>
      </c>
      <c r="K1478" s="25" t="s">
        <v>82</v>
      </c>
      <c r="L1478" s="23" t="s">
        <v>726</v>
      </c>
      <c r="M1478" s="30" t="s">
        <v>1707</v>
      </c>
      <c r="N1478" s="26" t="s">
        <v>84</v>
      </c>
      <c r="O1478" s="26" t="s">
        <v>4214</v>
      </c>
      <c r="P1478" s="21" t="s">
        <v>91</v>
      </c>
      <c r="Q1478" s="27" t="s">
        <v>1706</v>
      </c>
      <c r="R1478" s="26" t="s">
        <v>85</v>
      </c>
      <c r="S1478" s="12">
        <v>8008</v>
      </c>
      <c r="T1478" s="12">
        <v>476.72</v>
      </c>
      <c r="U1478" s="12">
        <v>0</v>
      </c>
      <c r="V1478" s="12">
        <f t="shared" si="257"/>
        <v>0</v>
      </c>
      <c r="W1478" s="23"/>
      <c r="X1478" s="23">
        <v>2017</v>
      </c>
      <c r="Y1478" s="25" t="s">
        <v>4476</v>
      </c>
      <c r="Z1478" s="121" t="s">
        <v>1708</v>
      </c>
      <c r="AA1478" s="121" t="s">
        <v>1427</v>
      </c>
      <c r="AB1478" s="121"/>
      <c r="AC1478" s="121"/>
      <c r="AD1478" s="122"/>
      <c r="AE1478" s="122"/>
      <c r="AF1478" s="121" t="s">
        <v>4078</v>
      </c>
      <c r="AG1478" s="121"/>
      <c r="AH1478" s="126"/>
      <c r="AI1478" s="121"/>
      <c r="AJ1478" s="123"/>
      <c r="AK1478" s="123"/>
      <c r="AL1478" s="123" t="s">
        <v>4078</v>
      </c>
      <c r="AM1478" s="123"/>
      <c r="AN1478" s="130"/>
      <c r="AO1478" s="21"/>
      <c r="AP1478" s="24"/>
      <c r="AQ1478" s="21"/>
    </row>
    <row r="1479" spans="1:43" s="22" customFormat="1" ht="76.5" outlineLevel="1" x14ac:dyDescent="0.25">
      <c r="A1479" s="70"/>
      <c r="B1479" s="72" t="s">
        <v>7846</v>
      </c>
      <c r="C1479" s="21" t="s">
        <v>79</v>
      </c>
      <c r="D1479" s="74" t="s">
        <v>7323</v>
      </c>
      <c r="E1479" s="74" t="s">
        <v>1438</v>
      </c>
      <c r="F1479" s="74" t="s">
        <v>7324</v>
      </c>
      <c r="G1479" s="74" t="s">
        <v>7169</v>
      </c>
      <c r="H1479" s="23" t="s">
        <v>81</v>
      </c>
      <c r="I1479" s="24">
        <v>0</v>
      </c>
      <c r="J1479" s="25">
        <v>710000000</v>
      </c>
      <c r="K1479" s="25" t="s">
        <v>82</v>
      </c>
      <c r="L1479" s="23" t="s">
        <v>726</v>
      </c>
      <c r="M1479" s="30" t="s">
        <v>1707</v>
      </c>
      <c r="N1479" s="26" t="s">
        <v>84</v>
      </c>
      <c r="O1479" s="26" t="s">
        <v>4214</v>
      </c>
      <c r="P1479" s="21" t="s">
        <v>91</v>
      </c>
      <c r="Q1479" s="27" t="s">
        <v>1706</v>
      </c>
      <c r="R1479" s="26" t="s">
        <v>85</v>
      </c>
      <c r="S1479" s="12">
        <v>6308</v>
      </c>
      <c r="T1479" s="12">
        <v>476.72</v>
      </c>
      <c r="U1479" s="12">
        <f t="shared" ref="U1479" si="258">S1479*T1479</f>
        <v>3007149.7600000002</v>
      </c>
      <c r="V1479" s="12">
        <f t="shared" ref="V1479" si="259">U1479*1.12</f>
        <v>3368007.7312000007</v>
      </c>
      <c r="W1479" s="23"/>
      <c r="X1479" s="23">
        <v>2017</v>
      </c>
      <c r="Y1479" s="25"/>
      <c r="Z1479" s="121" t="s">
        <v>1708</v>
      </c>
      <c r="AA1479" s="121" t="s">
        <v>1427</v>
      </c>
      <c r="AB1479" s="121" t="s">
        <v>4790</v>
      </c>
      <c r="AC1479" s="121">
        <v>55</v>
      </c>
      <c r="AD1479" s="122" t="s">
        <v>7919</v>
      </c>
      <c r="AE1479" s="122" t="s">
        <v>7918</v>
      </c>
      <c r="AF1479" s="121" t="s">
        <v>8288</v>
      </c>
      <c r="AG1479" s="121" t="s">
        <v>9018</v>
      </c>
      <c r="AH1479" s="121" t="s">
        <v>5286</v>
      </c>
      <c r="AI1479" s="121"/>
      <c r="AJ1479" s="123">
        <v>6308</v>
      </c>
      <c r="AK1479" s="123">
        <v>475</v>
      </c>
      <c r="AL1479" s="123">
        <f t="shared" ref="AL1479:AL1480" si="260">AJ1479*AK1479</f>
        <v>2996300</v>
      </c>
      <c r="AM1479" s="123">
        <f t="shared" ref="AM1479:AM1480" si="261">U1479-AL1479</f>
        <v>10849.760000000242</v>
      </c>
      <c r="AN1479" s="130"/>
      <c r="AO1479" s="21"/>
      <c r="AP1479" s="24"/>
      <c r="AQ1479" s="21"/>
    </row>
    <row r="1480" spans="1:43" s="22" customFormat="1" ht="76.5" outlineLevel="1" x14ac:dyDescent="0.25">
      <c r="A1480" s="70"/>
      <c r="B1480" s="72" t="s">
        <v>6380</v>
      </c>
      <c r="C1480" s="21" t="s">
        <v>79</v>
      </c>
      <c r="D1480" s="74" t="s">
        <v>1688</v>
      </c>
      <c r="E1480" s="74" t="s">
        <v>1689</v>
      </c>
      <c r="F1480" s="74" t="s">
        <v>5584</v>
      </c>
      <c r="G1480" s="21" t="s">
        <v>7170</v>
      </c>
      <c r="H1480" s="23" t="s">
        <v>81</v>
      </c>
      <c r="I1480" s="24">
        <v>0</v>
      </c>
      <c r="J1480" s="25">
        <v>710000000</v>
      </c>
      <c r="K1480" s="25" t="s">
        <v>82</v>
      </c>
      <c r="L1480" s="23" t="s">
        <v>726</v>
      </c>
      <c r="M1480" s="30" t="s">
        <v>1707</v>
      </c>
      <c r="N1480" s="26" t="s">
        <v>84</v>
      </c>
      <c r="O1480" s="26" t="s">
        <v>4214</v>
      </c>
      <c r="P1480" s="21" t="s">
        <v>91</v>
      </c>
      <c r="Q1480" s="27">
        <v>166</v>
      </c>
      <c r="R1480" s="26" t="s">
        <v>1558</v>
      </c>
      <c r="S1480" s="12">
        <v>1211</v>
      </c>
      <c r="T1480" s="12">
        <v>406</v>
      </c>
      <c r="U1480" s="12">
        <f t="shared" si="256"/>
        <v>491666</v>
      </c>
      <c r="V1480" s="12">
        <f t="shared" si="257"/>
        <v>550665.92000000004</v>
      </c>
      <c r="W1480" s="23"/>
      <c r="X1480" s="23">
        <v>2017</v>
      </c>
      <c r="Y1480" s="25"/>
      <c r="Z1480" s="121" t="s">
        <v>1708</v>
      </c>
      <c r="AA1480" s="121" t="s">
        <v>1427</v>
      </c>
      <c r="AB1480" s="121" t="s">
        <v>4790</v>
      </c>
      <c r="AC1480" s="121">
        <v>56</v>
      </c>
      <c r="AD1480" s="122" t="s">
        <v>7919</v>
      </c>
      <c r="AE1480" s="122" t="s">
        <v>7918</v>
      </c>
      <c r="AF1480" s="121" t="s">
        <v>8288</v>
      </c>
      <c r="AG1480" s="121" t="s">
        <v>9018</v>
      </c>
      <c r="AH1480" s="121" t="s">
        <v>5286</v>
      </c>
      <c r="AI1480" s="121"/>
      <c r="AJ1480" s="123">
        <v>1211</v>
      </c>
      <c r="AK1480" s="123">
        <v>405</v>
      </c>
      <c r="AL1480" s="123">
        <f t="shared" si="260"/>
        <v>490455</v>
      </c>
      <c r="AM1480" s="123">
        <f t="shared" si="261"/>
        <v>1211</v>
      </c>
      <c r="AN1480" s="130"/>
      <c r="AO1480" s="21"/>
      <c r="AP1480" s="24"/>
      <c r="AQ1480" s="21"/>
    </row>
    <row r="1481" spans="1:43" s="22" customFormat="1" ht="76.5" outlineLevel="1" x14ac:dyDescent="0.25">
      <c r="A1481" s="70"/>
      <c r="B1481" s="72" t="s">
        <v>6381</v>
      </c>
      <c r="C1481" s="21" t="s">
        <v>79</v>
      </c>
      <c r="D1481" s="74" t="s">
        <v>1691</v>
      </c>
      <c r="E1481" s="74" t="s">
        <v>1692</v>
      </c>
      <c r="F1481" s="74" t="s">
        <v>1693</v>
      </c>
      <c r="G1481" s="21" t="s">
        <v>7171</v>
      </c>
      <c r="H1481" s="23" t="s">
        <v>81</v>
      </c>
      <c r="I1481" s="24">
        <v>0</v>
      </c>
      <c r="J1481" s="25">
        <v>710000000</v>
      </c>
      <c r="K1481" s="25" t="s">
        <v>82</v>
      </c>
      <c r="L1481" s="23" t="s">
        <v>726</v>
      </c>
      <c r="M1481" s="30" t="s">
        <v>1707</v>
      </c>
      <c r="N1481" s="26" t="s">
        <v>84</v>
      </c>
      <c r="O1481" s="26" t="s">
        <v>4214</v>
      </c>
      <c r="P1481" s="21" t="s">
        <v>91</v>
      </c>
      <c r="Q1481" s="27">
        <v>166</v>
      </c>
      <c r="R1481" s="26" t="s">
        <v>1558</v>
      </c>
      <c r="S1481" s="12">
        <v>2187.69</v>
      </c>
      <c r="T1481" s="12">
        <v>463.35</v>
      </c>
      <c r="U1481" s="12">
        <v>0</v>
      </c>
      <c r="V1481" s="12">
        <f t="shared" si="257"/>
        <v>0</v>
      </c>
      <c r="W1481" s="23"/>
      <c r="X1481" s="23">
        <v>2017</v>
      </c>
      <c r="Y1481" s="25" t="s">
        <v>4476</v>
      </c>
      <c r="Z1481" s="121" t="s">
        <v>1708</v>
      </c>
      <c r="AA1481" s="121" t="s">
        <v>1427</v>
      </c>
      <c r="AB1481" s="121"/>
      <c r="AC1481" s="121"/>
      <c r="AD1481" s="122"/>
      <c r="AE1481" s="122"/>
      <c r="AF1481" s="121" t="s">
        <v>4078</v>
      </c>
      <c r="AG1481" s="121"/>
      <c r="AH1481" s="126"/>
      <c r="AI1481" s="121"/>
      <c r="AJ1481" s="123"/>
      <c r="AK1481" s="123"/>
      <c r="AL1481" s="123" t="s">
        <v>4078</v>
      </c>
      <c r="AM1481" s="123"/>
      <c r="AN1481" s="130"/>
      <c r="AO1481" s="21"/>
      <c r="AP1481" s="24"/>
      <c r="AQ1481" s="21"/>
    </row>
    <row r="1482" spans="1:43" s="22" customFormat="1" ht="76.5" outlineLevel="1" x14ac:dyDescent="0.25">
      <c r="A1482" s="70"/>
      <c r="B1482" s="72" t="s">
        <v>7894</v>
      </c>
      <c r="C1482" s="21" t="s">
        <v>79</v>
      </c>
      <c r="D1482" s="74" t="s">
        <v>1691</v>
      </c>
      <c r="E1482" s="74" t="s">
        <v>1692</v>
      </c>
      <c r="F1482" s="74" t="s">
        <v>1693</v>
      </c>
      <c r="G1482" s="21" t="s">
        <v>7171</v>
      </c>
      <c r="H1482" s="23" t="s">
        <v>81</v>
      </c>
      <c r="I1482" s="24">
        <v>0</v>
      </c>
      <c r="J1482" s="25">
        <v>710000000</v>
      </c>
      <c r="K1482" s="25" t="s">
        <v>82</v>
      </c>
      <c r="L1482" s="23" t="s">
        <v>726</v>
      </c>
      <c r="M1482" s="30" t="s">
        <v>1707</v>
      </c>
      <c r="N1482" s="26" t="s">
        <v>84</v>
      </c>
      <c r="O1482" s="26" t="s">
        <v>4214</v>
      </c>
      <c r="P1482" s="21" t="s">
        <v>91</v>
      </c>
      <c r="Q1482" s="27">
        <v>166</v>
      </c>
      <c r="R1482" s="26" t="s">
        <v>1558</v>
      </c>
      <c r="S1482" s="12">
        <v>944.5</v>
      </c>
      <c r="T1482" s="12">
        <v>463.35</v>
      </c>
      <c r="U1482" s="12">
        <f t="shared" ref="U1482" si="262">S1482*T1482</f>
        <v>437634.07500000001</v>
      </c>
      <c r="V1482" s="12">
        <f t="shared" ref="V1482" si="263">U1482*1.12</f>
        <v>490150.16400000005</v>
      </c>
      <c r="W1482" s="23"/>
      <c r="X1482" s="23">
        <v>2017</v>
      </c>
      <c r="Y1482" s="25"/>
      <c r="Z1482" s="121" t="s">
        <v>1708</v>
      </c>
      <c r="AA1482" s="121" t="s">
        <v>1427</v>
      </c>
      <c r="AB1482" s="121" t="s">
        <v>4790</v>
      </c>
      <c r="AC1482" s="121">
        <v>57</v>
      </c>
      <c r="AD1482" s="122" t="s">
        <v>7919</v>
      </c>
      <c r="AE1482" s="122" t="s">
        <v>7918</v>
      </c>
      <c r="AF1482" s="121" t="s">
        <v>8288</v>
      </c>
      <c r="AG1482" s="121" t="s">
        <v>9018</v>
      </c>
      <c r="AH1482" s="121" t="s">
        <v>5286</v>
      </c>
      <c r="AI1482" s="121"/>
      <c r="AJ1482" s="123">
        <v>944.5</v>
      </c>
      <c r="AK1482" s="123">
        <v>460</v>
      </c>
      <c r="AL1482" s="123">
        <f t="shared" ref="AL1482:AL1545" si="264">AJ1482*AK1482</f>
        <v>434470</v>
      </c>
      <c r="AM1482" s="123">
        <f t="shared" ref="AM1482:AM1545" si="265">U1482-AL1482</f>
        <v>3164.0750000000116</v>
      </c>
      <c r="AN1482" s="130"/>
      <c r="AO1482" s="21"/>
      <c r="AP1482" s="24"/>
      <c r="AQ1482" s="21"/>
    </row>
    <row r="1483" spans="1:43" s="22" customFormat="1" ht="76.5" outlineLevel="1" x14ac:dyDescent="0.25">
      <c r="A1483" s="70"/>
      <c r="B1483" s="72" t="s">
        <v>6382</v>
      </c>
      <c r="C1483" s="21" t="s">
        <v>79</v>
      </c>
      <c r="D1483" s="74" t="s">
        <v>5733</v>
      </c>
      <c r="E1483" s="74" t="s">
        <v>5734</v>
      </c>
      <c r="F1483" s="74" t="s">
        <v>5735</v>
      </c>
      <c r="G1483" s="21" t="s">
        <v>7172</v>
      </c>
      <c r="H1483" s="23" t="s">
        <v>81</v>
      </c>
      <c r="I1483" s="24">
        <v>0</v>
      </c>
      <c r="J1483" s="25">
        <v>710000000</v>
      </c>
      <c r="K1483" s="25" t="s">
        <v>82</v>
      </c>
      <c r="L1483" s="23" t="s">
        <v>726</v>
      </c>
      <c r="M1483" s="30" t="s">
        <v>1707</v>
      </c>
      <c r="N1483" s="26" t="s">
        <v>84</v>
      </c>
      <c r="O1483" s="26" t="s">
        <v>4214</v>
      </c>
      <c r="P1483" s="21" t="s">
        <v>91</v>
      </c>
      <c r="Q1483" s="27" t="s">
        <v>88</v>
      </c>
      <c r="R1483" s="26" t="s">
        <v>89</v>
      </c>
      <c r="S1483" s="12">
        <v>23</v>
      </c>
      <c r="T1483" s="12">
        <v>286.61</v>
      </c>
      <c r="U1483" s="12">
        <f t="shared" si="256"/>
        <v>6592.0300000000007</v>
      </c>
      <c r="V1483" s="12">
        <f t="shared" si="257"/>
        <v>7383.0736000000015</v>
      </c>
      <c r="W1483" s="23"/>
      <c r="X1483" s="23">
        <v>2017</v>
      </c>
      <c r="Y1483" s="25"/>
      <c r="Z1483" s="121" t="s">
        <v>1708</v>
      </c>
      <c r="AA1483" s="121" t="s">
        <v>1427</v>
      </c>
      <c r="AB1483" s="121" t="s">
        <v>4790</v>
      </c>
      <c r="AC1483" s="121">
        <v>58</v>
      </c>
      <c r="AD1483" s="122" t="s">
        <v>7919</v>
      </c>
      <c r="AE1483" s="122" t="s">
        <v>7918</v>
      </c>
      <c r="AF1483" s="121" t="s">
        <v>8288</v>
      </c>
      <c r="AG1483" s="121" t="s">
        <v>9018</v>
      </c>
      <c r="AH1483" s="121" t="s">
        <v>5286</v>
      </c>
      <c r="AI1483" s="121"/>
      <c r="AJ1483" s="123">
        <v>23</v>
      </c>
      <c r="AK1483" s="123">
        <v>286</v>
      </c>
      <c r="AL1483" s="123">
        <f t="shared" si="264"/>
        <v>6578</v>
      </c>
      <c r="AM1483" s="123">
        <f t="shared" si="265"/>
        <v>14.030000000000655</v>
      </c>
      <c r="AN1483" s="130"/>
      <c r="AO1483" s="21"/>
      <c r="AP1483" s="24"/>
      <c r="AQ1483" s="21"/>
    </row>
    <row r="1484" spans="1:43" s="22" customFormat="1" ht="76.5" outlineLevel="1" x14ac:dyDescent="0.25">
      <c r="A1484" s="70"/>
      <c r="B1484" s="72" t="s">
        <v>6383</v>
      </c>
      <c r="C1484" s="21" t="s">
        <v>79</v>
      </c>
      <c r="D1484" s="74" t="s">
        <v>1695</v>
      </c>
      <c r="E1484" s="74" t="s">
        <v>1696</v>
      </c>
      <c r="F1484" s="74" t="s">
        <v>1697</v>
      </c>
      <c r="G1484" s="21" t="s">
        <v>1698</v>
      </c>
      <c r="H1484" s="23" t="s">
        <v>81</v>
      </c>
      <c r="I1484" s="24">
        <v>0</v>
      </c>
      <c r="J1484" s="25">
        <v>710000000</v>
      </c>
      <c r="K1484" s="25" t="s">
        <v>82</v>
      </c>
      <c r="L1484" s="23" t="s">
        <v>726</v>
      </c>
      <c r="M1484" s="30" t="s">
        <v>1707</v>
      </c>
      <c r="N1484" s="26" t="s">
        <v>84</v>
      </c>
      <c r="O1484" s="26" t="s">
        <v>4214</v>
      </c>
      <c r="P1484" s="21" t="s">
        <v>91</v>
      </c>
      <c r="Q1484" s="27">
        <v>166</v>
      </c>
      <c r="R1484" s="26" t="s">
        <v>1558</v>
      </c>
      <c r="S1484" s="12">
        <v>992</v>
      </c>
      <c r="T1484" s="12">
        <v>63.05</v>
      </c>
      <c r="U1484" s="12">
        <f t="shared" si="256"/>
        <v>62545.599999999999</v>
      </c>
      <c r="V1484" s="12">
        <f t="shared" si="257"/>
        <v>70051.072</v>
      </c>
      <c r="W1484" s="23"/>
      <c r="X1484" s="23">
        <v>2017</v>
      </c>
      <c r="Y1484" s="25"/>
      <c r="Z1484" s="121" t="s">
        <v>1708</v>
      </c>
      <c r="AA1484" s="121" t="s">
        <v>1427</v>
      </c>
      <c r="AB1484" s="121" t="s">
        <v>4790</v>
      </c>
      <c r="AC1484" s="121">
        <v>59</v>
      </c>
      <c r="AD1484" s="122" t="s">
        <v>7919</v>
      </c>
      <c r="AE1484" s="122" t="s">
        <v>7918</v>
      </c>
      <c r="AF1484" s="121" t="s">
        <v>8288</v>
      </c>
      <c r="AG1484" s="121" t="s">
        <v>9018</v>
      </c>
      <c r="AH1484" s="121" t="s">
        <v>5286</v>
      </c>
      <c r="AI1484" s="121"/>
      <c r="AJ1484" s="123">
        <v>992</v>
      </c>
      <c r="AK1484" s="123">
        <v>62</v>
      </c>
      <c r="AL1484" s="123">
        <f t="shared" si="264"/>
        <v>61504</v>
      </c>
      <c r="AM1484" s="123">
        <f t="shared" si="265"/>
        <v>1041.5999999999985</v>
      </c>
      <c r="AN1484" s="130"/>
      <c r="AO1484" s="21"/>
      <c r="AP1484" s="24"/>
      <c r="AQ1484" s="21"/>
    </row>
    <row r="1485" spans="1:43" s="22" customFormat="1" ht="76.5" outlineLevel="1" x14ac:dyDescent="0.25">
      <c r="A1485" s="70"/>
      <c r="B1485" s="72" t="s">
        <v>6384</v>
      </c>
      <c r="C1485" s="21" t="s">
        <v>79</v>
      </c>
      <c r="D1485" s="74" t="s">
        <v>1699</v>
      </c>
      <c r="E1485" s="74" t="s">
        <v>1700</v>
      </c>
      <c r="F1485" s="74" t="s">
        <v>1701</v>
      </c>
      <c r="G1485" s="21" t="s">
        <v>7173</v>
      </c>
      <c r="H1485" s="23" t="s">
        <v>81</v>
      </c>
      <c r="I1485" s="24">
        <v>0</v>
      </c>
      <c r="J1485" s="25">
        <v>710000000</v>
      </c>
      <c r="K1485" s="25" t="s">
        <v>82</v>
      </c>
      <c r="L1485" s="23" t="s">
        <v>726</v>
      </c>
      <c r="M1485" s="30" t="s">
        <v>1707</v>
      </c>
      <c r="N1485" s="26" t="s">
        <v>84</v>
      </c>
      <c r="O1485" s="26" t="s">
        <v>4214</v>
      </c>
      <c r="P1485" s="21" t="s">
        <v>91</v>
      </c>
      <c r="Q1485" s="27">
        <v>166</v>
      </c>
      <c r="R1485" s="26" t="s">
        <v>1558</v>
      </c>
      <c r="S1485" s="12">
        <v>634.6099999999999</v>
      </c>
      <c r="T1485" s="12">
        <v>644.87</v>
      </c>
      <c r="U1485" s="12">
        <f t="shared" si="256"/>
        <v>409240.95069999993</v>
      </c>
      <c r="V1485" s="12">
        <f t="shared" si="257"/>
        <v>458349.86478399998</v>
      </c>
      <c r="W1485" s="23"/>
      <c r="X1485" s="23">
        <v>2017</v>
      </c>
      <c r="Y1485" s="25"/>
      <c r="Z1485" s="121" t="s">
        <v>1708</v>
      </c>
      <c r="AA1485" s="121" t="s">
        <v>1427</v>
      </c>
      <c r="AB1485" s="121" t="s">
        <v>4790</v>
      </c>
      <c r="AC1485" s="121">
        <v>60</v>
      </c>
      <c r="AD1485" s="122" t="s">
        <v>7919</v>
      </c>
      <c r="AE1485" s="122" t="s">
        <v>7918</v>
      </c>
      <c r="AF1485" s="121" t="s">
        <v>8288</v>
      </c>
      <c r="AG1485" s="121" t="s">
        <v>9018</v>
      </c>
      <c r="AH1485" s="121" t="s">
        <v>5286</v>
      </c>
      <c r="AI1485" s="121"/>
      <c r="AJ1485" s="123">
        <v>634.61</v>
      </c>
      <c r="AK1485" s="123">
        <v>640</v>
      </c>
      <c r="AL1485" s="123">
        <f t="shared" si="264"/>
        <v>406150.40000000002</v>
      </c>
      <c r="AM1485" s="123">
        <f t="shared" si="265"/>
        <v>3090.5506999999052</v>
      </c>
      <c r="AN1485" s="130"/>
      <c r="AO1485" s="21"/>
      <c r="AP1485" s="24"/>
      <c r="AQ1485" s="21"/>
    </row>
    <row r="1486" spans="1:43" s="22" customFormat="1" ht="76.5" outlineLevel="1" x14ac:dyDescent="0.25">
      <c r="A1486" s="70"/>
      <c r="B1486" s="72" t="s">
        <v>6385</v>
      </c>
      <c r="C1486" s="21" t="s">
        <v>79</v>
      </c>
      <c r="D1486" s="74" t="s">
        <v>5736</v>
      </c>
      <c r="E1486" s="74" t="s">
        <v>5737</v>
      </c>
      <c r="F1486" s="74" t="s">
        <v>5738</v>
      </c>
      <c r="G1486" s="74" t="s">
        <v>7325</v>
      </c>
      <c r="H1486" s="23" t="s">
        <v>81</v>
      </c>
      <c r="I1486" s="24">
        <v>0</v>
      </c>
      <c r="J1486" s="25">
        <v>710000000</v>
      </c>
      <c r="K1486" s="25" t="s">
        <v>82</v>
      </c>
      <c r="L1486" s="23" t="s">
        <v>726</v>
      </c>
      <c r="M1486" s="30" t="s">
        <v>1707</v>
      </c>
      <c r="N1486" s="26" t="s">
        <v>84</v>
      </c>
      <c r="O1486" s="26" t="s">
        <v>4214</v>
      </c>
      <c r="P1486" s="21" t="s">
        <v>91</v>
      </c>
      <c r="Q1486" s="76" t="s">
        <v>896</v>
      </c>
      <c r="R1486" s="77" t="s">
        <v>897</v>
      </c>
      <c r="S1486" s="12">
        <v>838</v>
      </c>
      <c r="T1486" s="12">
        <v>415.58</v>
      </c>
      <c r="U1486" s="12">
        <f t="shared" si="256"/>
        <v>348256.04</v>
      </c>
      <c r="V1486" s="12">
        <f t="shared" si="257"/>
        <v>390046.7648</v>
      </c>
      <c r="W1486" s="23"/>
      <c r="X1486" s="23">
        <v>2017</v>
      </c>
      <c r="Y1486" s="25"/>
      <c r="Z1486" s="121" t="s">
        <v>1708</v>
      </c>
      <c r="AA1486" s="121" t="s">
        <v>1427</v>
      </c>
      <c r="AB1486" s="121" t="s">
        <v>4790</v>
      </c>
      <c r="AC1486" s="121">
        <v>61</v>
      </c>
      <c r="AD1486" s="122" t="s">
        <v>7919</v>
      </c>
      <c r="AE1486" s="122" t="s">
        <v>7918</v>
      </c>
      <c r="AF1486" s="121" t="s">
        <v>8288</v>
      </c>
      <c r="AG1486" s="121" t="s">
        <v>9018</v>
      </c>
      <c r="AH1486" s="121" t="s">
        <v>5286</v>
      </c>
      <c r="AI1486" s="121"/>
      <c r="AJ1486" s="123">
        <v>838</v>
      </c>
      <c r="AK1486" s="123">
        <v>412</v>
      </c>
      <c r="AL1486" s="123">
        <f t="shared" si="264"/>
        <v>345256</v>
      </c>
      <c r="AM1486" s="123">
        <f t="shared" si="265"/>
        <v>3000.039999999979</v>
      </c>
      <c r="AN1486" s="130"/>
      <c r="AO1486" s="21"/>
      <c r="AP1486" s="24"/>
      <c r="AQ1486" s="21"/>
    </row>
    <row r="1487" spans="1:43" s="22" customFormat="1" ht="76.5" outlineLevel="1" x14ac:dyDescent="0.25">
      <c r="A1487" s="70"/>
      <c r="B1487" s="72" t="s">
        <v>6386</v>
      </c>
      <c r="C1487" s="21" t="s">
        <v>79</v>
      </c>
      <c r="D1487" s="74" t="s">
        <v>5739</v>
      </c>
      <c r="E1487" s="74" t="s">
        <v>5740</v>
      </c>
      <c r="F1487" s="74" t="s">
        <v>5741</v>
      </c>
      <c r="G1487" s="21" t="s">
        <v>5742</v>
      </c>
      <c r="H1487" s="23" t="s">
        <v>81</v>
      </c>
      <c r="I1487" s="24">
        <v>0</v>
      </c>
      <c r="J1487" s="25">
        <v>710000000</v>
      </c>
      <c r="K1487" s="25" t="s">
        <v>82</v>
      </c>
      <c r="L1487" s="23" t="s">
        <v>726</v>
      </c>
      <c r="M1487" s="30" t="s">
        <v>1707</v>
      </c>
      <c r="N1487" s="26" t="s">
        <v>84</v>
      </c>
      <c r="O1487" s="26" t="s">
        <v>4214</v>
      </c>
      <c r="P1487" s="21" t="s">
        <v>91</v>
      </c>
      <c r="Q1487" s="27" t="s">
        <v>1706</v>
      </c>
      <c r="R1487" s="26" t="s">
        <v>85</v>
      </c>
      <c r="S1487" s="12">
        <v>10.14</v>
      </c>
      <c r="T1487" s="12">
        <v>123.24</v>
      </c>
      <c r="U1487" s="12">
        <f t="shared" si="256"/>
        <v>1249.6536000000001</v>
      </c>
      <c r="V1487" s="12">
        <f t="shared" si="257"/>
        <v>1399.6120320000002</v>
      </c>
      <c r="W1487" s="23"/>
      <c r="X1487" s="23">
        <v>2017</v>
      </c>
      <c r="Y1487" s="25"/>
      <c r="Z1487" s="121" t="s">
        <v>1708</v>
      </c>
      <c r="AA1487" s="121" t="s">
        <v>1427</v>
      </c>
      <c r="AB1487" s="121" t="s">
        <v>4790</v>
      </c>
      <c r="AC1487" s="121">
        <v>62</v>
      </c>
      <c r="AD1487" s="122" t="s">
        <v>7919</v>
      </c>
      <c r="AE1487" s="122" t="s">
        <v>7918</v>
      </c>
      <c r="AF1487" s="121" t="s">
        <v>8288</v>
      </c>
      <c r="AG1487" s="121" t="s">
        <v>9018</v>
      </c>
      <c r="AH1487" s="121" t="s">
        <v>5286</v>
      </c>
      <c r="AI1487" s="121"/>
      <c r="AJ1487" s="123">
        <v>10.14</v>
      </c>
      <c r="AK1487" s="123">
        <v>120</v>
      </c>
      <c r="AL1487" s="123">
        <f t="shared" si="264"/>
        <v>1216.8000000000002</v>
      </c>
      <c r="AM1487" s="123">
        <f t="shared" si="265"/>
        <v>32.853599999999915</v>
      </c>
      <c r="AN1487" s="130"/>
      <c r="AO1487" s="21"/>
      <c r="AP1487" s="24"/>
      <c r="AQ1487" s="21"/>
    </row>
    <row r="1488" spans="1:43" s="22" customFormat="1" ht="76.5" outlineLevel="1" x14ac:dyDescent="0.25">
      <c r="A1488" s="70"/>
      <c r="B1488" s="72" t="s">
        <v>6387</v>
      </c>
      <c r="C1488" s="21" t="s">
        <v>79</v>
      </c>
      <c r="D1488" s="74" t="s">
        <v>1703</v>
      </c>
      <c r="E1488" s="74" t="s">
        <v>90</v>
      </c>
      <c r="F1488" s="74" t="s">
        <v>1704</v>
      </c>
      <c r="G1488" s="21" t="s">
        <v>1705</v>
      </c>
      <c r="H1488" s="23" t="s">
        <v>81</v>
      </c>
      <c r="I1488" s="24">
        <v>0</v>
      </c>
      <c r="J1488" s="25">
        <v>710000000</v>
      </c>
      <c r="K1488" s="25" t="s">
        <v>82</v>
      </c>
      <c r="L1488" s="23" t="s">
        <v>726</v>
      </c>
      <c r="M1488" s="30" t="s">
        <v>1707</v>
      </c>
      <c r="N1488" s="26" t="s">
        <v>84</v>
      </c>
      <c r="O1488" s="26" t="s">
        <v>4214</v>
      </c>
      <c r="P1488" s="21" t="s">
        <v>91</v>
      </c>
      <c r="Q1488" s="27" t="s">
        <v>88</v>
      </c>
      <c r="R1488" s="26" t="s">
        <v>89</v>
      </c>
      <c r="S1488" s="12">
        <v>47016</v>
      </c>
      <c r="T1488" s="12">
        <v>69.260000000000005</v>
      </c>
      <c r="U1488" s="12">
        <f t="shared" si="256"/>
        <v>3256328.16</v>
      </c>
      <c r="V1488" s="12">
        <f t="shared" si="257"/>
        <v>3647087.5392000005</v>
      </c>
      <c r="W1488" s="23"/>
      <c r="X1488" s="23">
        <v>2017</v>
      </c>
      <c r="Y1488" s="25"/>
      <c r="Z1488" s="121" t="s">
        <v>1708</v>
      </c>
      <c r="AA1488" s="121" t="s">
        <v>1427</v>
      </c>
      <c r="AB1488" s="121" t="s">
        <v>4790</v>
      </c>
      <c r="AC1488" s="121">
        <v>63</v>
      </c>
      <c r="AD1488" s="122" t="s">
        <v>7919</v>
      </c>
      <c r="AE1488" s="122" t="s">
        <v>7918</v>
      </c>
      <c r="AF1488" s="121" t="s">
        <v>8293</v>
      </c>
      <c r="AG1488" s="121" t="s">
        <v>9018</v>
      </c>
      <c r="AH1488" s="121" t="s">
        <v>8013</v>
      </c>
      <c r="AI1488" s="121"/>
      <c r="AJ1488" s="123">
        <v>47016</v>
      </c>
      <c r="AK1488" s="123">
        <f>77.57/1.12</f>
        <v>69.258928571428555</v>
      </c>
      <c r="AL1488" s="123">
        <f t="shared" si="264"/>
        <v>3256277.785714285</v>
      </c>
      <c r="AM1488" s="123">
        <f t="shared" si="265"/>
        <v>50.374285715166479</v>
      </c>
      <c r="AN1488" s="130"/>
      <c r="AO1488" s="99" t="s">
        <v>8505</v>
      </c>
      <c r="AP1488" s="144">
        <v>0.97599999999999998</v>
      </c>
      <c r="AQ1488" s="12">
        <f>AL1488*AP1488</f>
        <v>3178127.118857142</v>
      </c>
    </row>
    <row r="1489" spans="1:43" s="22" customFormat="1" ht="76.5" outlineLevel="1" x14ac:dyDescent="0.25">
      <c r="A1489" s="70"/>
      <c r="B1489" s="72" t="s">
        <v>6388</v>
      </c>
      <c r="C1489" s="21" t="s">
        <v>79</v>
      </c>
      <c r="D1489" s="74" t="s">
        <v>5743</v>
      </c>
      <c r="E1489" s="74" t="s">
        <v>7341</v>
      </c>
      <c r="F1489" s="74" t="s">
        <v>5744</v>
      </c>
      <c r="G1489" s="74" t="s">
        <v>7340</v>
      </c>
      <c r="H1489" s="23" t="s">
        <v>81</v>
      </c>
      <c r="I1489" s="24">
        <v>0</v>
      </c>
      <c r="J1489" s="25">
        <v>710000000</v>
      </c>
      <c r="K1489" s="25" t="s">
        <v>82</v>
      </c>
      <c r="L1489" s="23" t="s">
        <v>726</v>
      </c>
      <c r="M1489" s="30" t="s">
        <v>1707</v>
      </c>
      <c r="N1489" s="26" t="s">
        <v>84</v>
      </c>
      <c r="O1489" s="26" t="s">
        <v>4214</v>
      </c>
      <c r="P1489" s="21" t="s">
        <v>91</v>
      </c>
      <c r="Q1489" s="27" t="s">
        <v>1706</v>
      </c>
      <c r="R1489" s="26" t="s">
        <v>85</v>
      </c>
      <c r="S1489" s="12">
        <v>1146</v>
      </c>
      <c r="T1489" s="12">
        <v>472.9</v>
      </c>
      <c r="U1489" s="12">
        <f t="shared" si="256"/>
        <v>541943.4</v>
      </c>
      <c r="V1489" s="12">
        <f t="shared" si="257"/>
        <v>606976.60800000012</v>
      </c>
      <c r="W1489" s="23"/>
      <c r="X1489" s="23">
        <v>2017</v>
      </c>
      <c r="Y1489" s="25"/>
      <c r="Z1489" s="121" t="s">
        <v>1708</v>
      </c>
      <c r="AA1489" s="121" t="s">
        <v>1427</v>
      </c>
      <c r="AB1489" s="121" t="s">
        <v>4790</v>
      </c>
      <c r="AC1489" s="121">
        <v>64</v>
      </c>
      <c r="AD1489" s="122" t="s">
        <v>7919</v>
      </c>
      <c r="AE1489" s="122" t="s">
        <v>7918</v>
      </c>
      <c r="AF1489" s="121" t="s">
        <v>8288</v>
      </c>
      <c r="AG1489" s="121" t="s">
        <v>9018</v>
      </c>
      <c r="AH1489" s="121" t="s">
        <v>5286</v>
      </c>
      <c r="AI1489" s="121"/>
      <c r="AJ1489" s="123">
        <v>1146</v>
      </c>
      <c r="AK1489" s="123">
        <v>470</v>
      </c>
      <c r="AL1489" s="123">
        <f t="shared" si="264"/>
        <v>538620</v>
      </c>
      <c r="AM1489" s="123">
        <f t="shared" si="265"/>
        <v>3323.4000000000233</v>
      </c>
      <c r="AN1489" s="130"/>
      <c r="AO1489" s="21"/>
      <c r="AP1489" s="24"/>
      <c r="AQ1489" s="21"/>
    </row>
    <row r="1490" spans="1:43" s="22" customFormat="1" ht="76.5" outlineLevel="1" x14ac:dyDescent="0.25">
      <c r="A1490" s="70"/>
      <c r="B1490" s="72" t="s">
        <v>6389</v>
      </c>
      <c r="C1490" s="21" t="s">
        <v>79</v>
      </c>
      <c r="D1490" s="74" t="s">
        <v>7343</v>
      </c>
      <c r="E1490" s="74" t="s">
        <v>5674</v>
      </c>
      <c r="F1490" s="74" t="s">
        <v>7344</v>
      </c>
      <c r="G1490" s="74" t="s">
        <v>7344</v>
      </c>
      <c r="H1490" s="23" t="s">
        <v>81</v>
      </c>
      <c r="I1490" s="24">
        <v>0</v>
      </c>
      <c r="J1490" s="25">
        <v>710000000</v>
      </c>
      <c r="K1490" s="25" t="s">
        <v>82</v>
      </c>
      <c r="L1490" s="23" t="s">
        <v>726</v>
      </c>
      <c r="M1490" s="30" t="s">
        <v>1707</v>
      </c>
      <c r="N1490" s="26" t="s">
        <v>84</v>
      </c>
      <c r="O1490" s="26" t="s">
        <v>4214</v>
      </c>
      <c r="P1490" s="21" t="s">
        <v>91</v>
      </c>
      <c r="Q1490" s="27" t="s">
        <v>1557</v>
      </c>
      <c r="R1490" s="26" t="s">
        <v>1558</v>
      </c>
      <c r="S1490" s="12">
        <v>237.6</v>
      </c>
      <c r="T1490" s="12">
        <v>250</v>
      </c>
      <c r="U1490" s="12">
        <f t="shared" si="256"/>
        <v>59400</v>
      </c>
      <c r="V1490" s="12">
        <f t="shared" si="257"/>
        <v>66528</v>
      </c>
      <c r="W1490" s="23"/>
      <c r="X1490" s="23">
        <v>2017</v>
      </c>
      <c r="Y1490" s="25"/>
      <c r="Z1490" s="121" t="s">
        <v>1708</v>
      </c>
      <c r="AA1490" s="121" t="s">
        <v>1427</v>
      </c>
      <c r="AB1490" s="121" t="s">
        <v>4790</v>
      </c>
      <c r="AC1490" s="121">
        <v>65</v>
      </c>
      <c r="AD1490" s="122" t="s">
        <v>7919</v>
      </c>
      <c r="AE1490" s="122" t="s">
        <v>7918</v>
      </c>
      <c r="AF1490" s="121" t="s">
        <v>8288</v>
      </c>
      <c r="AG1490" s="121" t="s">
        <v>9018</v>
      </c>
      <c r="AH1490" s="121" t="s">
        <v>5286</v>
      </c>
      <c r="AI1490" s="121"/>
      <c r="AJ1490" s="123">
        <v>237.6</v>
      </c>
      <c r="AK1490" s="123">
        <v>250</v>
      </c>
      <c r="AL1490" s="123">
        <f t="shared" si="264"/>
        <v>59400</v>
      </c>
      <c r="AM1490" s="123">
        <f t="shared" si="265"/>
        <v>0</v>
      </c>
      <c r="AN1490" s="130"/>
      <c r="AO1490" s="21"/>
      <c r="AP1490" s="24"/>
      <c r="AQ1490" s="21"/>
    </row>
    <row r="1491" spans="1:43" s="22" customFormat="1" ht="76.5" outlineLevel="1" x14ac:dyDescent="0.25">
      <c r="A1491" s="70"/>
      <c r="B1491" s="72" t="s">
        <v>6390</v>
      </c>
      <c r="C1491" s="21" t="s">
        <v>79</v>
      </c>
      <c r="D1491" s="74" t="s">
        <v>5745</v>
      </c>
      <c r="E1491" s="74" t="s">
        <v>1000</v>
      </c>
      <c r="F1491" s="74" t="s">
        <v>1012</v>
      </c>
      <c r="G1491" s="21" t="s">
        <v>5746</v>
      </c>
      <c r="H1491" s="23" t="s">
        <v>81</v>
      </c>
      <c r="I1491" s="24">
        <v>0</v>
      </c>
      <c r="J1491" s="25">
        <v>710000000</v>
      </c>
      <c r="K1491" s="25" t="s">
        <v>82</v>
      </c>
      <c r="L1491" s="23" t="s">
        <v>726</v>
      </c>
      <c r="M1491" s="30" t="s">
        <v>1707</v>
      </c>
      <c r="N1491" s="26" t="s">
        <v>84</v>
      </c>
      <c r="O1491" s="26" t="s">
        <v>4214</v>
      </c>
      <c r="P1491" s="21" t="s">
        <v>91</v>
      </c>
      <c r="Q1491" s="27">
        <v>796</v>
      </c>
      <c r="R1491" s="26" t="s">
        <v>678</v>
      </c>
      <c r="S1491" s="12">
        <v>172</v>
      </c>
      <c r="T1491" s="12">
        <v>399.82</v>
      </c>
      <c r="U1491" s="12">
        <f t="shared" si="256"/>
        <v>68769.039999999994</v>
      </c>
      <c r="V1491" s="12">
        <f t="shared" si="257"/>
        <v>77021.324800000002</v>
      </c>
      <c r="W1491" s="23"/>
      <c r="X1491" s="23">
        <v>2017</v>
      </c>
      <c r="Y1491" s="25"/>
      <c r="Z1491" s="121" t="s">
        <v>1723</v>
      </c>
      <c r="AA1491" s="121" t="s">
        <v>1427</v>
      </c>
      <c r="AB1491" s="121" t="s">
        <v>4703</v>
      </c>
      <c r="AC1491" s="121">
        <v>12</v>
      </c>
      <c r="AD1491" s="122">
        <v>325214</v>
      </c>
      <c r="AE1491" s="122" t="s">
        <v>8308</v>
      </c>
      <c r="AF1491" s="121" t="s">
        <v>8306</v>
      </c>
      <c r="AG1491" s="121"/>
      <c r="AH1491" s="121" t="s">
        <v>8307</v>
      </c>
      <c r="AI1491" s="121"/>
      <c r="AJ1491" s="123">
        <v>172</v>
      </c>
      <c r="AK1491" s="123">
        <v>399.78</v>
      </c>
      <c r="AL1491" s="123">
        <f t="shared" si="264"/>
        <v>68762.159999999989</v>
      </c>
      <c r="AM1491" s="123">
        <f t="shared" si="265"/>
        <v>6.8800000000046566</v>
      </c>
      <c r="AN1491" s="130"/>
      <c r="AO1491" s="21"/>
      <c r="AP1491" s="24"/>
      <c r="AQ1491" s="21"/>
    </row>
    <row r="1492" spans="1:43" s="22" customFormat="1" ht="216.75" outlineLevel="1" x14ac:dyDescent="0.25">
      <c r="A1492" s="70"/>
      <c r="B1492" s="72" t="s">
        <v>6391</v>
      </c>
      <c r="C1492" s="21" t="s">
        <v>79</v>
      </c>
      <c r="D1492" s="74" t="s">
        <v>1022</v>
      </c>
      <c r="E1492" s="74" t="s">
        <v>1000</v>
      </c>
      <c r="F1492" s="74" t="s">
        <v>1023</v>
      </c>
      <c r="G1492" s="21" t="s">
        <v>1446</v>
      </c>
      <c r="H1492" s="23" t="s">
        <v>81</v>
      </c>
      <c r="I1492" s="24">
        <v>0</v>
      </c>
      <c r="J1492" s="25">
        <v>710000000</v>
      </c>
      <c r="K1492" s="25" t="s">
        <v>82</v>
      </c>
      <c r="L1492" s="23" t="s">
        <v>726</v>
      </c>
      <c r="M1492" s="30" t="s">
        <v>1707</v>
      </c>
      <c r="N1492" s="26" t="s">
        <v>84</v>
      </c>
      <c r="O1492" s="26" t="s">
        <v>4214</v>
      </c>
      <c r="P1492" s="21" t="s">
        <v>91</v>
      </c>
      <c r="Q1492" s="76" t="s">
        <v>88</v>
      </c>
      <c r="R1492" s="77" t="s">
        <v>89</v>
      </c>
      <c r="S1492" s="12">
        <v>369</v>
      </c>
      <c r="T1492" s="12">
        <v>408.42</v>
      </c>
      <c r="U1492" s="12">
        <f t="shared" si="256"/>
        <v>150706.98000000001</v>
      </c>
      <c r="V1492" s="12">
        <f t="shared" si="257"/>
        <v>168791.81760000004</v>
      </c>
      <c r="W1492" s="23"/>
      <c r="X1492" s="23">
        <v>2017</v>
      </c>
      <c r="Y1492" s="25"/>
      <c r="Z1492" s="121" t="s">
        <v>1723</v>
      </c>
      <c r="AA1492" s="121" t="s">
        <v>1427</v>
      </c>
      <c r="AB1492" s="121" t="s">
        <v>4703</v>
      </c>
      <c r="AC1492" s="121">
        <v>13</v>
      </c>
      <c r="AD1492" s="122">
        <v>325214</v>
      </c>
      <c r="AE1492" s="122" t="s">
        <v>8308</v>
      </c>
      <c r="AF1492" s="121" t="s">
        <v>8306</v>
      </c>
      <c r="AG1492" s="121"/>
      <c r="AH1492" s="121" t="s">
        <v>8307</v>
      </c>
      <c r="AI1492" s="121"/>
      <c r="AJ1492" s="123">
        <v>369</v>
      </c>
      <c r="AK1492" s="123">
        <v>408.39</v>
      </c>
      <c r="AL1492" s="123">
        <f t="shared" si="264"/>
        <v>150695.91</v>
      </c>
      <c r="AM1492" s="123">
        <f t="shared" si="265"/>
        <v>11.070000000006985</v>
      </c>
      <c r="AN1492" s="130"/>
      <c r="AO1492" s="21"/>
      <c r="AP1492" s="24"/>
      <c r="AQ1492" s="21"/>
    </row>
    <row r="1493" spans="1:43" s="22" customFormat="1" ht="178.5" outlineLevel="1" x14ac:dyDescent="0.25">
      <c r="A1493" s="70"/>
      <c r="B1493" s="72" t="s">
        <v>6392</v>
      </c>
      <c r="C1493" s="21" t="s">
        <v>79</v>
      </c>
      <c r="D1493" s="74" t="s">
        <v>1018</v>
      </c>
      <c r="E1493" s="74" t="s">
        <v>1019</v>
      </c>
      <c r="F1493" s="74" t="s">
        <v>1020</v>
      </c>
      <c r="G1493" s="21" t="s">
        <v>1021</v>
      </c>
      <c r="H1493" s="23" t="s">
        <v>81</v>
      </c>
      <c r="I1493" s="24">
        <v>0</v>
      </c>
      <c r="J1493" s="25">
        <v>710000000</v>
      </c>
      <c r="K1493" s="25" t="s">
        <v>82</v>
      </c>
      <c r="L1493" s="23" t="s">
        <v>726</v>
      </c>
      <c r="M1493" s="30" t="s">
        <v>1707</v>
      </c>
      <c r="N1493" s="26" t="s">
        <v>84</v>
      </c>
      <c r="O1493" s="26" t="s">
        <v>4214</v>
      </c>
      <c r="P1493" s="21" t="s">
        <v>91</v>
      </c>
      <c r="Q1493" s="27" t="s">
        <v>1124</v>
      </c>
      <c r="R1493" s="26" t="s">
        <v>1125</v>
      </c>
      <c r="S1493" s="12">
        <v>125</v>
      </c>
      <c r="T1493" s="12">
        <v>166.71</v>
      </c>
      <c r="U1493" s="12">
        <f t="shared" si="256"/>
        <v>20838.75</v>
      </c>
      <c r="V1493" s="12">
        <f t="shared" si="257"/>
        <v>23339.4</v>
      </c>
      <c r="W1493" s="23"/>
      <c r="X1493" s="23">
        <v>2017</v>
      </c>
      <c r="Y1493" s="25"/>
      <c r="Z1493" s="121" t="s">
        <v>1723</v>
      </c>
      <c r="AA1493" s="121" t="s">
        <v>1427</v>
      </c>
      <c r="AB1493" s="121" t="s">
        <v>4703</v>
      </c>
      <c r="AC1493" s="121">
        <v>14</v>
      </c>
      <c r="AD1493" s="122">
        <v>325214</v>
      </c>
      <c r="AE1493" s="122" t="s">
        <v>8308</v>
      </c>
      <c r="AF1493" s="121" t="s">
        <v>8306</v>
      </c>
      <c r="AG1493" s="121"/>
      <c r="AH1493" s="121" t="s">
        <v>8307</v>
      </c>
      <c r="AI1493" s="121"/>
      <c r="AJ1493" s="123">
        <v>125</v>
      </c>
      <c r="AK1493" s="123">
        <v>166.7</v>
      </c>
      <c r="AL1493" s="123">
        <f t="shared" si="264"/>
        <v>20837.5</v>
      </c>
      <c r="AM1493" s="123">
        <f t="shared" si="265"/>
        <v>1.25</v>
      </c>
      <c r="AN1493" s="130"/>
      <c r="AO1493" s="21"/>
      <c r="AP1493" s="24"/>
      <c r="AQ1493" s="21"/>
    </row>
    <row r="1494" spans="1:43" s="22" customFormat="1" ht="76.5" outlineLevel="1" x14ac:dyDescent="0.25">
      <c r="A1494" s="70"/>
      <c r="B1494" s="72" t="s">
        <v>6393</v>
      </c>
      <c r="C1494" s="21" t="s">
        <v>79</v>
      </c>
      <c r="D1494" s="74" t="s">
        <v>1450</v>
      </c>
      <c r="E1494" s="74" t="s">
        <v>1038</v>
      </c>
      <c r="F1494" s="74" t="s">
        <v>1451</v>
      </c>
      <c r="G1494" s="21" t="s">
        <v>1452</v>
      </c>
      <c r="H1494" s="23" t="s">
        <v>81</v>
      </c>
      <c r="I1494" s="24">
        <v>0</v>
      </c>
      <c r="J1494" s="25">
        <v>710000000</v>
      </c>
      <c r="K1494" s="25" t="s">
        <v>82</v>
      </c>
      <c r="L1494" s="23" t="s">
        <v>726</v>
      </c>
      <c r="M1494" s="30" t="s">
        <v>1707</v>
      </c>
      <c r="N1494" s="26" t="s">
        <v>84</v>
      </c>
      <c r="O1494" s="26" t="s">
        <v>4214</v>
      </c>
      <c r="P1494" s="21" t="s">
        <v>91</v>
      </c>
      <c r="Q1494" s="27" t="s">
        <v>1126</v>
      </c>
      <c r="R1494" s="26" t="s">
        <v>1127</v>
      </c>
      <c r="S1494" s="12">
        <v>252</v>
      </c>
      <c r="T1494" s="12">
        <v>171.96</v>
      </c>
      <c r="U1494" s="12">
        <f t="shared" si="256"/>
        <v>43333.920000000006</v>
      </c>
      <c r="V1494" s="12">
        <f t="shared" si="257"/>
        <v>48533.99040000001</v>
      </c>
      <c r="W1494" s="23"/>
      <c r="X1494" s="23">
        <v>2017</v>
      </c>
      <c r="Y1494" s="25"/>
      <c r="Z1494" s="121" t="s">
        <v>1723</v>
      </c>
      <c r="AA1494" s="121" t="s">
        <v>1427</v>
      </c>
      <c r="AB1494" s="121" t="s">
        <v>4703</v>
      </c>
      <c r="AC1494" s="121">
        <v>15</v>
      </c>
      <c r="AD1494" s="122">
        <v>325214</v>
      </c>
      <c r="AE1494" s="122" t="s">
        <v>8308</v>
      </c>
      <c r="AF1494" s="121" t="s">
        <v>8306</v>
      </c>
      <c r="AG1494" s="121"/>
      <c r="AH1494" s="121" t="s">
        <v>8307</v>
      </c>
      <c r="AI1494" s="121"/>
      <c r="AJ1494" s="123">
        <v>252</v>
      </c>
      <c r="AK1494" s="123">
        <v>171.92</v>
      </c>
      <c r="AL1494" s="123">
        <f t="shared" si="264"/>
        <v>43323.839999999997</v>
      </c>
      <c r="AM1494" s="123">
        <f t="shared" si="265"/>
        <v>10.080000000009022</v>
      </c>
      <c r="AN1494" s="130"/>
      <c r="AO1494" s="21"/>
      <c r="AP1494" s="24"/>
      <c r="AQ1494" s="21"/>
    </row>
    <row r="1495" spans="1:43" s="22" customFormat="1" ht="76.5" outlineLevel="1" x14ac:dyDescent="0.25">
      <c r="A1495" s="70"/>
      <c r="B1495" s="72" t="s">
        <v>6394</v>
      </c>
      <c r="C1495" s="21" t="s">
        <v>79</v>
      </c>
      <c r="D1495" s="74" t="s">
        <v>1955</v>
      </c>
      <c r="E1495" s="74" t="s">
        <v>1956</v>
      </c>
      <c r="F1495" s="74" t="s">
        <v>1957</v>
      </c>
      <c r="G1495" s="21" t="s">
        <v>1958</v>
      </c>
      <c r="H1495" s="23" t="s">
        <v>81</v>
      </c>
      <c r="I1495" s="24">
        <v>0</v>
      </c>
      <c r="J1495" s="25">
        <v>710000000</v>
      </c>
      <c r="K1495" s="25" t="s">
        <v>82</v>
      </c>
      <c r="L1495" s="23" t="s">
        <v>726</v>
      </c>
      <c r="M1495" s="30" t="s">
        <v>1707</v>
      </c>
      <c r="N1495" s="26" t="s">
        <v>84</v>
      </c>
      <c r="O1495" s="26" t="s">
        <v>4214</v>
      </c>
      <c r="P1495" s="21" t="s">
        <v>91</v>
      </c>
      <c r="Q1495" s="27">
        <v>736</v>
      </c>
      <c r="R1495" s="26" t="s">
        <v>1128</v>
      </c>
      <c r="S1495" s="12">
        <v>126</v>
      </c>
      <c r="T1495" s="12">
        <v>315.27</v>
      </c>
      <c r="U1495" s="12">
        <f t="shared" si="256"/>
        <v>39724.019999999997</v>
      </c>
      <c r="V1495" s="12">
        <f t="shared" si="257"/>
        <v>44490.902399999999</v>
      </c>
      <c r="W1495" s="23"/>
      <c r="X1495" s="23">
        <v>2017</v>
      </c>
      <c r="Y1495" s="25"/>
      <c r="Z1495" s="121" t="s">
        <v>1723</v>
      </c>
      <c r="AA1495" s="121" t="s">
        <v>1427</v>
      </c>
      <c r="AB1495" s="121" t="s">
        <v>4703</v>
      </c>
      <c r="AC1495" s="121">
        <v>16</v>
      </c>
      <c r="AD1495" s="122">
        <v>325214</v>
      </c>
      <c r="AE1495" s="122" t="s">
        <v>8308</v>
      </c>
      <c r="AF1495" s="121" t="s">
        <v>8306</v>
      </c>
      <c r="AG1495" s="121"/>
      <c r="AH1495" s="121" t="s">
        <v>8307</v>
      </c>
      <c r="AI1495" s="121"/>
      <c r="AJ1495" s="123">
        <v>126</v>
      </c>
      <c r="AK1495" s="123">
        <v>315.27</v>
      </c>
      <c r="AL1495" s="123">
        <f t="shared" si="264"/>
        <v>39724.019999999997</v>
      </c>
      <c r="AM1495" s="123">
        <f t="shared" si="265"/>
        <v>0</v>
      </c>
      <c r="AN1495" s="130"/>
      <c r="AO1495" s="21"/>
      <c r="AP1495" s="24"/>
      <c r="AQ1495" s="21"/>
    </row>
    <row r="1496" spans="1:43" s="22" customFormat="1" ht="76.5" outlineLevel="1" x14ac:dyDescent="0.25">
      <c r="A1496" s="70"/>
      <c r="B1496" s="72" t="s">
        <v>6395</v>
      </c>
      <c r="C1496" s="21" t="s">
        <v>79</v>
      </c>
      <c r="D1496" s="74" t="s">
        <v>2020</v>
      </c>
      <c r="E1496" s="74" t="s">
        <v>2021</v>
      </c>
      <c r="F1496" s="74" t="s">
        <v>2022</v>
      </c>
      <c r="G1496" s="21" t="s">
        <v>5747</v>
      </c>
      <c r="H1496" s="23" t="s">
        <v>81</v>
      </c>
      <c r="I1496" s="24">
        <v>0</v>
      </c>
      <c r="J1496" s="25">
        <v>710000000</v>
      </c>
      <c r="K1496" s="25" t="s">
        <v>82</v>
      </c>
      <c r="L1496" s="23" t="s">
        <v>726</v>
      </c>
      <c r="M1496" s="30" t="s">
        <v>1707</v>
      </c>
      <c r="N1496" s="26" t="s">
        <v>84</v>
      </c>
      <c r="O1496" s="26" t="s">
        <v>4214</v>
      </c>
      <c r="P1496" s="21" t="s">
        <v>91</v>
      </c>
      <c r="Q1496" s="27">
        <v>736</v>
      </c>
      <c r="R1496" s="26" t="s">
        <v>1128</v>
      </c>
      <c r="S1496" s="12">
        <v>60</v>
      </c>
      <c r="T1496" s="12">
        <v>315.27</v>
      </c>
      <c r="U1496" s="12">
        <f t="shared" si="256"/>
        <v>18916.199999999997</v>
      </c>
      <c r="V1496" s="12">
        <f t="shared" si="257"/>
        <v>21186.144</v>
      </c>
      <c r="W1496" s="23"/>
      <c r="X1496" s="23">
        <v>2017</v>
      </c>
      <c r="Y1496" s="25"/>
      <c r="Z1496" s="121" t="s">
        <v>1723</v>
      </c>
      <c r="AA1496" s="121" t="s">
        <v>1427</v>
      </c>
      <c r="AB1496" s="121" t="s">
        <v>4703</v>
      </c>
      <c r="AC1496" s="121">
        <v>17</v>
      </c>
      <c r="AD1496" s="122">
        <v>325214</v>
      </c>
      <c r="AE1496" s="122" t="s">
        <v>8308</v>
      </c>
      <c r="AF1496" s="121" t="s">
        <v>8306</v>
      </c>
      <c r="AG1496" s="121"/>
      <c r="AH1496" s="121" t="s">
        <v>8307</v>
      </c>
      <c r="AI1496" s="121"/>
      <c r="AJ1496" s="123">
        <v>60</v>
      </c>
      <c r="AK1496" s="123">
        <v>315.27</v>
      </c>
      <c r="AL1496" s="123">
        <f t="shared" si="264"/>
        <v>18916.199999999997</v>
      </c>
      <c r="AM1496" s="123">
        <f t="shared" si="265"/>
        <v>0</v>
      </c>
      <c r="AN1496" s="130"/>
      <c r="AO1496" s="21"/>
      <c r="AP1496" s="24"/>
      <c r="AQ1496" s="21"/>
    </row>
    <row r="1497" spans="1:43" s="22" customFormat="1" ht="76.5" outlineLevel="1" x14ac:dyDescent="0.25">
      <c r="A1497" s="70"/>
      <c r="B1497" s="72" t="s">
        <v>6396</v>
      </c>
      <c r="C1497" s="21" t="s">
        <v>79</v>
      </c>
      <c r="D1497" s="74" t="s">
        <v>1929</v>
      </c>
      <c r="E1497" s="74" t="s">
        <v>1930</v>
      </c>
      <c r="F1497" s="74" t="s">
        <v>1931</v>
      </c>
      <c r="G1497" s="21" t="s">
        <v>1932</v>
      </c>
      <c r="H1497" s="23" t="s">
        <v>81</v>
      </c>
      <c r="I1497" s="24">
        <v>0</v>
      </c>
      <c r="J1497" s="25">
        <v>710000000</v>
      </c>
      <c r="K1497" s="25" t="s">
        <v>82</v>
      </c>
      <c r="L1497" s="23" t="s">
        <v>726</v>
      </c>
      <c r="M1497" s="30" t="s">
        <v>1707</v>
      </c>
      <c r="N1497" s="26" t="s">
        <v>84</v>
      </c>
      <c r="O1497" s="26" t="s">
        <v>4214</v>
      </c>
      <c r="P1497" s="21" t="s">
        <v>91</v>
      </c>
      <c r="Q1497" s="27">
        <v>704</v>
      </c>
      <c r="R1497" s="26" t="s">
        <v>901</v>
      </c>
      <c r="S1497" s="12">
        <v>270</v>
      </c>
      <c r="T1497" s="12">
        <v>56.37</v>
      </c>
      <c r="U1497" s="12">
        <f t="shared" si="256"/>
        <v>15219.9</v>
      </c>
      <c r="V1497" s="12">
        <f t="shared" si="257"/>
        <v>17046.288</v>
      </c>
      <c r="W1497" s="23"/>
      <c r="X1497" s="23">
        <v>2017</v>
      </c>
      <c r="Y1497" s="25"/>
      <c r="Z1497" s="121" t="s">
        <v>1723</v>
      </c>
      <c r="AA1497" s="121" t="s">
        <v>1427</v>
      </c>
      <c r="AB1497" s="121" t="s">
        <v>4703</v>
      </c>
      <c r="AC1497" s="121">
        <v>18</v>
      </c>
      <c r="AD1497" s="122">
        <v>325214</v>
      </c>
      <c r="AE1497" s="122" t="s">
        <v>8308</v>
      </c>
      <c r="AF1497" s="121" t="s">
        <v>8306</v>
      </c>
      <c r="AG1497" s="121"/>
      <c r="AH1497" s="121" t="s">
        <v>8307</v>
      </c>
      <c r="AI1497" s="121"/>
      <c r="AJ1497" s="123">
        <v>270</v>
      </c>
      <c r="AK1497" s="123">
        <v>56.34</v>
      </c>
      <c r="AL1497" s="123">
        <f t="shared" si="264"/>
        <v>15211.800000000001</v>
      </c>
      <c r="AM1497" s="123">
        <f t="shared" si="265"/>
        <v>8.0999999999985448</v>
      </c>
      <c r="AN1497" s="130"/>
      <c r="AO1497" s="21"/>
      <c r="AP1497" s="24"/>
      <c r="AQ1497" s="21"/>
    </row>
    <row r="1498" spans="1:43" s="22" customFormat="1" ht="76.5" outlineLevel="1" x14ac:dyDescent="0.25">
      <c r="A1498" s="70"/>
      <c r="B1498" s="72" t="s">
        <v>6397</v>
      </c>
      <c r="C1498" s="21" t="s">
        <v>79</v>
      </c>
      <c r="D1498" s="74" t="s">
        <v>5748</v>
      </c>
      <c r="E1498" s="74" t="s">
        <v>5749</v>
      </c>
      <c r="F1498" s="74" t="s">
        <v>5750</v>
      </c>
      <c r="G1498" s="21" t="s">
        <v>7174</v>
      </c>
      <c r="H1498" s="23" t="s">
        <v>81</v>
      </c>
      <c r="I1498" s="24">
        <v>0</v>
      </c>
      <c r="J1498" s="25">
        <v>710000000</v>
      </c>
      <c r="K1498" s="25" t="s">
        <v>82</v>
      </c>
      <c r="L1498" s="23" t="s">
        <v>726</v>
      </c>
      <c r="M1498" s="30" t="s">
        <v>1707</v>
      </c>
      <c r="N1498" s="26" t="s">
        <v>84</v>
      </c>
      <c r="O1498" s="26" t="s">
        <v>4214</v>
      </c>
      <c r="P1498" s="21" t="s">
        <v>91</v>
      </c>
      <c r="Q1498" s="76" t="s">
        <v>705</v>
      </c>
      <c r="R1498" s="77" t="s">
        <v>679</v>
      </c>
      <c r="S1498" s="12">
        <v>20</v>
      </c>
      <c r="T1498" s="12">
        <v>1027.01</v>
      </c>
      <c r="U1498" s="12">
        <f t="shared" si="256"/>
        <v>20540.2</v>
      </c>
      <c r="V1498" s="12">
        <f t="shared" si="257"/>
        <v>23005.024000000001</v>
      </c>
      <c r="W1498" s="23"/>
      <c r="X1498" s="23">
        <v>2017</v>
      </c>
      <c r="Y1498" s="25"/>
      <c r="Z1498" s="121" t="s">
        <v>1723</v>
      </c>
      <c r="AA1498" s="121" t="s">
        <v>1427</v>
      </c>
      <c r="AB1498" s="121" t="s">
        <v>4703</v>
      </c>
      <c r="AC1498" s="121">
        <v>19</v>
      </c>
      <c r="AD1498" s="122">
        <v>325214</v>
      </c>
      <c r="AE1498" s="122" t="s">
        <v>8308</v>
      </c>
      <c r="AF1498" s="121" t="s">
        <v>8306</v>
      </c>
      <c r="AG1498" s="121"/>
      <c r="AH1498" s="121" t="s">
        <v>8307</v>
      </c>
      <c r="AI1498" s="121"/>
      <c r="AJ1498" s="123">
        <v>20</v>
      </c>
      <c r="AK1498" s="123">
        <v>1027.01</v>
      </c>
      <c r="AL1498" s="123">
        <f t="shared" si="264"/>
        <v>20540.2</v>
      </c>
      <c r="AM1498" s="123">
        <f t="shared" si="265"/>
        <v>0</v>
      </c>
      <c r="AN1498" s="130"/>
      <c r="AO1498" s="21"/>
      <c r="AP1498" s="24"/>
      <c r="AQ1498" s="21"/>
    </row>
    <row r="1499" spans="1:43" s="22" customFormat="1" ht="76.5" outlineLevel="1" x14ac:dyDescent="0.25">
      <c r="A1499" s="70"/>
      <c r="B1499" s="72" t="s">
        <v>6398</v>
      </c>
      <c r="C1499" s="21" t="s">
        <v>79</v>
      </c>
      <c r="D1499" s="74" t="s">
        <v>1850</v>
      </c>
      <c r="E1499" s="74" t="s">
        <v>1176</v>
      </c>
      <c r="F1499" s="74" t="s">
        <v>1851</v>
      </c>
      <c r="G1499" s="21" t="s">
        <v>1852</v>
      </c>
      <c r="H1499" s="23" t="s">
        <v>81</v>
      </c>
      <c r="I1499" s="24">
        <v>0</v>
      </c>
      <c r="J1499" s="25">
        <v>710000000</v>
      </c>
      <c r="K1499" s="25" t="s">
        <v>82</v>
      </c>
      <c r="L1499" s="23" t="s">
        <v>726</v>
      </c>
      <c r="M1499" s="30" t="s">
        <v>1707</v>
      </c>
      <c r="N1499" s="26" t="s">
        <v>84</v>
      </c>
      <c r="O1499" s="26" t="s">
        <v>4214</v>
      </c>
      <c r="P1499" s="21" t="s">
        <v>91</v>
      </c>
      <c r="Q1499" s="27">
        <v>796</v>
      </c>
      <c r="R1499" s="26" t="s">
        <v>678</v>
      </c>
      <c r="S1499" s="12">
        <v>30</v>
      </c>
      <c r="T1499" s="12">
        <v>515.89</v>
      </c>
      <c r="U1499" s="12">
        <f t="shared" si="256"/>
        <v>15476.699999999999</v>
      </c>
      <c r="V1499" s="12">
        <f t="shared" si="257"/>
        <v>17333.903999999999</v>
      </c>
      <c r="W1499" s="23"/>
      <c r="X1499" s="23">
        <v>2017</v>
      </c>
      <c r="Y1499" s="25"/>
      <c r="Z1499" s="121" t="s">
        <v>1723</v>
      </c>
      <c r="AA1499" s="121" t="s">
        <v>1427</v>
      </c>
      <c r="AB1499" s="121" t="s">
        <v>4703</v>
      </c>
      <c r="AC1499" s="121">
        <v>20</v>
      </c>
      <c r="AD1499" s="122">
        <v>325214</v>
      </c>
      <c r="AE1499" s="122" t="s">
        <v>8308</v>
      </c>
      <c r="AF1499" s="121" t="s">
        <v>8306</v>
      </c>
      <c r="AG1499" s="121"/>
      <c r="AH1499" s="121" t="s">
        <v>8307</v>
      </c>
      <c r="AI1499" s="121"/>
      <c r="AJ1499" s="123">
        <v>30</v>
      </c>
      <c r="AK1499" s="123">
        <v>515.85</v>
      </c>
      <c r="AL1499" s="123">
        <f t="shared" si="264"/>
        <v>15475.5</v>
      </c>
      <c r="AM1499" s="123">
        <f t="shared" si="265"/>
        <v>1.1999999999989086</v>
      </c>
      <c r="AN1499" s="130"/>
      <c r="AO1499" s="21"/>
      <c r="AP1499" s="24"/>
      <c r="AQ1499" s="21"/>
    </row>
    <row r="1500" spans="1:43" s="22" customFormat="1" ht="76.5" outlineLevel="1" x14ac:dyDescent="0.25">
      <c r="A1500" s="70"/>
      <c r="B1500" s="72" t="s">
        <v>6399</v>
      </c>
      <c r="C1500" s="21" t="s">
        <v>79</v>
      </c>
      <c r="D1500" s="74" t="s">
        <v>1031</v>
      </c>
      <c r="E1500" s="74" t="s">
        <v>315</v>
      </c>
      <c r="F1500" s="74" t="s">
        <v>1032</v>
      </c>
      <c r="G1500" s="21" t="s">
        <v>5751</v>
      </c>
      <c r="H1500" s="23" t="s">
        <v>81</v>
      </c>
      <c r="I1500" s="24">
        <v>0</v>
      </c>
      <c r="J1500" s="25">
        <v>710000000</v>
      </c>
      <c r="K1500" s="25" t="s">
        <v>82</v>
      </c>
      <c r="L1500" s="23" t="s">
        <v>726</v>
      </c>
      <c r="M1500" s="30" t="s">
        <v>1707</v>
      </c>
      <c r="N1500" s="26" t="s">
        <v>84</v>
      </c>
      <c r="O1500" s="26" t="s">
        <v>4214</v>
      </c>
      <c r="P1500" s="21" t="s">
        <v>91</v>
      </c>
      <c r="Q1500" s="27" t="s">
        <v>680</v>
      </c>
      <c r="R1500" s="26" t="s">
        <v>681</v>
      </c>
      <c r="S1500" s="12">
        <v>236</v>
      </c>
      <c r="T1500" s="12">
        <v>716.52</v>
      </c>
      <c r="U1500" s="12">
        <f t="shared" si="256"/>
        <v>169098.72</v>
      </c>
      <c r="V1500" s="12">
        <f t="shared" si="257"/>
        <v>189390.56640000001</v>
      </c>
      <c r="W1500" s="23"/>
      <c r="X1500" s="23">
        <v>2017</v>
      </c>
      <c r="Y1500" s="25"/>
      <c r="Z1500" s="121" t="s">
        <v>1723</v>
      </c>
      <c r="AA1500" s="121" t="s">
        <v>1427</v>
      </c>
      <c r="AB1500" s="121" t="s">
        <v>4703</v>
      </c>
      <c r="AC1500" s="121">
        <v>21</v>
      </c>
      <c r="AD1500" s="122">
        <v>325214</v>
      </c>
      <c r="AE1500" s="122" t="s">
        <v>8308</v>
      </c>
      <c r="AF1500" s="121" t="s">
        <v>8306</v>
      </c>
      <c r="AG1500" s="121"/>
      <c r="AH1500" s="121" t="s">
        <v>8307</v>
      </c>
      <c r="AI1500" s="121"/>
      <c r="AJ1500" s="123">
        <v>236</v>
      </c>
      <c r="AK1500" s="123">
        <v>716.52</v>
      </c>
      <c r="AL1500" s="123">
        <f t="shared" si="264"/>
        <v>169098.72</v>
      </c>
      <c r="AM1500" s="123">
        <f t="shared" si="265"/>
        <v>0</v>
      </c>
      <c r="AN1500" s="130"/>
      <c r="AO1500" s="21"/>
      <c r="AP1500" s="24"/>
      <c r="AQ1500" s="21"/>
    </row>
    <row r="1501" spans="1:43" s="22" customFormat="1" ht="76.5" outlineLevel="1" x14ac:dyDescent="0.25">
      <c r="A1501" s="70"/>
      <c r="B1501" s="72" t="s">
        <v>6400</v>
      </c>
      <c r="C1501" s="21" t="s">
        <v>79</v>
      </c>
      <c r="D1501" s="74" t="s">
        <v>1299</v>
      </c>
      <c r="E1501" s="74" t="s">
        <v>1000</v>
      </c>
      <c r="F1501" s="74" t="s">
        <v>1147</v>
      </c>
      <c r="G1501" s="21" t="s">
        <v>7175</v>
      </c>
      <c r="H1501" s="23" t="s">
        <v>81</v>
      </c>
      <c r="I1501" s="24">
        <v>0</v>
      </c>
      <c r="J1501" s="25">
        <v>710000000</v>
      </c>
      <c r="K1501" s="25" t="s">
        <v>82</v>
      </c>
      <c r="L1501" s="72" t="s">
        <v>726</v>
      </c>
      <c r="M1501" s="30" t="s">
        <v>1707</v>
      </c>
      <c r="N1501" s="26" t="s">
        <v>84</v>
      </c>
      <c r="O1501" s="26" t="s">
        <v>4214</v>
      </c>
      <c r="P1501" s="21" t="s">
        <v>91</v>
      </c>
      <c r="Q1501" s="27">
        <v>868</v>
      </c>
      <c r="R1501" s="26" t="s">
        <v>89</v>
      </c>
      <c r="S1501" s="12">
        <v>23</v>
      </c>
      <c r="T1501" s="12">
        <v>1321.74</v>
      </c>
      <c r="U1501" s="12">
        <f t="shared" si="256"/>
        <v>30400.02</v>
      </c>
      <c r="V1501" s="12">
        <f t="shared" si="257"/>
        <v>34048.022400000002</v>
      </c>
      <c r="W1501" s="23"/>
      <c r="X1501" s="23">
        <v>2017</v>
      </c>
      <c r="Y1501" s="25"/>
      <c r="Z1501" s="121" t="s">
        <v>1723</v>
      </c>
      <c r="AA1501" s="121" t="s">
        <v>1427</v>
      </c>
      <c r="AB1501" s="121" t="s">
        <v>4703</v>
      </c>
      <c r="AC1501" s="121">
        <v>22</v>
      </c>
      <c r="AD1501" s="122">
        <v>325214</v>
      </c>
      <c r="AE1501" s="122" t="s">
        <v>8308</v>
      </c>
      <c r="AF1501" s="121" t="s">
        <v>8306</v>
      </c>
      <c r="AG1501" s="121"/>
      <c r="AH1501" s="121" t="s">
        <v>8307</v>
      </c>
      <c r="AI1501" s="121"/>
      <c r="AJ1501" s="123">
        <v>23</v>
      </c>
      <c r="AK1501" s="123">
        <v>1321.7</v>
      </c>
      <c r="AL1501" s="123">
        <f t="shared" si="264"/>
        <v>30399.100000000002</v>
      </c>
      <c r="AM1501" s="123">
        <f t="shared" si="265"/>
        <v>0.91999999999825377</v>
      </c>
      <c r="AN1501" s="130"/>
      <c r="AO1501" s="21"/>
      <c r="AP1501" s="24"/>
      <c r="AQ1501" s="21"/>
    </row>
    <row r="1502" spans="1:43" s="22" customFormat="1" ht="76.5" outlineLevel="1" x14ac:dyDescent="0.25">
      <c r="A1502" s="70"/>
      <c r="B1502" s="72" t="s">
        <v>6401</v>
      </c>
      <c r="C1502" s="21" t="s">
        <v>79</v>
      </c>
      <c r="D1502" s="74" t="s">
        <v>1447</v>
      </c>
      <c r="E1502" s="74" t="s">
        <v>1055</v>
      </c>
      <c r="F1502" s="74" t="s">
        <v>1339</v>
      </c>
      <c r="G1502" s="21" t="s">
        <v>1448</v>
      </c>
      <c r="H1502" s="23" t="s">
        <v>81</v>
      </c>
      <c r="I1502" s="24">
        <v>0</v>
      </c>
      <c r="J1502" s="25">
        <v>710000000</v>
      </c>
      <c r="K1502" s="25" t="s">
        <v>82</v>
      </c>
      <c r="L1502" s="23" t="s">
        <v>726</v>
      </c>
      <c r="M1502" s="30" t="s">
        <v>1707</v>
      </c>
      <c r="N1502" s="26" t="s">
        <v>84</v>
      </c>
      <c r="O1502" s="26" t="s">
        <v>4214</v>
      </c>
      <c r="P1502" s="21" t="s">
        <v>91</v>
      </c>
      <c r="Q1502" s="27">
        <v>796</v>
      </c>
      <c r="R1502" s="26" t="s">
        <v>678</v>
      </c>
      <c r="S1502" s="12">
        <v>8</v>
      </c>
      <c r="T1502" s="73">
        <v>746</v>
      </c>
      <c r="U1502" s="12">
        <f t="shared" si="256"/>
        <v>5968</v>
      </c>
      <c r="V1502" s="12">
        <f t="shared" si="257"/>
        <v>6684.1600000000008</v>
      </c>
      <c r="W1502" s="23"/>
      <c r="X1502" s="23">
        <v>2017</v>
      </c>
      <c r="Y1502" s="25"/>
      <c r="Z1502" s="121" t="s">
        <v>1723</v>
      </c>
      <c r="AA1502" s="121" t="s">
        <v>1427</v>
      </c>
      <c r="AB1502" s="121" t="s">
        <v>4703</v>
      </c>
      <c r="AC1502" s="121">
        <v>23</v>
      </c>
      <c r="AD1502" s="122">
        <v>325214</v>
      </c>
      <c r="AE1502" s="122" t="s">
        <v>8308</v>
      </c>
      <c r="AF1502" s="121" t="s">
        <v>8306</v>
      </c>
      <c r="AG1502" s="121"/>
      <c r="AH1502" s="121" t="s">
        <v>8307</v>
      </c>
      <c r="AI1502" s="121"/>
      <c r="AJ1502" s="123">
        <v>8</v>
      </c>
      <c r="AK1502" s="123">
        <v>745.98</v>
      </c>
      <c r="AL1502" s="123">
        <f t="shared" si="264"/>
        <v>5967.84</v>
      </c>
      <c r="AM1502" s="123">
        <f t="shared" si="265"/>
        <v>0.15999999999985448</v>
      </c>
      <c r="AN1502" s="130"/>
      <c r="AO1502" s="21"/>
      <c r="AP1502" s="24"/>
      <c r="AQ1502" s="21"/>
    </row>
    <row r="1503" spans="1:43" s="22" customFormat="1" ht="76.5" outlineLevel="1" x14ac:dyDescent="0.25">
      <c r="A1503" s="70"/>
      <c r="B1503" s="72" t="s">
        <v>6402</v>
      </c>
      <c r="C1503" s="21" t="s">
        <v>79</v>
      </c>
      <c r="D1503" s="74" t="s">
        <v>5752</v>
      </c>
      <c r="E1503" s="74" t="s">
        <v>441</v>
      </c>
      <c r="F1503" s="74" t="s">
        <v>1210</v>
      </c>
      <c r="G1503" s="21" t="s">
        <v>3977</v>
      </c>
      <c r="H1503" s="23" t="s">
        <v>81</v>
      </c>
      <c r="I1503" s="24">
        <v>0</v>
      </c>
      <c r="J1503" s="25">
        <v>710000000</v>
      </c>
      <c r="K1503" s="25" t="s">
        <v>82</v>
      </c>
      <c r="L1503" s="23" t="s">
        <v>726</v>
      </c>
      <c r="M1503" s="30" t="s">
        <v>1707</v>
      </c>
      <c r="N1503" s="26" t="s">
        <v>84</v>
      </c>
      <c r="O1503" s="26" t="s">
        <v>4214</v>
      </c>
      <c r="P1503" s="21" t="s">
        <v>91</v>
      </c>
      <c r="Q1503" s="27">
        <v>796</v>
      </c>
      <c r="R1503" s="26" t="s">
        <v>678</v>
      </c>
      <c r="S1503" s="12">
        <v>5</v>
      </c>
      <c r="T1503" s="12">
        <v>1203.75</v>
      </c>
      <c r="U1503" s="12">
        <f t="shared" si="256"/>
        <v>6018.75</v>
      </c>
      <c r="V1503" s="12">
        <f t="shared" si="257"/>
        <v>6741.0000000000009</v>
      </c>
      <c r="W1503" s="23"/>
      <c r="X1503" s="23">
        <v>2017</v>
      </c>
      <c r="Y1503" s="25"/>
      <c r="Z1503" s="121" t="s">
        <v>1723</v>
      </c>
      <c r="AA1503" s="121" t="s">
        <v>1427</v>
      </c>
      <c r="AB1503" s="121" t="s">
        <v>4703</v>
      </c>
      <c r="AC1503" s="121">
        <v>24</v>
      </c>
      <c r="AD1503" s="122">
        <v>325214</v>
      </c>
      <c r="AE1503" s="122" t="s">
        <v>8308</v>
      </c>
      <c r="AF1503" s="121" t="s">
        <v>8306</v>
      </c>
      <c r="AG1503" s="121"/>
      <c r="AH1503" s="121" t="s">
        <v>8307</v>
      </c>
      <c r="AI1503" s="121"/>
      <c r="AJ1503" s="123">
        <v>5</v>
      </c>
      <c r="AK1503" s="123">
        <v>1203.75</v>
      </c>
      <c r="AL1503" s="123">
        <f t="shared" si="264"/>
        <v>6018.75</v>
      </c>
      <c r="AM1503" s="123">
        <f t="shared" si="265"/>
        <v>0</v>
      </c>
      <c r="AN1503" s="130"/>
      <c r="AO1503" s="21"/>
      <c r="AP1503" s="24"/>
      <c r="AQ1503" s="21"/>
    </row>
    <row r="1504" spans="1:43" s="22" customFormat="1" ht="76.5" outlineLevel="1" x14ac:dyDescent="0.25">
      <c r="A1504" s="70"/>
      <c r="B1504" s="72" t="s">
        <v>6403</v>
      </c>
      <c r="C1504" s="21" t="s">
        <v>79</v>
      </c>
      <c r="D1504" s="74" t="s">
        <v>3608</v>
      </c>
      <c r="E1504" s="74" t="s">
        <v>1858</v>
      </c>
      <c r="F1504" s="74" t="s">
        <v>3609</v>
      </c>
      <c r="G1504" s="21" t="s">
        <v>3610</v>
      </c>
      <c r="H1504" s="23" t="s">
        <v>81</v>
      </c>
      <c r="I1504" s="24">
        <v>0</v>
      </c>
      <c r="J1504" s="25">
        <v>710000000</v>
      </c>
      <c r="K1504" s="25" t="s">
        <v>82</v>
      </c>
      <c r="L1504" s="23" t="s">
        <v>726</v>
      </c>
      <c r="M1504" s="30" t="s">
        <v>1707</v>
      </c>
      <c r="N1504" s="26" t="s">
        <v>84</v>
      </c>
      <c r="O1504" s="26" t="s">
        <v>4214</v>
      </c>
      <c r="P1504" s="21" t="s">
        <v>91</v>
      </c>
      <c r="Q1504" s="27" t="s">
        <v>902</v>
      </c>
      <c r="R1504" s="26" t="s">
        <v>678</v>
      </c>
      <c r="S1504" s="12">
        <v>5</v>
      </c>
      <c r="T1504" s="12">
        <v>3276.88</v>
      </c>
      <c r="U1504" s="12">
        <f t="shared" si="256"/>
        <v>16384.400000000001</v>
      </c>
      <c r="V1504" s="12">
        <f t="shared" si="257"/>
        <v>18350.528000000002</v>
      </c>
      <c r="W1504" s="23"/>
      <c r="X1504" s="23">
        <v>2017</v>
      </c>
      <c r="Y1504" s="25"/>
      <c r="Z1504" s="121" t="s">
        <v>1723</v>
      </c>
      <c r="AA1504" s="121" t="s">
        <v>1427</v>
      </c>
      <c r="AB1504" s="121" t="s">
        <v>4703</v>
      </c>
      <c r="AC1504" s="121">
        <v>25</v>
      </c>
      <c r="AD1504" s="122">
        <v>325214</v>
      </c>
      <c r="AE1504" s="122" t="s">
        <v>8308</v>
      </c>
      <c r="AF1504" s="121" t="s">
        <v>8306</v>
      </c>
      <c r="AG1504" s="121"/>
      <c r="AH1504" s="121" t="s">
        <v>8307</v>
      </c>
      <c r="AI1504" s="121"/>
      <c r="AJ1504" s="123">
        <v>5</v>
      </c>
      <c r="AK1504" s="123">
        <v>3276.88</v>
      </c>
      <c r="AL1504" s="123">
        <f t="shared" si="264"/>
        <v>16384.400000000001</v>
      </c>
      <c r="AM1504" s="123">
        <f t="shared" si="265"/>
        <v>0</v>
      </c>
      <c r="AN1504" s="130"/>
      <c r="AO1504" s="21"/>
      <c r="AP1504" s="24"/>
      <c r="AQ1504" s="21"/>
    </row>
    <row r="1505" spans="1:43" s="22" customFormat="1" ht="76.5" outlineLevel="1" x14ac:dyDescent="0.25">
      <c r="A1505" s="70"/>
      <c r="B1505" s="72" t="s">
        <v>6404</v>
      </c>
      <c r="C1505" s="21" t="s">
        <v>79</v>
      </c>
      <c r="D1505" s="74" t="s">
        <v>1980</v>
      </c>
      <c r="E1505" s="74" t="s">
        <v>1981</v>
      </c>
      <c r="F1505" s="74" t="s">
        <v>1982</v>
      </c>
      <c r="G1505" s="21" t="s">
        <v>1983</v>
      </c>
      <c r="H1505" s="23" t="s">
        <v>81</v>
      </c>
      <c r="I1505" s="24">
        <v>0</v>
      </c>
      <c r="J1505" s="25">
        <v>710000000</v>
      </c>
      <c r="K1505" s="25" t="s">
        <v>82</v>
      </c>
      <c r="L1505" s="23" t="s">
        <v>726</v>
      </c>
      <c r="M1505" s="30" t="s">
        <v>1707</v>
      </c>
      <c r="N1505" s="26" t="s">
        <v>84</v>
      </c>
      <c r="O1505" s="26" t="s">
        <v>4214</v>
      </c>
      <c r="P1505" s="21" t="s">
        <v>91</v>
      </c>
      <c r="Q1505" s="27" t="s">
        <v>902</v>
      </c>
      <c r="R1505" s="26" t="s">
        <v>678</v>
      </c>
      <c r="S1505" s="12">
        <v>50</v>
      </c>
      <c r="T1505" s="12">
        <v>1189.42</v>
      </c>
      <c r="U1505" s="12">
        <f t="shared" si="256"/>
        <v>59471</v>
      </c>
      <c r="V1505" s="12">
        <f t="shared" si="257"/>
        <v>66607.520000000004</v>
      </c>
      <c r="W1505" s="23"/>
      <c r="X1505" s="23">
        <v>2017</v>
      </c>
      <c r="Y1505" s="25"/>
      <c r="Z1505" s="121" t="s">
        <v>1723</v>
      </c>
      <c r="AA1505" s="121" t="s">
        <v>1427</v>
      </c>
      <c r="AB1505" s="121" t="s">
        <v>4703</v>
      </c>
      <c r="AC1505" s="121">
        <v>26</v>
      </c>
      <c r="AD1505" s="122">
        <v>325214</v>
      </c>
      <c r="AE1505" s="122" t="s">
        <v>8308</v>
      </c>
      <c r="AF1505" s="121" t="s">
        <v>8306</v>
      </c>
      <c r="AG1505" s="121"/>
      <c r="AH1505" s="121" t="s">
        <v>8307</v>
      </c>
      <c r="AI1505" s="121"/>
      <c r="AJ1505" s="123">
        <v>50</v>
      </c>
      <c r="AK1505" s="123">
        <v>1189.42</v>
      </c>
      <c r="AL1505" s="123">
        <f t="shared" si="264"/>
        <v>59471</v>
      </c>
      <c r="AM1505" s="123">
        <f t="shared" si="265"/>
        <v>0</v>
      </c>
      <c r="AN1505" s="130"/>
      <c r="AO1505" s="21"/>
      <c r="AP1505" s="24"/>
      <c r="AQ1505" s="21"/>
    </row>
    <row r="1506" spans="1:43" s="22" customFormat="1" ht="76.5" outlineLevel="1" x14ac:dyDescent="0.25">
      <c r="A1506" s="70"/>
      <c r="B1506" s="72" t="s">
        <v>6405</v>
      </c>
      <c r="C1506" s="21" t="s">
        <v>79</v>
      </c>
      <c r="D1506" s="74" t="s">
        <v>1857</v>
      </c>
      <c r="E1506" s="74" t="s">
        <v>1858</v>
      </c>
      <c r="F1506" s="74" t="s">
        <v>1859</v>
      </c>
      <c r="G1506" s="21" t="s">
        <v>1860</v>
      </c>
      <c r="H1506" s="23" t="s">
        <v>81</v>
      </c>
      <c r="I1506" s="24">
        <v>0</v>
      </c>
      <c r="J1506" s="25">
        <v>710000000</v>
      </c>
      <c r="K1506" s="25" t="s">
        <v>82</v>
      </c>
      <c r="L1506" s="23" t="s">
        <v>726</v>
      </c>
      <c r="M1506" s="30" t="s">
        <v>1707</v>
      </c>
      <c r="N1506" s="26" t="s">
        <v>84</v>
      </c>
      <c r="O1506" s="26" t="s">
        <v>4214</v>
      </c>
      <c r="P1506" s="21" t="s">
        <v>91</v>
      </c>
      <c r="Q1506" s="27" t="s">
        <v>902</v>
      </c>
      <c r="R1506" s="26" t="s">
        <v>678</v>
      </c>
      <c r="S1506" s="12">
        <v>5</v>
      </c>
      <c r="T1506" s="12">
        <v>2063.5700000000002</v>
      </c>
      <c r="U1506" s="12">
        <f t="shared" si="256"/>
        <v>10317.85</v>
      </c>
      <c r="V1506" s="12">
        <f t="shared" si="257"/>
        <v>11555.992000000002</v>
      </c>
      <c r="W1506" s="23"/>
      <c r="X1506" s="23">
        <v>2017</v>
      </c>
      <c r="Y1506" s="25"/>
      <c r="Z1506" s="121" t="s">
        <v>1723</v>
      </c>
      <c r="AA1506" s="121" t="s">
        <v>1427</v>
      </c>
      <c r="AB1506" s="121" t="s">
        <v>4703</v>
      </c>
      <c r="AC1506" s="121">
        <v>27</v>
      </c>
      <c r="AD1506" s="122">
        <v>325214</v>
      </c>
      <c r="AE1506" s="122" t="s">
        <v>8308</v>
      </c>
      <c r="AF1506" s="121" t="s">
        <v>8306</v>
      </c>
      <c r="AG1506" s="121"/>
      <c r="AH1506" s="121" t="s">
        <v>8307</v>
      </c>
      <c r="AI1506" s="121"/>
      <c r="AJ1506" s="123">
        <v>5</v>
      </c>
      <c r="AK1506" s="123">
        <v>2063.5300000000002</v>
      </c>
      <c r="AL1506" s="123">
        <f t="shared" si="264"/>
        <v>10317.650000000001</v>
      </c>
      <c r="AM1506" s="123">
        <f t="shared" si="265"/>
        <v>0.19999999999890861</v>
      </c>
      <c r="AN1506" s="130"/>
      <c r="AO1506" s="21"/>
      <c r="AP1506" s="24"/>
      <c r="AQ1506" s="21"/>
    </row>
    <row r="1507" spans="1:43" s="22" customFormat="1" ht="76.5" outlineLevel="1" x14ac:dyDescent="0.25">
      <c r="A1507" s="70"/>
      <c r="B1507" s="72" t="s">
        <v>6406</v>
      </c>
      <c r="C1507" s="21" t="s">
        <v>79</v>
      </c>
      <c r="D1507" s="74" t="s">
        <v>3434</v>
      </c>
      <c r="E1507" s="74" t="s">
        <v>3435</v>
      </c>
      <c r="F1507" s="74" t="s">
        <v>3436</v>
      </c>
      <c r="G1507" s="21" t="s">
        <v>7176</v>
      </c>
      <c r="H1507" s="23" t="s">
        <v>81</v>
      </c>
      <c r="I1507" s="24">
        <v>0</v>
      </c>
      <c r="J1507" s="25">
        <v>710000000</v>
      </c>
      <c r="K1507" s="25" t="s">
        <v>82</v>
      </c>
      <c r="L1507" s="23" t="s">
        <v>726</v>
      </c>
      <c r="M1507" s="30" t="s">
        <v>1707</v>
      </c>
      <c r="N1507" s="26" t="s">
        <v>84</v>
      </c>
      <c r="O1507" s="26" t="s">
        <v>4214</v>
      </c>
      <c r="P1507" s="21" t="s">
        <v>91</v>
      </c>
      <c r="Q1507" s="27" t="s">
        <v>902</v>
      </c>
      <c r="R1507" s="26" t="s">
        <v>678</v>
      </c>
      <c r="S1507" s="12">
        <v>10</v>
      </c>
      <c r="T1507" s="12">
        <v>812.05</v>
      </c>
      <c r="U1507" s="12">
        <f t="shared" si="256"/>
        <v>8120.5</v>
      </c>
      <c r="V1507" s="12">
        <f t="shared" si="257"/>
        <v>9094.9600000000009</v>
      </c>
      <c r="W1507" s="23"/>
      <c r="X1507" s="23">
        <v>2017</v>
      </c>
      <c r="Y1507" s="25"/>
      <c r="Z1507" s="121" t="s">
        <v>1723</v>
      </c>
      <c r="AA1507" s="121" t="s">
        <v>1427</v>
      </c>
      <c r="AB1507" s="121" t="s">
        <v>4703</v>
      </c>
      <c r="AC1507" s="121">
        <v>28</v>
      </c>
      <c r="AD1507" s="122">
        <v>325214</v>
      </c>
      <c r="AE1507" s="122" t="s">
        <v>8308</v>
      </c>
      <c r="AF1507" s="121" t="s">
        <v>8306</v>
      </c>
      <c r="AG1507" s="121"/>
      <c r="AH1507" s="121" t="s">
        <v>8307</v>
      </c>
      <c r="AI1507" s="121"/>
      <c r="AJ1507" s="123">
        <v>10</v>
      </c>
      <c r="AK1507" s="123">
        <v>812.01</v>
      </c>
      <c r="AL1507" s="123">
        <f t="shared" si="264"/>
        <v>8120.1</v>
      </c>
      <c r="AM1507" s="123">
        <f t="shared" si="265"/>
        <v>0.3999999999996362</v>
      </c>
      <c r="AN1507" s="130"/>
      <c r="AO1507" s="21"/>
      <c r="AP1507" s="24"/>
      <c r="AQ1507" s="21"/>
    </row>
    <row r="1508" spans="1:43" s="22" customFormat="1" ht="76.5" outlineLevel="1" x14ac:dyDescent="0.25">
      <c r="A1508" s="70"/>
      <c r="B1508" s="72" t="s">
        <v>6407</v>
      </c>
      <c r="C1508" s="21" t="s">
        <v>79</v>
      </c>
      <c r="D1508" s="74" t="s">
        <v>1366</v>
      </c>
      <c r="E1508" s="74" t="s">
        <v>609</v>
      </c>
      <c r="F1508" s="74" t="s">
        <v>1367</v>
      </c>
      <c r="G1508" s="74" t="s">
        <v>7336</v>
      </c>
      <c r="H1508" s="23" t="s">
        <v>81</v>
      </c>
      <c r="I1508" s="24">
        <v>0</v>
      </c>
      <c r="J1508" s="25">
        <v>710000000</v>
      </c>
      <c r="K1508" s="25" t="s">
        <v>82</v>
      </c>
      <c r="L1508" s="23" t="s">
        <v>726</v>
      </c>
      <c r="M1508" s="30" t="s">
        <v>1707</v>
      </c>
      <c r="N1508" s="26" t="s">
        <v>84</v>
      </c>
      <c r="O1508" s="26" t="s">
        <v>4214</v>
      </c>
      <c r="P1508" s="21" t="s">
        <v>91</v>
      </c>
      <c r="Q1508" s="27" t="s">
        <v>930</v>
      </c>
      <c r="R1508" s="26" t="s">
        <v>903</v>
      </c>
      <c r="S1508" s="12">
        <v>20</v>
      </c>
      <c r="T1508" s="73">
        <v>358.25</v>
      </c>
      <c r="U1508" s="12">
        <f t="shared" si="256"/>
        <v>7165</v>
      </c>
      <c r="V1508" s="12">
        <f t="shared" si="257"/>
        <v>8024.8000000000011</v>
      </c>
      <c r="W1508" s="23"/>
      <c r="X1508" s="23">
        <v>2017</v>
      </c>
      <c r="Y1508" s="25"/>
      <c r="Z1508" s="121" t="s">
        <v>1723</v>
      </c>
      <c r="AA1508" s="121" t="s">
        <v>1427</v>
      </c>
      <c r="AB1508" s="121" t="s">
        <v>4703</v>
      </c>
      <c r="AC1508" s="121">
        <v>29</v>
      </c>
      <c r="AD1508" s="122">
        <v>325214</v>
      </c>
      <c r="AE1508" s="122" t="s">
        <v>8308</v>
      </c>
      <c r="AF1508" s="121" t="s">
        <v>8306</v>
      </c>
      <c r="AG1508" s="121"/>
      <c r="AH1508" s="121" t="s">
        <v>8307</v>
      </c>
      <c r="AI1508" s="121"/>
      <c r="AJ1508" s="123">
        <v>20</v>
      </c>
      <c r="AK1508" s="123">
        <v>358.21</v>
      </c>
      <c r="AL1508" s="123">
        <f t="shared" si="264"/>
        <v>7164.2</v>
      </c>
      <c r="AM1508" s="123">
        <f t="shared" si="265"/>
        <v>0.8000000000001819</v>
      </c>
      <c r="AN1508" s="130"/>
      <c r="AO1508" s="21"/>
      <c r="AP1508" s="24"/>
      <c r="AQ1508" s="21"/>
    </row>
    <row r="1509" spans="1:43" s="22" customFormat="1" ht="76.5" outlineLevel="1" x14ac:dyDescent="0.25">
      <c r="A1509" s="70"/>
      <c r="B1509" s="72" t="s">
        <v>6408</v>
      </c>
      <c r="C1509" s="21" t="s">
        <v>79</v>
      </c>
      <c r="D1509" s="74" t="s">
        <v>1486</v>
      </c>
      <c r="E1509" s="74" t="s">
        <v>1487</v>
      </c>
      <c r="F1509" s="74" t="s">
        <v>1488</v>
      </c>
      <c r="G1509" s="21" t="s">
        <v>7177</v>
      </c>
      <c r="H1509" s="23" t="s">
        <v>81</v>
      </c>
      <c r="I1509" s="24">
        <v>0</v>
      </c>
      <c r="J1509" s="25">
        <v>710000000</v>
      </c>
      <c r="K1509" s="25" t="s">
        <v>82</v>
      </c>
      <c r="L1509" s="23" t="s">
        <v>726</v>
      </c>
      <c r="M1509" s="30" t="s">
        <v>1707</v>
      </c>
      <c r="N1509" s="26" t="s">
        <v>84</v>
      </c>
      <c r="O1509" s="26" t="s">
        <v>4214</v>
      </c>
      <c r="P1509" s="21" t="s">
        <v>91</v>
      </c>
      <c r="Q1509" s="27" t="s">
        <v>902</v>
      </c>
      <c r="R1509" s="26" t="s">
        <v>678</v>
      </c>
      <c r="S1509" s="12">
        <v>20</v>
      </c>
      <c r="T1509" s="12">
        <v>620.98</v>
      </c>
      <c r="U1509" s="12">
        <f t="shared" si="256"/>
        <v>12419.6</v>
      </c>
      <c r="V1509" s="12">
        <f t="shared" si="257"/>
        <v>13909.952000000001</v>
      </c>
      <c r="W1509" s="23"/>
      <c r="X1509" s="23">
        <v>2017</v>
      </c>
      <c r="Y1509" s="25"/>
      <c r="Z1509" s="121" t="s">
        <v>1723</v>
      </c>
      <c r="AA1509" s="121" t="s">
        <v>1427</v>
      </c>
      <c r="AB1509" s="121" t="s">
        <v>4703</v>
      </c>
      <c r="AC1509" s="121">
        <v>30</v>
      </c>
      <c r="AD1509" s="122">
        <v>325214</v>
      </c>
      <c r="AE1509" s="122" t="s">
        <v>8308</v>
      </c>
      <c r="AF1509" s="121" t="s">
        <v>8306</v>
      </c>
      <c r="AG1509" s="121"/>
      <c r="AH1509" s="121" t="s">
        <v>8307</v>
      </c>
      <c r="AI1509" s="121"/>
      <c r="AJ1509" s="123">
        <v>20</v>
      </c>
      <c r="AK1509" s="123">
        <v>620.94000000000005</v>
      </c>
      <c r="AL1509" s="123">
        <f t="shared" si="264"/>
        <v>12418.800000000001</v>
      </c>
      <c r="AM1509" s="123">
        <f t="shared" si="265"/>
        <v>0.7999999999992724</v>
      </c>
      <c r="AN1509" s="130"/>
      <c r="AO1509" s="21"/>
      <c r="AP1509" s="24"/>
      <c r="AQ1509" s="21"/>
    </row>
    <row r="1510" spans="1:43" s="22" customFormat="1" ht="76.5" outlineLevel="1" x14ac:dyDescent="0.25">
      <c r="A1510" s="70"/>
      <c r="B1510" s="72" t="s">
        <v>6409</v>
      </c>
      <c r="C1510" s="21" t="s">
        <v>79</v>
      </c>
      <c r="D1510" s="74" t="s">
        <v>1348</v>
      </c>
      <c r="E1510" s="74" t="s">
        <v>1345</v>
      </c>
      <c r="F1510" s="74" t="s">
        <v>1350</v>
      </c>
      <c r="G1510" s="21" t="s">
        <v>7178</v>
      </c>
      <c r="H1510" s="23" t="s">
        <v>81</v>
      </c>
      <c r="I1510" s="24">
        <v>0</v>
      </c>
      <c r="J1510" s="25">
        <v>710000000</v>
      </c>
      <c r="K1510" s="25" t="s">
        <v>82</v>
      </c>
      <c r="L1510" s="23" t="s">
        <v>726</v>
      </c>
      <c r="M1510" s="30" t="s">
        <v>1707</v>
      </c>
      <c r="N1510" s="26" t="s">
        <v>84</v>
      </c>
      <c r="O1510" s="26" t="s">
        <v>4214</v>
      </c>
      <c r="P1510" s="21" t="s">
        <v>91</v>
      </c>
      <c r="Q1510" s="27" t="s">
        <v>902</v>
      </c>
      <c r="R1510" s="26" t="s">
        <v>678</v>
      </c>
      <c r="S1510" s="12">
        <v>5</v>
      </c>
      <c r="T1510" s="12">
        <v>1065.22</v>
      </c>
      <c r="U1510" s="12">
        <f t="shared" si="256"/>
        <v>5326.1</v>
      </c>
      <c r="V1510" s="12">
        <f t="shared" si="257"/>
        <v>5965.2320000000009</v>
      </c>
      <c r="W1510" s="23"/>
      <c r="X1510" s="23">
        <v>2017</v>
      </c>
      <c r="Y1510" s="25"/>
      <c r="Z1510" s="121" t="s">
        <v>1723</v>
      </c>
      <c r="AA1510" s="121" t="s">
        <v>1427</v>
      </c>
      <c r="AB1510" s="121" t="s">
        <v>4703</v>
      </c>
      <c r="AC1510" s="121">
        <v>31</v>
      </c>
      <c r="AD1510" s="122">
        <v>325214</v>
      </c>
      <c r="AE1510" s="122" t="s">
        <v>8308</v>
      </c>
      <c r="AF1510" s="121" t="s">
        <v>8306</v>
      </c>
      <c r="AG1510" s="121"/>
      <c r="AH1510" s="121" t="s">
        <v>8307</v>
      </c>
      <c r="AI1510" s="121"/>
      <c r="AJ1510" s="123">
        <v>5</v>
      </c>
      <c r="AK1510" s="123">
        <v>1065.18</v>
      </c>
      <c r="AL1510" s="123">
        <f t="shared" si="264"/>
        <v>5325.9000000000005</v>
      </c>
      <c r="AM1510" s="123">
        <f t="shared" si="265"/>
        <v>0.1999999999998181</v>
      </c>
      <c r="AN1510" s="130"/>
      <c r="AO1510" s="21"/>
      <c r="AP1510" s="24"/>
      <c r="AQ1510" s="21"/>
    </row>
    <row r="1511" spans="1:43" s="22" customFormat="1" ht="76.5" outlineLevel="1" x14ac:dyDescent="0.25">
      <c r="A1511" s="70"/>
      <c r="B1511" s="72" t="s">
        <v>6410</v>
      </c>
      <c r="C1511" s="21" t="s">
        <v>79</v>
      </c>
      <c r="D1511" s="74" t="s">
        <v>1344</v>
      </c>
      <c r="E1511" s="74" t="s">
        <v>1345</v>
      </c>
      <c r="F1511" s="74" t="s">
        <v>1346</v>
      </c>
      <c r="G1511" s="21" t="s">
        <v>7179</v>
      </c>
      <c r="H1511" s="23" t="s">
        <v>81</v>
      </c>
      <c r="I1511" s="24">
        <v>0</v>
      </c>
      <c r="J1511" s="25">
        <v>710000000</v>
      </c>
      <c r="K1511" s="25" t="s">
        <v>82</v>
      </c>
      <c r="L1511" s="23" t="s">
        <v>726</v>
      </c>
      <c r="M1511" s="30" t="s">
        <v>1707</v>
      </c>
      <c r="N1511" s="26" t="s">
        <v>84</v>
      </c>
      <c r="O1511" s="26" t="s">
        <v>4214</v>
      </c>
      <c r="P1511" s="21" t="s">
        <v>91</v>
      </c>
      <c r="Q1511" s="27" t="s">
        <v>902</v>
      </c>
      <c r="R1511" s="26" t="s">
        <v>678</v>
      </c>
      <c r="S1511" s="12">
        <v>5</v>
      </c>
      <c r="T1511" s="12">
        <v>2089.84</v>
      </c>
      <c r="U1511" s="12">
        <f t="shared" si="256"/>
        <v>10449.200000000001</v>
      </c>
      <c r="V1511" s="12">
        <f t="shared" si="257"/>
        <v>11703.104000000001</v>
      </c>
      <c r="W1511" s="23"/>
      <c r="X1511" s="23">
        <v>2017</v>
      </c>
      <c r="Y1511" s="25"/>
      <c r="Z1511" s="121" t="s">
        <v>1723</v>
      </c>
      <c r="AA1511" s="121" t="s">
        <v>1427</v>
      </c>
      <c r="AB1511" s="121" t="s">
        <v>4703</v>
      </c>
      <c r="AC1511" s="121">
        <v>32</v>
      </c>
      <c r="AD1511" s="122">
        <v>325214</v>
      </c>
      <c r="AE1511" s="122" t="s">
        <v>8308</v>
      </c>
      <c r="AF1511" s="121" t="s">
        <v>8306</v>
      </c>
      <c r="AG1511" s="121"/>
      <c r="AH1511" s="121" t="s">
        <v>8307</v>
      </c>
      <c r="AI1511" s="121"/>
      <c r="AJ1511" s="123">
        <v>5</v>
      </c>
      <c r="AK1511" s="123">
        <v>2089.8200000000002</v>
      </c>
      <c r="AL1511" s="123">
        <f t="shared" si="264"/>
        <v>10449.1</v>
      </c>
      <c r="AM1511" s="123">
        <f t="shared" si="265"/>
        <v>0.1000000000003638</v>
      </c>
      <c r="AN1511" s="130"/>
      <c r="AO1511" s="21"/>
      <c r="AP1511" s="24"/>
      <c r="AQ1511" s="21"/>
    </row>
    <row r="1512" spans="1:43" s="22" customFormat="1" ht="76.5" outlineLevel="1" x14ac:dyDescent="0.25">
      <c r="A1512" s="70"/>
      <c r="B1512" s="72" t="s">
        <v>6411</v>
      </c>
      <c r="C1512" s="21" t="s">
        <v>79</v>
      </c>
      <c r="D1512" s="74" t="s">
        <v>1845</v>
      </c>
      <c r="E1512" s="74" t="s">
        <v>1846</v>
      </c>
      <c r="F1512" s="74" t="s">
        <v>1847</v>
      </c>
      <c r="G1512" s="21" t="s">
        <v>7180</v>
      </c>
      <c r="H1512" s="23" t="s">
        <v>81</v>
      </c>
      <c r="I1512" s="24">
        <v>0</v>
      </c>
      <c r="J1512" s="25">
        <v>710000000</v>
      </c>
      <c r="K1512" s="25" t="s">
        <v>82</v>
      </c>
      <c r="L1512" s="23" t="s">
        <v>726</v>
      </c>
      <c r="M1512" s="30" t="s">
        <v>1707</v>
      </c>
      <c r="N1512" s="26" t="s">
        <v>84</v>
      </c>
      <c r="O1512" s="26" t="s">
        <v>4214</v>
      </c>
      <c r="P1512" s="21" t="s">
        <v>91</v>
      </c>
      <c r="Q1512" s="27" t="s">
        <v>902</v>
      </c>
      <c r="R1512" s="26" t="s">
        <v>678</v>
      </c>
      <c r="S1512" s="12">
        <v>5</v>
      </c>
      <c r="T1512" s="12">
        <v>1953.71</v>
      </c>
      <c r="U1512" s="12">
        <f t="shared" si="256"/>
        <v>9768.5499999999993</v>
      </c>
      <c r="V1512" s="12">
        <f t="shared" si="257"/>
        <v>10940.776</v>
      </c>
      <c r="W1512" s="23"/>
      <c r="X1512" s="23">
        <v>2017</v>
      </c>
      <c r="Y1512" s="25"/>
      <c r="Z1512" s="121" t="s">
        <v>1723</v>
      </c>
      <c r="AA1512" s="121" t="s">
        <v>1427</v>
      </c>
      <c r="AB1512" s="121" t="s">
        <v>4703</v>
      </c>
      <c r="AC1512" s="121">
        <v>33</v>
      </c>
      <c r="AD1512" s="122">
        <v>325214</v>
      </c>
      <c r="AE1512" s="122" t="s">
        <v>8308</v>
      </c>
      <c r="AF1512" s="121" t="s">
        <v>8306</v>
      </c>
      <c r="AG1512" s="121"/>
      <c r="AH1512" s="121" t="s">
        <v>8307</v>
      </c>
      <c r="AI1512" s="121"/>
      <c r="AJ1512" s="123">
        <v>5</v>
      </c>
      <c r="AK1512" s="123">
        <v>1953.71</v>
      </c>
      <c r="AL1512" s="123">
        <f t="shared" si="264"/>
        <v>9768.5499999999993</v>
      </c>
      <c r="AM1512" s="123">
        <f t="shared" si="265"/>
        <v>0</v>
      </c>
      <c r="AN1512" s="130"/>
      <c r="AO1512" s="21"/>
      <c r="AP1512" s="24"/>
      <c r="AQ1512" s="21"/>
    </row>
    <row r="1513" spans="1:43" s="22" customFormat="1" ht="76.5" outlineLevel="1" x14ac:dyDescent="0.25">
      <c r="A1513" s="70"/>
      <c r="B1513" s="72" t="s">
        <v>6412</v>
      </c>
      <c r="C1513" s="21" t="s">
        <v>79</v>
      </c>
      <c r="D1513" s="74" t="s">
        <v>5753</v>
      </c>
      <c r="E1513" s="74" t="s">
        <v>5754</v>
      </c>
      <c r="F1513" s="74" t="s">
        <v>5755</v>
      </c>
      <c r="G1513" s="21" t="s">
        <v>7181</v>
      </c>
      <c r="H1513" s="23" t="s">
        <v>81</v>
      </c>
      <c r="I1513" s="24">
        <v>0</v>
      </c>
      <c r="J1513" s="25">
        <v>710000000</v>
      </c>
      <c r="K1513" s="25" t="s">
        <v>82</v>
      </c>
      <c r="L1513" s="23" t="s">
        <v>726</v>
      </c>
      <c r="M1513" s="30" t="s">
        <v>1707</v>
      </c>
      <c r="N1513" s="26" t="s">
        <v>84</v>
      </c>
      <c r="O1513" s="26" t="s">
        <v>4214</v>
      </c>
      <c r="P1513" s="21" t="s">
        <v>91</v>
      </c>
      <c r="Q1513" s="27">
        <v>796</v>
      </c>
      <c r="R1513" s="26" t="s">
        <v>678</v>
      </c>
      <c r="S1513" s="12">
        <v>2</v>
      </c>
      <c r="T1513" s="12">
        <v>7165.18</v>
      </c>
      <c r="U1513" s="12">
        <f t="shared" si="256"/>
        <v>14330.36</v>
      </c>
      <c r="V1513" s="12">
        <f t="shared" si="257"/>
        <v>16050.003200000003</v>
      </c>
      <c r="W1513" s="23"/>
      <c r="X1513" s="23">
        <v>2017</v>
      </c>
      <c r="Y1513" s="25"/>
      <c r="Z1513" s="121" t="s">
        <v>1723</v>
      </c>
      <c r="AA1513" s="121" t="s">
        <v>1427</v>
      </c>
      <c r="AB1513" s="121" t="s">
        <v>4703</v>
      </c>
      <c r="AC1513" s="121">
        <v>34</v>
      </c>
      <c r="AD1513" s="122">
        <v>325214</v>
      </c>
      <c r="AE1513" s="122" t="s">
        <v>8308</v>
      </c>
      <c r="AF1513" s="121" t="s">
        <v>8306</v>
      </c>
      <c r="AG1513" s="121"/>
      <c r="AH1513" s="121" t="s">
        <v>8307</v>
      </c>
      <c r="AI1513" s="121"/>
      <c r="AJ1513" s="123">
        <v>2</v>
      </c>
      <c r="AK1513" s="123">
        <v>7165.18</v>
      </c>
      <c r="AL1513" s="123">
        <f t="shared" si="264"/>
        <v>14330.36</v>
      </c>
      <c r="AM1513" s="123">
        <f t="shared" si="265"/>
        <v>0</v>
      </c>
      <c r="AN1513" s="130"/>
      <c r="AO1513" s="21"/>
      <c r="AP1513" s="24"/>
      <c r="AQ1513" s="21"/>
    </row>
    <row r="1514" spans="1:43" s="22" customFormat="1" ht="76.5" outlineLevel="1" x14ac:dyDescent="0.25">
      <c r="A1514" s="70"/>
      <c r="B1514" s="72" t="s">
        <v>6413</v>
      </c>
      <c r="C1514" s="21" t="s">
        <v>79</v>
      </c>
      <c r="D1514" s="74" t="s">
        <v>5756</v>
      </c>
      <c r="E1514" s="74" t="s">
        <v>653</v>
      </c>
      <c r="F1514" s="74" t="s">
        <v>5757</v>
      </c>
      <c r="G1514" s="21" t="s">
        <v>7182</v>
      </c>
      <c r="H1514" s="23" t="s">
        <v>81</v>
      </c>
      <c r="I1514" s="24">
        <v>0</v>
      </c>
      <c r="J1514" s="25">
        <v>710000000</v>
      </c>
      <c r="K1514" s="25" t="s">
        <v>82</v>
      </c>
      <c r="L1514" s="23" t="s">
        <v>726</v>
      </c>
      <c r="M1514" s="30" t="s">
        <v>1707</v>
      </c>
      <c r="N1514" s="26" t="s">
        <v>84</v>
      </c>
      <c r="O1514" s="26" t="s">
        <v>4214</v>
      </c>
      <c r="P1514" s="21" t="s">
        <v>91</v>
      </c>
      <c r="Q1514" s="27">
        <v>796</v>
      </c>
      <c r="R1514" s="26" t="s">
        <v>678</v>
      </c>
      <c r="S1514" s="12">
        <v>10</v>
      </c>
      <c r="T1514" s="12">
        <v>955.36</v>
      </c>
      <c r="U1514" s="12">
        <f t="shared" si="256"/>
        <v>9553.6</v>
      </c>
      <c r="V1514" s="12">
        <f t="shared" si="257"/>
        <v>10700.032000000001</v>
      </c>
      <c r="W1514" s="23"/>
      <c r="X1514" s="23">
        <v>2017</v>
      </c>
      <c r="Y1514" s="25"/>
      <c r="Z1514" s="121" t="s">
        <v>1723</v>
      </c>
      <c r="AA1514" s="121" t="s">
        <v>1427</v>
      </c>
      <c r="AB1514" s="121" t="s">
        <v>4703</v>
      </c>
      <c r="AC1514" s="121">
        <v>35</v>
      </c>
      <c r="AD1514" s="122">
        <v>325214</v>
      </c>
      <c r="AE1514" s="122" t="s">
        <v>8308</v>
      </c>
      <c r="AF1514" s="121" t="s">
        <v>8306</v>
      </c>
      <c r="AG1514" s="121"/>
      <c r="AH1514" s="121" t="s">
        <v>8307</v>
      </c>
      <c r="AI1514" s="121"/>
      <c r="AJ1514" s="123">
        <v>10</v>
      </c>
      <c r="AK1514" s="123">
        <v>955.36</v>
      </c>
      <c r="AL1514" s="123">
        <f t="shared" si="264"/>
        <v>9553.6</v>
      </c>
      <c r="AM1514" s="123">
        <f t="shared" si="265"/>
        <v>0</v>
      </c>
      <c r="AN1514" s="130"/>
      <c r="AO1514" s="21"/>
      <c r="AP1514" s="24"/>
      <c r="AQ1514" s="21"/>
    </row>
    <row r="1515" spans="1:43" s="22" customFormat="1" ht="76.5" outlineLevel="1" x14ac:dyDescent="0.25">
      <c r="A1515" s="70"/>
      <c r="B1515" s="72" t="s">
        <v>6414</v>
      </c>
      <c r="C1515" s="21" t="s">
        <v>79</v>
      </c>
      <c r="D1515" s="74" t="s">
        <v>3561</v>
      </c>
      <c r="E1515" s="74" t="s">
        <v>3562</v>
      </c>
      <c r="F1515" s="74" t="s">
        <v>3563</v>
      </c>
      <c r="G1515" s="21" t="s">
        <v>7183</v>
      </c>
      <c r="H1515" s="23" t="s">
        <v>81</v>
      </c>
      <c r="I1515" s="24">
        <v>0</v>
      </c>
      <c r="J1515" s="25">
        <v>710000000</v>
      </c>
      <c r="K1515" s="25" t="s">
        <v>82</v>
      </c>
      <c r="L1515" s="23" t="s">
        <v>726</v>
      </c>
      <c r="M1515" s="30" t="s">
        <v>1707</v>
      </c>
      <c r="N1515" s="26" t="s">
        <v>84</v>
      </c>
      <c r="O1515" s="26" t="s">
        <v>4214</v>
      </c>
      <c r="P1515" s="21" t="s">
        <v>91</v>
      </c>
      <c r="Q1515" s="27" t="s">
        <v>900</v>
      </c>
      <c r="R1515" s="26" t="s">
        <v>901</v>
      </c>
      <c r="S1515" s="12">
        <v>5</v>
      </c>
      <c r="T1515" s="12">
        <v>699.8</v>
      </c>
      <c r="U1515" s="12">
        <f t="shared" si="256"/>
        <v>3499</v>
      </c>
      <c r="V1515" s="12">
        <f t="shared" si="257"/>
        <v>3918.8800000000006</v>
      </c>
      <c r="W1515" s="23"/>
      <c r="X1515" s="23">
        <v>2017</v>
      </c>
      <c r="Y1515" s="25"/>
      <c r="Z1515" s="121" t="s">
        <v>1723</v>
      </c>
      <c r="AA1515" s="121" t="s">
        <v>1427</v>
      </c>
      <c r="AB1515" s="121" t="s">
        <v>4703</v>
      </c>
      <c r="AC1515" s="121">
        <v>36</v>
      </c>
      <c r="AD1515" s="122">
        <v>325214</v>
      </c>
      <c r="AE1515" s="122" t="s">
        <v>8308</v>
      </c>
      <c r="AF1515" s="121" t="s">
        <v>8306</v>
      </c>
      <c r="AG1515" s="121"/>
      <c r="AH1515" s="121" t="s">
        <v>8307</v>
      </c>
      <c r="AI1515" s="121"/>
      <c r="AJ1515" s="123">
        <v>5</v>
      </c>
      <c r="AK1515" s="123">
        <v>699.78</v>
      </c>
      <c r="AL1515" s="123">
        <f t="shared" si="264"/>
        <v>3498.8999999999996</v>
      </c>
      <c r="AM1515" s="123">
        <f t="shared" si="265"/>
        <v>0.1000000000003638</v>
      </c>
      <c r="AN1515" s="130"/>
      <c r="AO1515" s="21"/>
      <c r="AP1515" s="24"/>
      <c r="AQ1515" s="21"/>
    </row>
    <row r="1516" spans="1:43" s="22" customFormat="1" ht="76.5" outlineLevel="1" x14ac:dyDescent="0.25">
      <c r="A1516" s="70"/>
      <c r="B1516" s="72" t="s">
        <v>6415</v>
      </c>
      <c r="C1516" s="21" t="s">
        <v>79</v>
      </c>
      <c r="D1516" s="74" t="s">
        <v>5758</v>
      </c>
      <c r="E1516" s="74" t="s">
        <v>5759</v>
      </c>
      <c r="F1516" s="74" t="s">
        <v>5760</v>
      </c>
      <c r="G1516" s="21" t="s">
        <v>7184</v>
      </c>
      <c r="H1516" s="23" t="s">
        <v>81</v>
      </c>
      <c r="I1516" s="24">
        <v>0</v>
      </c>
      <c r="J1516" s="25">
        <v>710000000</v>
      </c>
      <c r="K1516" s="25" t="s">
        <v>82</v>
      </c>
      <c r="L1516" s="23" t="s">
        <v>726</v>
      </c>
      <c r="M1516" s="30" t="s">
        <v>1707</v>
      </c>
      <c r="N1516" s="26" t="s">
        <v>84</v>
      </c>
      <c r="O1516" s="26" t="s">
        <v>4214</v>
      </c>
      <c r="P1516" s="21" t="s">
        <v>91</v>
      </c>
      <c r="Q1516" s="27" t="s">
        <v>900</v>
      </c>
      <c r="R1516" s="26" t="s">
        <v>901</v>
      </c>
      <c r="S1516" s="12">
        <v>2</v>
      </c>
      <c r="T1516" s="12">
        <v>477.68</v>
      </c>
      <c r="U1516" s="12">
        <f t="shared" si="256"/>
        <v>955.36</v>
      </c>
      <c r="V1516" s="12">
        <f t="shared" si="257"/>
        <v>1070.0032000000001</v>
      </c>
      <c r="W1516" s="23"/>
      <c r="X1516" s="23">
        <v>2017</v>
      </c>
      <c r="Y1516" s="25"/>
      <c r="Z1516" s="121" t="s">
        <v>1723</v>
      </c>
      <c r="AA1516" s="121" t="s">
        <v>1427</v>
      </c>
      <c r="AB1516" s="121" t="s">
        <v>4703</v>
      </c>
      <c r="AC1516" s="121">
        <v>37</v>
      </c>
      <c r="AD1516" s="122">
        <v>325214</v>
      </c>
      <c r="AE1516" s="122" t="s">
        <v>8308</v>
      </c>
      <c r="AF1516" s="121" t="s">
        <v>8306</v>
      </c>
      <c r="AG1516" s="121"/>
      <c r="AH1516" s="121" t="s">
        <v>8307</v>
      </c>
      <c r="AI1516" s="121"/>
      <c r="AJ1516" s="123">
        <v>2</v>
      </c>
      <c r="AK1516" s="123">
        <v>477.68</v>
      </c>
      <c r="AL1516" s="123">
        <f t="shared" si="264"/>
        <v>955.36</v>
      </c>
      <c r="AM1516" s="123">
        <f t="shared" si="265"/>
        <v>0</v>
      </c>
      <c r="AN1516" s="130"/>
      <c r="AO1516" s="21"/>
      <c r="AP1516" s="24"/>
      <c r="AQ1516" s="21"/>
    </row>
    <row r="1517" spans="1:43" s="22" customFormat="1" ht="76.5" outlineLevel="1" x14ac:dyDescent="0.25">
      <c r="A1517" s="70"/>
      <c r="B1517" s="72" t="s">
        <v>6416</v>
      </c>
      <c r="C1517" s="21" t="s">
        <v>79</v>
      </c>
      <c r="D1517" s="131" t="s">
        <v>5758</v>
      </c>
      <c r="E1517" s="131" t="s">
        <v>5759</v>
      </c>
      <c r="F1517" s="131" t="s">
        <v>5760</v>
      </c>
      <c r="G1517" s="21" t="s">
        <v>7507</v>
      </c>
      <c r="H1517" s="23" t="s">
        <v>81</v>
      </c>
      <c r="I1517" s="24">
        <v>0</v>
      </c>
      <c r="J1517" s="25">
        <v>710000000</v>
      </c>
      <c r="K1517" s="25" t="s">
        <v>82</v>
      </c>
      <c r="L1517" s="23" t="s">
        <v>726</v>
      </c>
      <c r="M1517" s="30" t="s">
        <v>1707</v>
      </c>
      <c r="N1517" s="26" t="s">
        <v>84</v>
      </c>
      <c r="O1517" s="26" t="s">
        <v>4214</v>
      </c>
      <c r="P1517" s="21" t="s">
        <v>91</v>
      </c>
      <c r="Q1517" s="27" t="s">
        <v>900</v>
      </c>
      <c r="R1517" s="26" t="s">
        <v>901</v>
      </c>
      <c r="S1517" s="12">
        <v>3</v>
      </c>
      <c r="T1517" s="12">
        <v>1757.86</v>
      </c>
      <c r="U1517" s="12">
        <f t="shared" si="256"/>
        <v>5273.58</v>
      </c>
      <c r="V1517" s="12">
        <f t="shared" si="257"/>
        <v>5906.4096000000009</v>
      </c>
      <c r="W1517" s="23"/>
      <c r="X1517" s="23">
        <v>2017</v>
      </c>
      <c r="Y1517" s="25"/>
      <c r="Z1517" s="121" t="s">
        <v>1723</v>
      </c>
      <c r="AA1517" s="121" t="s">
        <v>1427</v>
      </c>
      <c r="AB1517" s="121" t="s">
        <v>4703</v>
      </c>
      <c r="AC1517" s="121">
        <v>38</v>
      </c>
      <c r="AD1517" s="122">
        <v>325214</v>
      </c>
      <c r="AE1517" s="122" t="s">
        <v>8308</v>
      </c>
      <c r="AF1517" s="121" t="s">
        <v>8306</v>
      </c>
      <c r="AG1517" s="121"/>
      <c r="AH1517" s="121" t="s">
        <v>8307</v>
      </c>
      <c r="AI1517" s="121"/>
      <c r="AJ1517" s="123">
        <v>3</v>
      </c>
      <c r="AK1517" s="123">
        <v>1757.86</v>
      </c>
      <c r="AL1517" s="123">
        <f t="shared" si="264"/>
        <v>5273.58</v>
      </c>
      <c r="AM1517" s="123">
        <f t="shared" si="265"/>
        <v>0</v>
      </c>
      <c r="AN1517" s="130"/>
      <c r="AO1517" s="21"/>
      <c r="AP1517" s="24"/>
      <c r="AQ1517" s="21"/>
    </row>
    <row r="1518" spans="1:43" s="22" customFormat="1" ht="76.5" outlineLevel="1" x14ac:dyDescent="0.25">
      <c r="A1518" s="70"/>
      <c r="B1518" s="72" t="s">
        <v>6417</v>
      </c>
      <c r="C1518" s="21" t="s">
        <v>79</v>
      </c>
      <c r="D1518" s="74" t="s">
        <v>3587</v>
      </c>
      <c r="E1518" s="74" t="s">
        <v>653</v>
      </c>
      <c r="F1518" s="74" t="s">
        <v>3588</v>
      </c>
      <c r="G1518" s="21" t="s">
        <v>3588</v>
      </c>
      <c r="H1518" s="23" t="s">
        <v>81</v>
      </c>
      <c r="I1518" s="24">
        <v>0</v>
      </c>
      <c r="J1518" s="25">
        <v>710000000</v>
      </c>
      <c r="K1518" s="25" t="s">
        <v>82</v>
      </c>
      <c r="L1518" s="23" t="s">
        <v>726</v>
      </c>
      <c r="M1518" s="30" t="s">
        <v>1707</v>
      </c>
      <c r="N1518" s="26" t="s">
        <v>84</v>
      </c>
      <c r="O1518" s="26" t="s">
        <v>4214</v>
      </c>
      <c r="P1518" s="21" t="s">
        <v>91</v>
      </c>
      <c r="Q1518" s="27" t="s">
        <v>902</v>
      </c>
      <c r="R1518" s="26" t="s">
        <v>678</v>
      </c>
      <c r="S1518" s="12">
        <v>3</v>
      </c>
      <c r="T1518" s="12">
        <v>878.93</v>
      </c>
      <c r="U1518" s="12">
        <f t="shared" si="256"/>
        <v>2636.79</v>
      </c>
      <c r="V1518" s="12">
        <f t="shared" si="257"/>
        <v>2953.2048000000004</v>
      </c>
      <c r="W1518" s="23"/>
      <c r="X1518" s="23">
        <v>2017</v>
      </c>
      <c r="Y1518" s="25"/>
      <c r="Z1518" s="121" t="s">
        <v>1723</v>
      </c>
      <c r="AA1518" s="121" t="s">
        <v>1427</v>
      </c>
      <c r="AB1518" s="121" t="s">
        <v>4703</v>
      </c>
      <c r="AC1518" s="121">
        <v>39</v>
      </c>
      <c r="AD1518" s="122">
        <v>325214</v>
      </c>
      <c r="AE1518" s="122" t="s">
        <v>8308</v>
      </c>
      <c r="AF1518" s="121" t="s">
        <v>8306</v>
      </c>
      <c r="AG1518" s="121"/>
      <c r="AH1518" s="121" t="s">
        <v>8307</v>
      </c>
      <c r="AI1518" s="121"/>
      <c r="AJ1518" s="123">
        <v>3</v>
      </c>
      <c r="AK1518" s="123">
        <v>878.93</v>
      </c>
      <c r="AL1518" s="123">
        <f t="shared" si="264"/>
        <v>2636.79</v>
      </c>
      <c r="AM1518" s="123">
        <f t="shared" si="265"/>
        <v>0</v>
      </c>
      <c r="AN1518" s="130"/>
      <c r="AO1518" s="21"/>
      <c r="AP1518" s="24"/>
      <c r="AQ1518" s="21"/>
    </row>
    <row r="1519" spans="1:43" s="22" customFormat="1" ht="76.5" outlineLevel="1" x14ac:dyDescent="0.25">
      <c r="A1519" s="70"/>
      <c r="B1519" s="72" t="s">
        <v>6418</v>
      </c>
      <c r="C1519" s="21" t="s">
        <v>79</v>
      </c>
      <c r="D1519" s="74" t="s">
        <v>1494</v>
      </c>
      <c r="E1519" s="74" t="s">
        <v>1495</v>
      </c>
      <c r="F1519" s="74" t="s">
        <v>1496</v>
      </c>
      <c r="G1519" s="21" t="s">
        <v>7185</v>
      </c>
      <c r="H1519" s="23" t="s">
        <v>81</v>
      </c>
      <c r="I1519" s="24">
        <v>0</v>
      </c>
      <c r="J1519" s="25">
        <v>710000000</v>
      </c>
      <c r="K1519" s="25" t="s">
        <v>82</v>
      </c>
      <c r="L1519" s="23" t="s">
        <v>726</v>
      </c>
      <c r="M1519" s="30" t="s">
        <v>1707</v>
      </c>
      <c r="N1519" s="26" t="s">
        <v>84</v>
      </c>
      <c r="O1519" s="26" t="s">
        <v>4214</v>
      </c>
      <c r="P1519" s="21" t="s">
        <v>91</v>
      </c>
      <c r="Q1519" s="27" t="s">
        <v>902</v>
      </c>
      <c r="R1519" s="26" t="s">
        <v>678</v>
      </c>
      <c r="S1519" s="12">
        <v>10</v>
      </c>
      <c r="T1519" s="12">
        <v>143.30000000000001</v>
      </c>
      <c r="U1519" s="12">
        <f t="shared" si="256"/>
        <v>1433</v>
      </c>
      <c r="V1519" s="12">
        <f t="shared" si="257"/>
        <v>1604.9600000000003</v>
      </c>
      <c r="W1519" s="23"/>
      <c r="X1519" s="23">
        <v>2017</v>
      </c>
      <c r="Y1519" s="25"/>
      <c r="Z1519" s="121" t="s">
        <v>1723</v>
      </c>
      <c r="AA1519" s="121" t="s">
        <v>1427</v>
      </c>
      <c r="AB1519" s="121" t="s">
        <v>4703</v>
      </c>
      <c r="AC1519" s="121">
        <v>40</v>
      </c>
      <c r="AD1519" s="122">
        <v>325214</v>
      </c>
      <c r="AE1519" s="122" t="s">
        <v>8308</v>
      </c>
      <c r="AF1519" s="121" t="s">
        <v>8306</v>
      </c>
      <c r="AG1519" s="121"/>
      <c r="AH1519" s="121" t="s">
        <v>8307</v>
      </c>
      <c r="AI1519" s="121"/>
      <c r="AJ1519" s="123">
        <v>10</v>
      </c>
      <c r="AK1519" s="123">
        <v>143.26</v>
      </c>
      <c r="AL1519" s="123">
        <f t="shared" si="264"/>
        <v>1432.6</v>
      </c>
      <c r="AM1519" s="123">
        <f t="shared" si="265"/>
        <v>0.40000000000009095</v>
      </c>
      <c r="AN1519" s="130"/>
      <c r="AO1519" s="21"/>
      <c r="AP1519" s="24"/>
      <c r="AQ1519" s="21"/>
    </row>
    <row r="1520" spans="1:43" s="22" customFormat="1" ht="76.5" outlineLevel="1" x14ac:dyDescent="0.25">
      <c r="A1520" s="70"/>
      <c r="B1520" s="72" t="s">
        <v>6419</v>
      </c>
      <c r="C1520" s="21" t="s">
        <v>79</v>
      </c>
      <c r="D1520" s="74" t="s">
        <v>5761</v>
      </c>
      <c r="E1520" s="74" t="s">
        <v>1495</v>
      </c>
      <c r="F1520" s="74" t="s">
        <v>5762</v>
      </c>
      <c r="G1520" s="21" t="s">
        <v>5763</v>
      </c>
      <c r="H1520" s="23" t="s">
        <v>81</v>
      </c>
      <c r="I1520" s="24">
        <v>0</v>
      </c>
      <c r="J1520" s="25">
        <v>710000000</v>
      </c>
      <c r="K1520" s="25" t="s">
        <v>82</v>
      </c>
      <c r="L1520" s="23" t="s">
        <v>726</v>
      </c>
      <c r="M1520" s="30" t="s">
        <v>1707</v>
      </c>
      <c r="N1520" s="26" t="s">
        <v>84</v>
      </c>
      <c r="O1520" s="26" t="s">
        <v>4214</v>
      </c>
      <c r="P1520" s="21" t="s">
        <v>91</v>
      </c>
      <c r="Q1520" s="27" t="s">
        <v>902</v>
      </c>
      <c r="R1520" s="26" t="s">
        <v>678</v>
      </c>
      <c r="S1520" s="12">
        <v>10</v>
      </c>
      <c r="T1520" s="12">
        <v>238.84</v>
      </c>
      <c r="U1520" s="12">
        <f t="shared" si="256"/>
        <v>2388.4</v>
      </c>
      <c r="V1520" s="12">
        <f t="shared" si="257"/>
        <v>2675.0080000000003</v>
      </c>
      <c r="W1520" s="23"/>
      <c r="X1520" s="23">
        <v>2017</v>
      </c>
      <c r="Y1520" s="25"/>
      <c r="Z1520" s="121" t="s">
        <v>1723</v>
      </c>
      <c r="AA1520" s="121" t="s">
        <v>1427</v>
      </c>
      <c r="AB1520" s="121" t="s">
        <v>4703</v>
      </c>
      <c r="AC1520" s="121">
        <v>41</v>
      </c>
      <c r="AD1520" s="122">
        <v>325214</v>
      </c>
      <c r="AE1520" s="122" t="s">
        <v>8308</v>
      </c>
      <c r="AF1520" s="121" t="s">
        <v>8306</v>
      </c>
      <c r="AG1520" s="121"/>
      <c r="AH1520" s="121" t="s">
        <v>8307</v>
      </c>
      <c r="AI1520" s="121"/>
      <c r="AJ1520" s="123">
        <v>10</v>
      </c>
      <c r="AK1520" s="123">
        <v>238.84</v>
      </c>
      <c r="AL1520" s="123">
        <f t="shared" si="264"/>
        <v>2388.4</v>
      </c>
      <c r="AM1520" s="123">
        <f t="shared" si="265"/>
        <v>0</v>
      </c>
      <c r="AN1520" s="130"/>
      <c r="AO1520" s="21"/>
      <c r="AP1520" s="24"/>
      <c r="AQ1520" s="21"/>
    </row>
    <row r="1521" spans="1:43" s="22" customFormat="1" ht="76.5" outlineLevel="1" x14ac:dyDescent="0.25">
      <c r="A1521" s="70"/>
      <c r="B1521" s="72" t="s">
        <v>6420</v>
      </c>
      <c r="C1521" s="21" t="s">
        <v>79</v>
      </c>
      <c r="D1521" s="74" t="s">
        <v>5764</v>
      </c>
      <c r="E1521" s="74" t="s">
        <v>5765</v>
      </c>
      <c r="F1521" s="74" t="s">
        <v>5766</v>
      </c>
      <c r="G1521" s="21" t="s">
        <v>5767</v>
      </c>
      <c r="H1521" s="23" t="s">
        <v>81</v>
      </c>
      <c r="I1521" s="24">
        <v>0</v>
      </c>
      <c r="J1521" s="25">
        <v>710000000</v>
      </c>
      <c r="K1521" s="25" t="s">
        <v>82</v>
      </c>
      <c r="L1521" s="23" t="s">
        <v>726</v>
      </c>
      <c r="M1521" s="30" t="s">
        <v>1707</v>
      </c>
      <c r="N1521" s="26" t="s">
        <v>84</v>
      </c>
      <c r="O1521" s="26" t="s">
        <v>4214</v>
      </c>
      <c r="P1521" s="21" t="s">
        <v>91</v>
      </c>
      <c r="Q1521" s="27">
        <v>796</v>
      </c>
      <c r="R1521" s="26" t="s">
        <v>678</v>
      </c>
      <c r="S1521" s="12">
        <v>20</v>
      </c>
      <c r="T1521" s="12">
        <v>2493.48</v>
      </c>
      <c r="U1521" s="12">
        <f t="shared" si="256"/>
        <v>49869.599999999999</v>
      </c>
      <c r="V1521" s="12">
        <f t="shared" si="257"/>
        <v>55853.952000000005</v>
      </c>
      <c r="W1521" s="23"/>
      <c r="X1521" s="23">
        <v>2017</v>
      </c>
      <c r="Y1521" s="25"/>
      <c r="Z1521" s="121" t="s">
        <v>1723</v>
      </c>
      <c r="AA1521" s="121" t="s">
        <v>1427</v>
      </c>
      <c r="AB1521" s="121" t="s">
        <v>4703</v>
      </c>
      <c r="AC1521" s="121">
        <v>42</v>
      </c>
      <c r="AD1521" s="122">
        <v>325214</v>
      </c>
      <c r="AE1521" s="122" t="s">
        <v>8308</v>
      </c>
      <c r="AF1521" s="121" t="s">
        <v>8306</v>
      </c>
      <c r="AG1521" s="121"/>
      <c r="AH1521" s="121" t="s">
        <v>8307</v>
      </c>
      <c r="AI1521" s="121"/>
      <c r="AJ1521" s="123">
        <v>20</v>
      </c>
      <c r="AK1521" s="123">
        <v>2493.44</v>
      </c>
      <c r="AL1521" s="123">
        <f t="shared" si="264"/>
        <v>49868.800000000003</v>
      </c>
      <c r="AM1521" s="123">
        <f t="shared" si="265"/>
        <v>0.79999999999563443</v>
      </c>
      <c r="AN1521" s="130"/>
      <c r="AO1521" s="21"/>
      <c r="AP1521" s="24"/>
      <c r="AQ1521" s="21"/>
    </row>
    <row r="1522" spans="1:43" s="22" customFormat="1" ht="76.5" outlineLevel="1" x14ac:dyDescent="0.25">
      <c r="A1522" s="70"/>
      <c r="B1522" s="72" t="s">
        <v>6421</v>
      </c>
      <c r="C1522" s="21" t="s">
        <v>79</v>
      </c>
      <c r="D1522" s="74" t="s">
        <v>5768</v>
      </c>
      <c r="E1522" s="74" t="s">
        <v>5769</v>
      </c>
      <c r="F1522" s="74" t="s">
        <v>5770</v>
      </c>
      <c r="G1522" s="21" t="s">
        <v>7186</v>
      </c>
      <c r="H1522" s="23" t="s">
        <v>81</v>
      </c>
      <c r="I1522" s="24">
        <v>0</v>
      </c>
      <c r="J1522" s="25">
        <v>710000000</v>
      </c>
      <c r="K1522" s="25" t="s">
        <v>82</v>
      </c>
      <c r="L1522" s="23" t="s">
        <v>726</v>
      </c>
      <c r="M1522" s="30" t="s">
        <v>1707</v>
      </c>
      <c r="N1522" s="26" t="s">
        <v>84</v>
      </c>
      <c r="O1522" s="26" t="s">
        <v>4214</v>
      </c>
      <c r="P1522" s="21" t="s">
        <v>91</v>
      </c>
      <c r="Q1522" s="27">
        <v>796</v>
      </c>
      <c r="R1522" s="26" t="s">
        <v>678</v>
      </c>
      <c r="S1522" s="12">
        <v>15</v>
      </c>
      <c r="T1522" s="12">
        <v>2607</v>
      </c>
      <c r="U1522" s="12">
        <f t="shared" si="256"/>
        <v>39105</v>
      </c>
      <c r="V1522" s="12">
        <f t="shared" si="257"/>
        <v>43797.600000000006</v>
      </c>
      <c r="W1522" s="23"/>
      <c r="X1522" s="23">
        <v>2017</v>
      </c>
      <c r="Y1522" s="25"/>
      <c r="Z1522" s="121" t="s">
        <v>1723</v>
      </c>
      <c r="AA1522" s="121" t="s">
        <v>1427</v>
      </c>
      <c r="AB1522" s="121" t="s">
        <v>4703</v>
      </c>
      <c r="AC1522" s="121">
        <v>43</v>
      </c>
      <c r="AD1522" s="122">
        <v>325214</v>
      </c>
      <c r="AE1522" s="122" t="s">
        <v>8308</v>
      </c>
      <c r="AF1522" s="121" t="s">
        <v>8306</v>
      </c>
      <c r="AG1522" s="121"/>
      <c r="AH1522" s="121" t="s">
        <v>8307</v>
      </c>
      <c r="AI1522" s="121"/>
      <c r="AJ1522" s="123">
        <v>15</v>
      </c>
      <c r="AK1522" s="123">
        <v>2606.96</v>
      </c>
      <c r="AL1522" s="123">
        <f t="shared" si="264"/>
        <v>39104.400000000001</v>
      </c>
      <c r="AM1522" s="123">
        <f t="shared" si="265"/>
        <v>0.59999999999854481</v>
      </c>
      <c r="AN1522" s="130"/>
      <c r="AO1522" s="21"/>
      <c r="AP1522" s="24"/>
      <c r="AQ1522" s="21"/>
    </row>
    <row r="1523" spans="1:43" s="22" customFormat="1" ht="76.5" outlineLevel="1" x14ac:dyDescent="0.25">
      <c r="A1523" s="70"/>
      <c r="B1523" s="72" t="s">
        <v>6422</v>
      </c>
      <c r="C1523" s="21" t="s">
        <v>79</v>
      </c>
      <c r="D1523" s="74" t="s">
        <v>1296</v>
      </c>
      <c r="E1523" s="74" t="s">
        <v>1184</v>
      </c>
      <c r="F1523" s="74" t="s">
        <v>1210</v>
      </c>
      <c r="G1523" s="21" t="s">
        <v>4183</v>
      </c>
      <c r="H1523" s="23" t="s">
        <v>81</v>
      </c>
      <c r="I1523" s="24">
        <v>0</v>
      </c>
      <c r="J1523" s="25">
        <v>710000000</v>
      </c>
      <c r="K1523" s="25" t="s">
        <v>82</v>
      </c>
      <c r="L1523" s="23" t="s">
        <v>726</v>
      </c>
      <c r="M1523" s="30" t="s">
        <v>1707</v>
      </c>
      <c r="N1523" s="26" t="s">
        <v>84</v>
      </c>
      <c r="O1523" s="26" t="s">
        <v>4214</v>
      </c>
      <c r="P1523" s="21" t="s">
        <v>91</v>
      </c>
      <c r="Q1523" s="27">
        <v>796</v>
      </c>
      <c r="R1523" s="26" t="s">
        <v>678</v>
      </c>
      <c r="S1523" s="12">
        <v>5</v>
      </c>
      <c r="T1523" s="12">
        <v>3510.94</v>
      </c>
      <c r="U1523" s="12">
        <f t="shared" si="256"/>
        <v>17554.7</v>
      </c>
      <c r="V1523" s="12">
        <f t="shared" si="257"/>
        <v>19661.264000000003</v>
      </c>
      <c r="W1523" s="23"/>
      <c r="X1523" s="23">
        <v>2017</v>
      </c>
      <c r="Y1523" s="25"/>
      <c r="Z1523" s="121" t="s">
        <v>1723</v>
      </c>
      <c r="AA1523" s="121" t="s">
        <v>1427</v>
      </c>
      <c r="AB1523" s="121" t="s">
        <v>4703</v>
      </c>
      <c r="AC1523" s="121">
        <v>44</v>
      </c>
      <c r="AD1523" s="122">
        <v>325214</v>
      </c>
      <c r="AE1523" s="122" t="s">
        <v>8308</v>
      </c>
      <c r="AF1523" s="121" t="s">
        <v>8306</v>
      </c>
      <c r="AG1523" s="121"/>
      <c r="AH1523" s="121" t="s">
        <v>8307</v>
      </c>
      <c r="AI1523" s="121"/>
      <c r="AJ1523" s="123">
        <v>5</v>
      </c>
      <c r="AK1523" s="123">
        <v>3510.94</v>
      </c>
      <c r="AL1523" s="123">
        <f t="shared" si="264"/>
        <v>17554.7</v>
      </c>
      <c r="AM1523" s="123">
        <f t="shared" si="265"/>
        <v>0</v>
      </c>
      <c r="AN1523" s="130"/>
      <c r="AO1523" s="21"/>
      <c r="AP1523" s="24"/>
      <c r="AQ1523" s="21"/>
    </row>
    <row r="1524" spans="1:43" s="22" customFormat="1" ht="76.5" outlineLevel="1" x14ac:dyDescent="0.25">
      <c r="A1524" s="70"/>
      <c r="B1524" s="72" t="s">
        <v>6423</v>
      </c>
      <c r="C1524" s="21" t="s">
        <v>79</v>
      </c>
      <c r="D1524" s="74" t="s">
        <v>1106</v>
      </c>
      <c r="E1524" s="74" t="s">
        <v>1107</v>
      </c>
      <c r="F1524" s="74" t="s">
        <v>1108</v>
      </c>
      <c r="G1524" s="21" t="s">
        <v>5771</v>
      </c>
      <c r="H1524" s="23" t="s">
        <v>81</v>
      </c>
      <c r="I1524" s="24">
        <v>0</v>
      </c>
      <c r="J1524" s="25">
        <v>710000000</v>
      </c>
      <c r="K1524" s="25" t="s">
        <v>82</v>
      </c>
      <c r="L1524" s="23" t="s">
        <v>726</v>
      </c>
      <c r="M1524" s="30" t="s">
        <v>1707</v>
      </c>
      <c r="N1524" s="26" t="s">
        <v>84</v>
      </c>
      <c r="O1524" s="26" t="s">
        <v>4214</v>
      </c>
      <c r="P1524" s="21" t="s">
        <v>91</v>
      </c>
      <c r="Q1524" s="27">
        <v>796</v>
      </c>
      <c r="R1524" s="26" t="s">
        <v>678</v>
      </c>
      <c r="S1524" s="12">
        <v>50</v>
      </c>
      <c r="T1524" s="12">
        <v>124.2</v>
      </c>
      <c r="U1524" s="12">
        <f t="shared" si="256"/>
        <v>6210</v>
      </c>
      <c r="V1524" s="12">
        <f t="shared" si="257"/>
        <v>6955.2000000000007</v>
      </c>
      <c r="W1524" s="23"/>
      <c r="X1524" s="23">
        <v>2017</v>
      </c>
      <c r="Y1524" s="25"/>
      <c r="Z1524" s="121" t="s">
        <v>1723</v>
      </c>
      <c r="AA1524" s="121" t="s">
        <v>1427</v>
      </c>
      <c r="AB1524" s="121" t="s">
        <v>4703</v>
      </c>
      <c r="AC1524" s="121">
        <v>45</v>
      </c>
      <c r="AD1524" s="122">
        <v>325214</v>
      </c>
      <c r="AE1524" s="122" t="s">
        <v>8308</v>
      </c>
      <c r="AF1524" s="121" t="s">
        <v>8306</v>
      </c>
      <c r="AG1524" s="121"/>
      <c r="AH1524" s="121" t="s">
        <v>8307</v>
      </c>
      <c r="AI1524" s="121"/>
      <c r="AJ1524" s="123">
        <v>50</v>
      </c>
      <c r="AK1524" s="123">
        <v>124.2</v>
      </c>
      <c r="AL1524" s="123">
        <f t="shared" si="264"/>
        <v>6210</v>
      </c>
      <c r="AM1524" s="123">
        <f t="shared" si="265"/>
        <v>0</v>
      </c>
      <c r="AN1524" s="130"/>
      <c r="AO1524" s="21"/>
      <c r="AP1524" s="24"/>
      <c r="AQ1524" s="21"/>
    </row>
    <row r="1525" spans="1:43" s="22" customFormat="1" ht="76.5" outlineLevel="1" x14ac:dyDescent="0.25">
      <c r="A1525" s="70"/>
      <c r="B1525" s="72" t="s">
        <v>6424</v>
      </c>
      <c r="C1525" s="21" t="s">
        <v>79</v>
      </c>
      <c r="D1525" s="74" t="s">
        <v>5772</v>
      </c>
      <c r="E1525" s="74" t="s">
        <v>1044</v>
      </c>
      <c r="F1525" s="74" t="s">
        <v>5773</v>
      </c>
      <c r="G1525" s="21" t="s">
        <v>7633</v>
      </c>
      <c r="H1525" s="23" t="s">
        <v>81</v>
      </c>
      <c r="I1525" s="24">
        <v>0</v>
      </c>
      <c r="J1525" s="25">
        <v>710000000</v>
      </c>
      <c r="K1525" s="25" t="s">
        <v>82</v>
      </c>
      <c r="L1525" s="23" t="s">
        <v>726</v>
      </c>
      <c r="M1525" s="30" t="s">
        <v>1707</v>
      </c>
      <c r="N1525" s="26" t="s">
        <v>84</v>
      </c>
      <c r="O1525" s="26" t="s">
        <v>4214</v>
      </c>
      <c r="P1525" s="21" t="s">
        <v>91</v>
      </c>
      <c r="Q1525" s="27">
        <v>796</v>
      </c>
      <c r="R1525" s="26" t="s">
        <v>678</v>
      </c>
      <c r="S1525" s="12">
        <v>5</v>
      </c>
      <c r="T1525" s="12">
        <v>1719.64</v>
      </c>
      <c r="U1525" s="12">
        <f t="shared" si="256"/>
        <v>8598.2000000000007</v>
      </c>
      <c r="V1525" s="12">
        <f t="shared" si="257"/>
        <v>9629.9840000000022</v>
      </c>
      <c r="W1525" s="23"/>
      <c r="X1525" s="23">
        <v>2017</v>
      </c>
      <c r="Y1525" s="25"/>
      <c r="Z1525" s="121" t="s">
        <v>1723</v>
      </c>
      <c r="AA1525" s="121" t="s">
        <v>1427</v>
      </c>
      <c r="AB1525" s="121" t="s">
        <v>4703</v>
      </c>
      <c r="AC1525" s="121">
        <v>46</v>
      </c>
      <c r="AD1525" s="122">
        <v>325214</v>
      </c>
      <c r="AE1525" s="122" t="s">
        <v>8308</v>
      </c>
      <c r="AF1525" s="121" t="s">
        <v>8306</v>
      </c>
      <c r="AG1525" s="121"/>
      <c r="AH1525" s="121" t="s">
        <v>8307</v>
      </c>
      <c r="AI1525" s="121"/>
      <c r="AJ1525" s="123">
        <v>5</v>
      </c>
      <c r="AK1525" s="123">
        <v>1719.6</v>
      </c>
      <c r="AL1525" s="123">
        <f t="shared" si="264"/>
        <v>8598</v>
      </c>
      <c r="AM1525" s="123">
        <f t="shared" si="265"/>
        <v>0.2000000000007276</v>
      </c>
      <c r="AN1525" s="130"/>
      <c r="AO1525" s="21"/>
      <c r="AP1525" s="24"/>
      <c r="AQ1525" s="21"/>
    </row>
    <row r="1526" spans="1:43" s="22" customFormat="1" ht="76.5" outlineLevel="1" x14ac:dyDescent="0.25">
      <c r="A1526" s="70"/>
      <c r="B1526" s="72" t="s">
        <v>6425</v>
      </c>
      <c r="C1526" s="21" t="s">
        <v>79</v>
      </c>
      <c r="D1526" s="74" t="s">
        <v>1360</v>
      </c>
      <c r="E1526" s="74" t="s">
        <v>1361</v>
      </c>
      <c r="F1526" s="74" t="s">
        <v>1362</v>
      </c>
      <c r="G1526" s="21" t="s">
        <v>1363</v>
      </c>
      <c r="H1526" s="23" t="s">
        <v>81</v>
      </c>
      <c r="I1526" s="24">
        <v>0</v>
      </c>
      <c r="J1526" s="25">
        <v>710000000</v>
      </c>
      <c r="K1526" s="25" t="s">
        <v>82</v>
      </c>
      <c r="L1526" s="23" t="s">
        <v>726</v>
      </c>
      <c r="M1526" s="30" t="s">
        <v>1707</v>
      </c>
      <c r="N1526" s="26" t="s">
        <v>84</v>
      </c>
      <c r="O1526" s="26" t="s">
        <v>4214</v>
      </c>
      <c r="P1526" s="21" t="s">
        <v>91</v>
      </c>
      <c r="Q1526" s="27">
        <v>796</v>
      </c>
      <c r="R1526" s="26" t="s">
        <v>678</v>
      </c>
      <c r="S1526" s="12">
        <v>1</v>
      </c>
      <c r="T1526" s="12">
        <v>14091.52</v>
      </c>
      <c r="U1526" s="12">
        <f t="shared" si="256"/>
        <v>14091.52</v>
      </c>
      <c r="V1526" s="12">
        <f t="shared" si="257"/>
        <v>15782.502400000001</v>
      </c>
      <c r="W1526" s="23"/>
      <c r="X1526" s="23">
        <v>2017</v>
      </c>
      <c r="Y1526" s="25"/>
      <c r="Z1526" s="121" t="s">
        <v>1723</v>
      </c>
      <c r="AA1526" s="121" t="s">
        <v>1427</v>
      </c>
      <c r="AB1526" s="121" t="s">
        <v>4703</v>
      </c>
      <c r="AC1526" s="121">
        <v>47</v>
      </c>
      <c r="AD1526" s="122">
        <v>325214</v>
      </c>
      <c r="AE1526" s="122" t="s">
        <v>8308</v>
      </c>
      <c r="AF1526" s="121" t="s">
        <v>8306</v>
      </c>
      <c r="AG1526" s="121"/>
      <c r="AH1526" s="121" t="s">
        <v>8307</v>
      </c>
      <c r="AI1526" s="121"/>
      <c r="AJ1526" s="123">
        <v>1</v>
      </c>
      <c r="AK1526" s="123">
        <v>14091.52</v>
      </c>
      <c r="AL1526" s="123">
        <f t="shared" si="264"/>
        <v>14091.52</v>
      </c>
      <c r="AM1526" s="123">
        <f t="shared" si="265"/>
        <v>0</v>
      </c>
      <c r="AN1526" s="130"/>
      <c r="AO1526" s="21"/>
      <c r="AP1526" s="24"/>
      <c r="AQ1526" s="21"/>
    </row>
    <row r="1527" spans="1:43" s="22" customFormat="1" ht="76.5" outlineLevel="1" x14ac:dyDescent="0.25">
      <c r="A1527" s="70"/>
      <c r="B1527" s="72" t="s">
        <v>6426</v>
      </c>
      <c r="C1527" s="21" t="s">
        <v>79</v>
      </c>
      <c r="D1527" s="74" t="s">
        <v>5774</v>
      </c>
      <c r="E1527" s="74" t="s">
        <v>1793</v>
      </c>
      <c r="F1527" s="74" t="s">
        <v>5775</v>
      </c>
      <c r="G1527" s="21" t="s">
        <v>7187</v>
      </c>
      <c r="H1527" s="23" t="s">
        <v>81</v>
      </c>
      <c r="I1527" s="24">
        <v>0</v>
      </c>
      <c r="J1527" s="25">
        <v>710000000</v>
      </c>
      <c r="K1527" s="25" t="s">
        <v>82</v>
      </c>
      <c r="L1527" s="23" t="s">
        <v>726</v>
      </c>
      <c r="M1527" s="30" t="s">
        <v>1707</v>
      </c>
      <c r="N1527" s="26" t="s">
        <v>84</v>
      </c>
      <c r="O1527" s="26" t="s">
        <v>4214</v>
      </c>
      <c r="P1527" s="21" t="s">
        <v>91</v>
      </c>
      <c r="Q1527" s="27">
        <v>796</v>
      </c>
      <c r="R1527" s="26" t="s">
        <v>1755</v>
      </c>
      <c r="S1527" s="12">
        <v>3</v>
      </c>
      <c r="T1527" s="12">
        <v>955.36</v>
      </c>
      <c r="U1527" s="12">
        <f t="shared" si="256"/>
        <v>2866.08</v>
      </c>
      <c r="V1527" s="12">
        <f t="shared" si="257"/>
        <v>3210.0096000000003</v>
      </c>
      <c r="W1527" s="23"/>
      <c r="X1527" s="23">
        <v>2017</v>
      </c>
      <c r="Y1527" s="25"/>
      <c r="Z1527" s="121" t="s">
        <v>1723</v>
      </c>
      <c r="AA1527" s="121" t="s">
        <v>1427</v>
      </c>
      <c r="AB1527" s="121" t="s">
        <v>4703</v>
      </c>
      <c r="AC1527" s="121">
        <v>48</v>
      </c>
      <c r="AD1527" s="122">
        <v>325214</v>
      </c>
      <c r="AE1527" s="122" t="s">
        <v>8308</v>
      </c>
      <c r="AF1527" s="121" t="s">
        <v>8306</v>
      </c>
      <c r="AG1527" s="121"/>
      <c r="AH1527" s="121" t="s">
        <v>8307</v>
      </c>
      <c r="AI1527" s="121"/>
      <c r="AJ1527" s="123">
        <v>3</v>
      </c>
      <c r="AK1527" s="123">
        <v>955.36</v>
      </c>
      <c r="AL1527" s="123">
        <f t="shared" si="264"/>
        <v>2866.08</v>
      </c>
      <c r="AM1527" s="123">
        <f t="shared" si="265"/>
        <v>0</v>
      </c>
      <c r="AN1527" s="130"/>
      <c r="AO1527" s="21"/>
      <c r="AP1527" s="24"/>
      <c r="AQ1527" s="21"/>
    </row>
    <row r="1528" spans="1:43" s="22" customFormat="1" ht="76.5" outlineLevel="1" x14ac:dyDescent="0.25">
      <c r="A1528" s="70"/>
      <c r="B1528" s="72" t="s">
        <v>6427</v>
      </c>
      <c r="C1528" s="21" t="s">
        <v>79</v>
      </c>
      <c r="D1528" s="74" t="s">
        <v>5776</v>
      </c>
      <c r="E1528" s="74" t="s">
        <v>5777</v>
      </c>
      <c r="F1528" s="74" t="s">
        <v>5778</v>
      </c>
      <c r="G1528" s="21" t="s">
        <v>7188</v>
      </c>
      <c r="H1528" s="23" t="s">
        <v>81</v>
      </c>
      <c r="I1528" s="24">
        <v>0</v>
      </c>
      <c r="J1528" s="25">
        <v>710000000</v>
      </c>
      <c r="K1528" s="25" t="s">
        <v>82</v>
      </c>
      <c r="L1528" s="23" t="s">
        <v>726</v>
      </c>
      <c r="M1528" s="30" t="s">
        <v>1707</v>
      </c>
      <c r="N1528" s="26" t="s">
        <v>84</v>
      </c>
      <c r="O1528" s="26" t="s">
        <v>4214</v>
      </c>
      <c r="P1528" s="21" t="s">
        <v>91</v>
      </c>
      <c r="Q1528" s="27">
        <v>796</v>
      </c>
      <c r="R1528" s="26" t="s">
        <v>1755</v>
      </c>
      <c r="S1528" s="12">
        <v>3</v>
      </c>
      <c r="T1528" s="12">
        <v>635.30999999999995</v>
      </c>
      <c r="U1528" s="12">
        <f t="shared" si="256"/>
        <v>1905.9299999999998</v>
      </c>
      <c r="V1528" s="12">
        <f t="shared" si="257"/>
        <v>2134.6415999999999</v>
      </c>
      <c r="W1528" s="23"/>
      <c r="X1528" s="23">
        <v>2017</v>
      </c>
      <c r="Y1528" s="25"/>
      <c r="Z1528" s="121" t="s">
        <v>1723</v>
      </c>
      <c r="AA1528" s="121" t="s">
        <v>1427</v>
      </c>
      <c r="AB1528" s="121" t="s">
        <v>4703</v>
      </c>
      <c r="AC1528" s="121">
        <v>49</v>
      </c>
      <c r="AD1528" s="122">
        <v>325214</v>
      </c>
      <c r="AE1528" s="122" t="s">
        <v>8308</v>
      </c>
      <c r="AF1528" s="121" t="s">
        <v>8306</v>
      </c>
      <c r="AG1528" s="121"/>
      <c r="AH1528" s="121" t="s">
        <v>8307</v>
      </c>
      <c r="AI1528" s="121"/>
      <c r="AJ1528" s="123">
        <v>3</v>
      </c>
      <c r="AK1528" s="123">
        <v>635.27</v>
      </c>
      <c r="AL1528" s="123">
        <f t="shared" si="264"/>
        <v>1905.81</v>
      </c>
      <c r="AM1528" s="123">
        <f t="shared" si="265"/>
        <v>0.11999999999989086</v>
      </c>
      <c r="AN1528" s="130"/>
      <c r="AO1528" s="21"/>
      <c r="AP1528" s="24"/>
      <c r="AQ1528" s="21"/>
    </row>
    <row r="1529" spans="1:43" s="22" customFormat="1" ht="76.5" outlineLevel="1" x14ac:dyDescent="0.25">
      <c r="A1529" s="70"/>
      <c r="B1529" s="72" t="s">
        <v>6428</v>
      </c>
      <c r="C1529" s="21" t="s">
        <v>79</v>
      </c>
      <c r="D1529" s="74" t="s">
        <v>5779</v>
      </c>
      <c r="E1529" s="74" t="s">
        <v>5780</v>
      </c>
      <c r="F1529" s="74" t="s">
        <v>5781</v>
      </c>
      <c r="G1529" s="21" t="s">
        <v>7189</v>
      </c>
      <c r="H1529" s="23" t="s">
        <v>81</v>
      </c>
      <c r="I1529" s="24">
        <v>0</v>
      </c>
      <c r="J1529" s="25">
        <v>710000000</v>
      </c>
      <c r="K1529" s="25" t="s">
        <v>82</v>
      </c>
      <c r="L1529" s="23" t="s">
        <v>726</v>
      </c>
      <c r="M1529" s="30" t="s">
        <v>1707</v>
      </c>
      <c r="N1529" s="26" t="s">
        <v>84</v>
      </c>
      <c r="O1529" s="26" t="s">
        <v>4214</v>
      </c>
      <c r="P1529" s="21" t="s">
        <v>91</v>
      </c>
      <c r="Q1529" s="27">
        <v>796</v>
      </c>
      <c r="R1529" s="26" t="s">
        <v>678</v>
      </c>
      <c r="S1529" s="12">
        <v>5</v>
      </c>
      <c r="T1529" s="12">
        <v>2388.39</v>
      </c>
      <c r="U1529" s="12">
        <f t="shared" si="256"/>
        <v>11941.949999999999</v>
      </c>
      <c r="V1529" s="12">
        <f t="shared" si="257"/>
        <v>13374.984</v>
      </c>
      <c r="W1529" s="23"/>
      <c r="X1529" s="23">
        <v>2017</v>
      </c>
      <c r="Y1529" s="25"/>
      <c r="Z1529" s="121" t="s">
        <v>1723</v>
      </c>
      <c r="AA1529" s="121" t="s">
        <v>1427</v>
      </c>
      <c r="AB1529" s="121" t="s">
        <v>4703</v>
      </c>
      <c r="AC1529" s="121">
        <v>50</v>
      </c>
      <c r="AD1529" s="122">
        <v>325214</v>
      </c>
      <c r="AE1529" s="122" t="s">
        <v>8308</v>
      </c>
      <c r="AF1529" s="121" t="s">
        <v>8306</v>
      </c>
      <c r="AG1529" s="121"/>
      <c r="AH1529" s="121" t="s">
        <v>8307</v>
      </c>
      <c r="AI1529" s="121"/>
      <c r="AJ1529" s="123">
        <v>5</v>
      </c>
      <c r="AK1529" s="123">
        <v>2388.35</v>
      </c>
      <c r="AL1529" s="123">
        <f t="shared" si="264"/>
        <v>11941.75</v>
      </c>
      <c r="AM1529" s="123">
        <f t="shared" si="265"/>
        <v>0.19999999999890861</v>
      </c>
      <c r="AN1529" s="130"/>
      <c r="AO1529" s="21"/>
      <c r="AP1529" s="24"/>
      <c r="AQ1529" s="21"/>
    </row>
    <row r="1530" spans="1:43" s="22" customFormat="1" ht="76.5" outlineLevel="1" x14ac:dyDescent="0.25">
      <c r="A1530" s="70"/>
      <c r="B1530" s="72" t="s">
        <v>6429</v>
      </c>
      <c r="C1530" s="21" t="s">
        <v>79</v>
      </c>
      <c r="D1530" s="74" t="s">
        <v>3875</v>
      </c>
      <c r="E1530" s="74" t="s">
        <v>3876</v>
      </c>
      <c r="F1530" s="74" t="s">
        <v>1496</v>
      </c>
      <c r="G1530" s="21" t="s">
        <v>5782</v>
      </c>
      <c r="H1530" s="23" t="s">
        <v>81</v>
      </c>
      <c r="I1530" s="24">
        <v>0</v>
      </c>
      <c r="J1530" s="25">
        <v>710000000</v>
      </c>
      <c r="K1530" s="25" t="s">
        <v>82</v>
      </c>
      <c r="L1530" s="23" t="s">
        <v>726</v>
      </c>
      <c r="M1530" s="30" t="s">
        <v>1707</v>
      </c>
      <c r="N1530" s="26" t="s">
        <v>84</v>
      </c>
      <c r="O1530" s="26" t="s">
        <v>4214</v>
      </c>
      <c r="P1530" s="21" t="s">
        <v>91</v>
      </c>
      <c r="Q1530" s="27" t="s">
        <v>705</v>
      </c>
      <c r="R1530" s="26" t="s">
        <v>679</v>
      </c>
      <c r="S1530" s="12">
        <v>2</v>
      </c>
      <c r="T1530" s="12">
        <v>1304.06</v>
      </c>
      <c r="U1530" s="12">
        <f t="shared" si="256"/>
        <v>2608.12</v>
      </c>
      <c r="V1530" s="12">
        <f t="shared" si="257"/>
        <v>2921.0944</v>
      </c>
      <c r="W1530" s="23"/>
      <c r="X1530" s="23">
        <v>2017</v>
      </c>
      <c r="Y1530" s="25"/>
      <c r="Z1530" s="121" t="s">
        <v>1723</v>
      </c>
      <c r="AA1530" s="121" t="s">
        <v>1427</v>
      </c>
      <c r="AB1530" s="121" t="s">
        <v>4703</v>
      </c>
      <c r="AC1530" s="121">
        <v>51</v>
      </c>
      <c r="AD1530" s="122">
        <v>325214</v>
      </c>
      <c r="AE1530" s="122" t="s">
        <v>8308</v>
      </c>
      <c r="AF1530" s="121" t="s">
        <v>8306</v>
      </c>
      <c r="AG1530" s="121"/>
      <c r="AH1530" s="121" t="s">
        <v>8307</v>
      </c>
      <c r="AI1530" s="121"/>
      <c r="AJ1530" s="123">
        <v>2</v>
      </c>
      <c r="AK1530" s="123">
        <v>1304.02</v>
      </c>
      <c r="AL1530" s="123">
        <f t="shared" si="264"/>
        <v>2608.04</v>
      </c>
      <c r="AM1530" s="123">
        <f t="shared" si="265"/>
        <v>7.999999999992724E-2</v>
      </c>
      <c r="AN1530" s="130"/>
      <c r="AO1530" s="21"/>
      <c r="AP1530" s="24"/>
      <c r="AQ1530" s="21"/>
    </row>
    <row r="1531" spans="1:43" s="22" customFormat="1" ht="76.5" outlineLevel="1" x14ac:dyDescent="0.25">
      <c r="A1531" s="70"/>
      <c r="B1531" s="72" t="s">
        <v>6430</v>
      </c>
      <c r="C1531" s="21" t="s">
        <v>79</v>
      </c>
      <c r="D1531" s="74" t="s">
        <v>1933</v>
      </c>
      <c r="E1531" s="74" t="s">
        <v>1934</v>
      </c>
      <c r="F1531" s="74" t="s">
        <v>1935</v>
      </c>
      <c r="G1531" s="21" t="s">
        <v>1936</v>
      </c>
      <c r="H1531" s="23" t="s">
        <v>81</v>
      </c>
      <c r="I1531" s="24">
        <v>0</v>
      </c>
      <c r="J1531" s="25">
        <v>710000000</v>
      </c>
      <c r="K1531" s="25" t="s">
        <v>82</v>
      </c>
      <c r="L1531" s="23" t="s">
        <v>726</v>
      </c>
      <c r="M1531" s="30" t="s">
        <v>1707</v>
      </c>
      <c r="N1531" s="26" t="s">
        <v>84</v>
      </c>
      <c r="O1531" s="26" t="s">
        <v>4214</v>
      </c>
      <c r="P1531" s="21" t="s">
        <v>91</v>
      </c>
      <c r="Q1531" s="27" t="s">
        <v>900</v>
      </c>
      <c r="R1531" s="26" t="s">
        <v>901</v>
      </c>
      <c r="S1531" s="12">
        <v>10</v>
      </c>
      <c r="T1531" s="12">
        <v>8890</v>
      </c>
      <c r="U1531" s="12">
        <f t="shared" si="256"/>
        <v>88900</v>
      </c>
      <c r="V1531" s="12">
        <f t="shared" si="257"/>
        <v>99568.000000000015</v>
      </c>
      <c r="W1531" s="23"/>
      <c r="X1531" s="23">
        <v>2017</v>
      </c>
      <c r="Y1531" s="25"/>
      <c r="Z1531" s="121" t="s">
        <v>1723</v>
      </c>
      <c r="AA1531" s="121" t="s">
        <v>1427</v>
      </c>
      <c r="AB1531" s="121" t="s">
        <v>4703</v>
      </c>
      <c r="AC1531" s="121">
        <v>52</v>
      </c>
      <c r="AD1531" s="122">
        <v>325214</v>
      </c>
      <c r="AE1531" s="122" t="s">
        <v>8308</v>
      </c>
      <c r="AF1531" s="121" t="s">
        <v>8306</v>
      </c>
      <c r="AG1531" s="121"/>
      <c r="AH1531" s="121" t="s">
        <v>8307</v>
      </c>
      <c r="AI1531" s="121"/>
      <c r="AJ1531" s="123">
        <v>10</v>
      </c>
      <c r="AK1531" s="123">
        <v>8890</v>
      </c>
      <c r="AL1531" s="123">
        <f t="shared" si="264"/>
        <v>88900</v>
      </c>
      <c r="AM1531" s="123">
        <f t="shared" si="265"/>
        <v>0</v>
      </c>
      <c r="AN1531" s="130"/>
      <c r="AO1531" s="21"/>
      <c r="AP1531" s="24"/>
      <c r="AQ1531" s="21"/>
    </row>
    <row r="1532" spans="1:43" s="22" customFormat="1" ht="76.5" outlineLevel="1" x14ac:dyDescent="0.25">
      <c r="A1532" s="70"/>
      <c r="B1532" s="72" t="s">
        <v>6431</v>
      </c>
      <c r="C1532" s="21" t="s">
        <v>79</v>
      </c>
      <c r="D1532" s="74" t="s">
        <v>7190</v>
      </c>
      <c r="E1532" s="74" t="s">
        <v>4005</v>
      </c>
      <c r="F1532" s="74" t="s">
        <v>7191</v>
      </c>
      <c r="G1532" s="21" t="s">
        <v>7192</v>
      </c>
      <c r="H1532" s="23" t="s">
        <v>81</v>
      </c>
      <c r="I1532" s="24">
        <v>0</v>
      </c>
      <c r="J1532" s="25">
        <v>710000000</v>
      </c>
      <c r="K1532" s="25" t="s">
        <v>82</v>
      </c>
      <c r="L1532" s="23" t="s">
        <v>726</v>
      </c>
      <c r="M1532" s="30" t="s">
        <v>1707</v>
      </c>
      <c r="N1532" s="26" t="s">
        <v>84</v>
      </c>
      <c r="O1532" s="26" t="s">
        <v>4214</v>
      </c>
      <c r="P1532" s="21" t="s">
        <v>91</v>
      </c>
      <c r="Q1532" s="27" t="s">
        <v>902</v>
      </c>
      <c r="R1532" s="26" t="s">
        <v>678</v>
      </c>
      <c r="S1532" s="12">
        <v>5</v>
      </c>
      <c r="T1532" s="12">
        <v>7576.94</v>
      </c>
      <c r="U1532" s="12">
        <f t="shared" si="256"/>
        <v>37884.699999999997</v>
      </c>
      <c r="V1532" s="12">
        <f t="shared" si="257"/>
        <v>42430.864000000001</v>
      </c>
      <c r="W1532" s="23"/>
      <c r="X1532" s="23">
        <v>2017</v>
      </c>
      <c r="Y1532" s="25"/>
      <c r="Z1532" s="121" t="s">
        <v>1723</v>
      </c>
      <c r="AA1532" s="121" t="s">
        <v>1427</v>
      </c>
      <c r="AB1532" s="121" t="s">
        <v>4703</v>
      </c>
      <c r="AC1532" s="121">
        <v>53</v>
      </c>
      <c r="AD1532" s="122">
        <v>325214</v>
      </c>
      <c r="AE1532" s="122" t="s">
        <v>8308</v>
      </c>
      <c r="AF1532" s="121" t="s">
        <v>8306</v>
      </c>
      <c r="AG1532" s="121"/>
      <c r="AH1532" s="121" t="s">
        <v>8307</v>
      </c>
      <c r="AI1532" s="121"/>
      <c r="AJ1532" s="123">
        <v>5</v>
      </c>
      <c r="AK1532" s="123">
        <v>7576.92</v>
      </c>
      <c r="AL1532" s="123">
        <f t="shared" si="264"/>
        <v>37884.6</v>
      </c>
      <c r="AM1532" s="123">
        <f t="shared" si="265"/>
        <v>9.9999999998544808E-2</v>
      </c>
      <c r="AN1532" s="130"/>
      <c r="AO1532" s="21"/>
      <c r="AP1532" s="24"/>
      <c r="AQ1532" s="21"/>
    </row>
    <row r="1533" spans="1:43" s="22" customFormat="1" ht="76.5" outlineLevel="1" x14ac:dyDescent="0.25">
      <c r="A1533" s="70"/>
      <c r="B1533" s="72" t="s">
        <v>6432</v>
      </c>
      <c r="C1533" s="21" t="s">
        <v>79</v>
      </c>
      <c r="D1533" s="74" t="s">
        <v>3996</v>
      </c>
      <c r="E1533" s="74" t="s">
        <v>3997</v>
      </c>
      <c r="F1533" s="74" t="s">
        <v>3998</v>
      </c>
      <c r="G1533" s="21" t="s">
        <v>7193</v>
      </c>
      <c r="H1533" s="23" t="s">
        <v>81</v>
      </c>
      <c r="I1533" s="24">
        <v>0</v>
      </c>
      <c r="J1533" s="25">
        <v>710000000</v>
      </c>
      <c r="K1533" s="25" t="s">
        <v>82</v>
      </c>
      <c r="L1533" s="23" t="s">
        <v>726</v>
      </c>
      <c r="M1533" s="30" t="s">
        <v>1707</v>
      </c>
      <c r="N1533" s="26" t="s">
        <v>84</v>
      </c>
      <c r="O1533" s="26" t="s">
        <v>4214</v>
      </c>
      <c r="P1533" s="21" t="s">
        <v>91</v>
      </c>
      <c r="Q1533" s="27" t="s">
        <v>902</v>
      </c>
      <c r="R1533" s="26" t="s">
        <v>678</v>
      </c>
      <c r="S1533" s="12">
        <v>5</v>
      </c>
      <c r="T1533" s="12">
        <v>8120.54</v>
      </c>
      <c r="U1533" s="12">
        <f t="shared" si="256"/>
        <v>40602.699999999997</v>
      </c>
      <c r="V1533" s="12">
        <f t="shared" si="257"/>
        <v>45475.023999999998</v>
      </c>
      <c r="W1533" s="23"/>
      <c r="X1533" s="23">
        <v>2017</v>
      </c>
      <c r="Y1533" s="25"/>
      <c r="Z1533" s="121" t="s">
        <v>1723</v>
      </c>
      <c r="AA1533" s="121" t="s">
        <v>1427</v>
      </c>
      <c r="AB1533" s="121" t="s">
        <v>4703</v>
      </c>
      <c r="AC1533" s="121">
        <v>54</v>
      </c>
      <c r="AD1533" s="122">
        <v>325214</v>
      </c>
      <c r="AE1533" s="122" t="s">
        <v>8308</v>
      </c>
      <c r="AF1533" s="121" t="s">
        <v>8306</v>
      </c>
      <c r="AG1533" s="121"/>
      <c r="AH1533" s="121" t="s">
        <v>8307</v>
      </c>
      <c r="AI1533" s="121"/>
      <c r="AJ1533" s="123">
        <v>5</v>
      </c>
      <c r="AK1533" s="123">
        <v>8120.54</v>
      </c>
      <c r="AL1533" s="123">
        <f t="shared" si="264"/>
        <v>40602.699999999997</v>
      </c>
      <c r="AM1533" s="123">
        <f t="shared" si="265"/>
        <v>0</v>
      </c>
      <c r="AN1533" s="130"/>
      <c r="AO1533" s="21"/>
      <c r="AP1533" s="24"/>
      <c r="AQ1533" s="21"/>
    </row>
    <row r="1534" spans="1:43" s="22" customFormat="1" ht="114.75" outlineLevel="1" x14ac:dyDescent="0.25">
      <c r="A1534" s="70"/>
      <c r="B1534" s="72" t="s">
        <v>6433</v>
      </c>
      <c r="C1534" s="21" t="s">
        <v>79</v>
      </c>
      <c r="D1534" s="74" t="s">
        <v>1920</v>
      </c>
      <c r="E1534" s="74" t="s">
        <v>1921</v>
      </c>
      <c r="F1534" s="74" t="s">
        <v>5986</v>
      </c>
      <c r="G1534" s="21" t="s">
        <v>5986</v>
      </c>
      <c r="H1534" s="23" t="s">
        <v>81</v>
      </c>
      <c r="I1534" s="24">
        <v>0</v>
      </c>
      <c r="J1534" s="25">
        <v>710000000</v>
      </c>
      <c r="K1534" s="25" t="s">
        <v>82</v>
      </c>
      <c r="L1534" s="23" t="s">
        <v>726</v>
      </c>
      <c r="M1534" s="30" t="s">
        <v>1707</v>
      </c>
      <c r="N1534" s="26" t="s">
        <v>84</v>
      </c>
      <c r="O1534" s="26" t="s">
        <v>4214</v>
      </c>
      <c r="P1534" s="21" t="s">
        <v>91</v>
      </c>
      <c r="Q1534" s="27" t="s">
        <v>902</v>
      </c>
      <c r="R1534" s="26" t="s">
        <v>678</v>
      </c>
      <c r="S1534" s="12">
        <v>10</v>
      </c>
      <c r="T1534" s="12">
        <v>2311.96</v>
      </c>
      <c r="U1534" s="12">
        <f t="shared" si="256"/>
        <v>23119.599999999999</v>
      </c>
      <c r="V1534" s="12">
        <f t="shared" si="257"/>
        <v>25893.952000000001</v>
      </c>
      <c r="W1534" s="23"/>
      <c r="X1534" s="23">
        <v>2017</v>
      </c>
      <c r="Y1534" s="25"/>
      <c r="Z1534" s="121" t="s">
        <v>1723</v>
      </c>
      <c r="AA1534" s="121" t="s">
        <v>1427</v>
      </c>
      <c r="AB1534" s="121" t="s">
        <v>4703</v>
      </c>
      <c r="AC1534" s="121">
        <v>55</v>
      </c>
      <c r="AD1534" s="122">
        <v>325214</v>
      </c>
      <c r="AE1534" s="122" t="s">
        <v>8308</v>
      </c>
      <c r="AF1534" s="121" t="s">
        <v>8306</v>
      </c>
      <c r="AG1534" s="121"/>
      <c r="AH1534" s="121" t="s">
        <v>8307</v>
      </c>
      <c r="AI1534" s="121"/>
      <c r="AJ1534" s="123">
        <v>10</v>
      </c>
      <c r="AK1534" s="123">
        <v>2311.88</v>
      </c>
      <c r="AL1534" s="123">
        <f t="shared" si="264"/>
        <v>23118.800000000003</v>
      </c>
      <c r="AM1534" s="123">
        <f t="shared" si="265"/>
        <v>0.79999999999563443</v>
      </c>
      <c r="AN1534" s="130"/>
      <c r="AO1534" s="21"/>
      <c r="AP1534" s="24"/>
      <c r="AQ1534" s="21"/>
    </row>
    <row r="1535" spans="1:43" s="22" customFormat="1" ht="76.5" outlineLevel="1" x14ac:dyDescent="0.25">
      <c r="A1535" s="70"/>
      <c r="B1535" s="72" t="s">
        <v>6434</v>
      </c>
      <c r="C1535" s="21" t="s">
        <v>79</v>
      </c>
      <c r="D1535" s="74" t="s">
        <v>1895</v>
      </c>
      <c r="E1535" s="74" t="s">
        <v>1892</v>
      </c>
      <c r="F1535" s="74" t="s">
        <v>1896</v>
      </c>
      <c r="G1535" s="74" t="s">
        <v>1896</v>
      </c>
      <c r="H1535" s="23" t="s">
        <v>81</v>
      </c>
      <c r="I1535" s="24">
        <v>0</v>
      </c>
      <c r="J1535" s="25">
        <v>710000000</v>
      </c>
      <c r="K1535" s="25" t="s">
        <v>82</v>
      </c>
      <c r="L1535" s="23" t="s">
        <v>726</v>
      </c>
      <c r="M1535" s="30" t="s">
        <v>1707</v>
      </c>
      <c r="N1535" s="26" t="s">
        <v>84</v>
      </c>
      <c r="O1535" s="26" t="s">
        <v>4214</v>
      </c>
      <c r="P1535" s="21" t="s">
        <v>91</v>
      </c>
      <c r="Q1535" s="27" t="s">
        <v>902</v>
      </c>
      <c r="R1535" s="26" t="s">
        <v>678</v>
      </c>
      <c r="S1535" s="12">
        <v>20</v>
      </c>
      <c r="T1535" s="12">
        <v>1796.07</v>
      </c>
      <c r="U1535" s="12">
        <f t="shared" si="256"/>
        <v>35921.4</v>
      </c>
      <c r="V1535" s="12">
        <f t="shared" si="257"/>
        <v>40231.968000000008</v>
      </c>
      <c r="W1535" s="23"/>
      <c r="X1535" s="23">
        <v>2017</v>
      </c>
      <c r="Y1535" s="25"/>
      <c r="Z1535" s="121" t="s">
        <v>1723</v>
      </c>
      <c r="AA1535" s="121" t="s">
        <v>1427</v>
      </c>
      <c r="AB1535" s="121" t="s">
        <v>4703</v>
      </c>
      <c r="AC1535" s="121">
        <v>56</v>
      </c>
      <c r="AD1535" s="122">
        <v>325214</v>
      </c>
      <c r="AE1535" s="122" t="s">
        <v>8308</v>
      </c>
      <c r="AF1535" s="121" t="s">
        <v>8306</v>
      </c>
      <c r="AG1535" s="121"/>
      <c r="AH1535" s="121" t="s">
        <v>8307</v>
      </c>
      <c r="AI1535" s="121"/>
      <c r="AJ1535" s="123">
        <v>20</v>
      </c>
      <c r="AK1535" s="123">
        <v>1796.03</v>
      </c>
      <c r="AL1535" s="123">
        <f t="shared" si="264"/>
        <v>35920.6</v>
      </c>
      <c r="AM1535" s="123">
        <f t="shared" si="265"/>
        <v>0.80000000000291038</v>
      </c>
      <c r="AN1535" s="130"/>
      <c r="AO1535" s="21"/>
      <c r="AP1535" s="24"/>
      <c r="AQ1535" s="21"/>
    </row>
    <row r="1536" spans="1:43" s="22" customFormat="1" ht="76.5" outlineLevel="1" x14ac:dyDescent="0.25">
      <c r="A1536" s="70"/>
      <c r="B1536" s="72" t="s">
        <v>6435</v>
      </c>
      <c r="C1536" s="21" t="s">
        <v>79</v>
      </c>
      <c r="D1536" s="74" t="s">
        <v>1898</v>
      </c>
      <c r="E1536" s="74" t="s">
        <v>1892</v>
      </c>
      <c r="F1536" s="74" t="s">
        <v>1899</v>
      </c>
      <c r="G1536" s="74" t="s">
        <v>1899</v>
      </c>
      <c r="H1536" s="23" t="s">
        <v>81</v>
      </c>
      <c r="I1536" s="24">
        <v>0</v>
      </c>
      <c r="J1536" s="25">
        <v>710000000</v>
      </c>
      <c r="K1536" s="25" t="s">
        <v>82</v>
      </c>
      <c r="L1536" s="23" t="s">
        <v>726</v>
      </c>
      <c r="M1536" s="30" t="s">
        <v>1707</v>
      </c>
      <c r="N1536" s="26" t="s">
        <v>84</v>
      </c>
      <c r="O1536" s="26" t="s">
        <v>4214</v>
      </c>
      <c r="P1536" s="21" t="s">
        <v>91</v>
      </c>
      <c r="Q1536" s="27" t="s">
        <v>902</v>
      </c>
      <c r="R1536" s="26" t="s">
        <v>678</v>
      </c>
      <c r="S1536" s="12">
        <v>20</v>
      </c>
      <c r="T1536" s="12">
        <v>2197.3200000000002</v>
      </c>
      <c r="U1536" s="12">
        <f t="shared" si="256"/>
        <v>43946.400000000001</v>
      </c>
      <c r="V1536" s="12">
        <f t="shared" si="257"/>
        <v>49219.968000000008</v>
      </c>
      <c r="W1536" s="23"/>
      <c r="X1536" s="23">
        <v>2017</v>
      </c>
      <c r="Y1536" s="25"/>
      <c r="Z1536" s="121" t="s">
        <v>1723</v>
      </c>
      <c r="AA1536" s="121" t="s">
        <v>1427</v>
      </c>
      <c r="AB1536" s="121" t="s">
        <v>4703</v>
      </c>
      <c r="AC1536" s="121">
        <v>57</v>
      </c>
      <c r="AD1536" s="122">
        <v>325214</v>
      </c>
      <c r="AE1536" s="122" t="s">
        <v>8308</v>
      </c>
      <c r="AF1536" s="121" t="s">
        <v>8306</v>
      </c>
      <c r="AG1536" s="121"/>
      <c r="AH1536" s="121" t="s">
        <v>8307</v>
      </c>
      <c r="AI1536" s="121"/>
      <c r="AJ1536" s="123">
        <v>20</v>
      </c>
      <c r="AK1536" s="123">
        <v>2196.4299999999998</v>
      </c>
      <c r="AL1536" s="123">
        <f t="shared" si="264"/>
        <v>43928.6</v>
      </c>
      <c r="AM1536" s="123">
        <f t="shared" si="265"/>
        <v>17.80000000000291</v>
      </c>
      <c r="AN1536" s="130"/>
      <c r="AO1536" s="21"/>
      <c r="AP1536" s="24"/>
      <c r="AQ1536" s="21"/>
    </row>
    <row r="1537" spans="1:43" s="22" customFormat="1" ht="76.5" outlineLevel="1" x14ac:dyDescent="0.25">
      <c r="A1537" s="70"/>
      <c r="B1537" s="72" t="s">
        <v>6436</v>
      </c>
      <c r="C1537" s="21" t="s">
        <v>79</v>
      </c>
      <c r="D1537" s="74" t="s">
        <v>1901</v>
      </c>
      <c r="E1537" s="74" t="s">
        <v>1892</v>
      </c>
      <c r="F1537" s="74" t="s">
        <v>1902</v>
      </c>
      <c r="G1537" s="74" t="s">
        <v>1902</v>
      </c>
      <c r="H1537" s="23" t="s">
        <v>81</v>
      </c>
      <c r="I1537" s="24">
        <v>0</v>
      </c>
      <c r="J1537" s="25">
        <v>710000000</v>
      </c>
      <c r="K1537" s="25" t="s">
        <v>82</v>
      </c>
      <c r="L1537" s="23" t="s">
        <v>726</v>
      </c>
      <c r="M1537" s="30" t="s">
        <v>1707</v>
      </c>
      <c r="N1537" s="26" t="s">
        <v>84</v>
      </c>
      <c r="O1537" s="26" t="s">
        <v>4214</v>
      </c>
      <c r="P1537" s="21" t="s">
        <v>91</v>
      </c>
      <c r="Q1537" s="27" t="s">
        <v>902</v>
      </c>
      <c r="R1537" s="26" t="s">
        <v>678</v>
      </c>
      <c r="S1537" s="12">
        <v>20</v>
      </c>
      <c r="T1537" s="12">
        <v>2627.23</v>
      </c>
      <c r="U1537" s="12">
        <f t="shared" si="256"/>
        <v>52544.6</v>
      </c>
      <c r="V1537" s="12">
        <f t="shared" si="257"/>
        <v>58849.952000000005</v>
      </c>
      <c r="W1537" s="23"/>
      <c r="X1537" s="23">
        <v>2017</v>
      </c>
      <c r="Y1537" s="25"/>
      <c r="Z1537" s="121" t="s">
        <v>1723</v>
      </c>
      <c r="AA1537" s="121" t="s">
        <v>1427</v>
      </c>
      <c r="AB1537" s="121" t="s">
        <v>4703</v>
      </c>
      <c r="AC1537" s="121">
        <v>58</v>
      </c>
      <c r="AD1537" s="122">
        <v>325214</v>
      </c>
      <c r="AE1537" s="122" t="s">
        <v>8308</v>
      </c>
      <c r="AF1537" s="121" t="s">
        <v>8306</v>
      </c>
      <c r="AG1537" s="121"/>
      <c r="AH1537" s="121" t="s">
        <v>8307</v>
      </c>
      <c r="AI1537" s="121"/>
      <c r="AJ1537" s="123">
        <v>20</v>
      </c>
      <c r="AK1537" s="123">
        <v>2627.19</v>
      </c>
      <c r="AL1537" s="123">
        <f t="shared" si="264"/>
        <v>52543.8</v>
      </c>
      <c r="AM1537" s="123">
        <f t="shared" si="265"/>
        <v>0.79999999999563443</v>
      </c>
      <c r="AN1537" s="130"/>
      <c r="AO1537" s="21"/>
      <c r="AP1537" s="24"/>
      <c r="AQ1537" s="21"/>
    </row>
    <row r="1538" spans="1:43" s="22" customFormat="1" ht="76.5" outlineLevel="1" x14ac:dyDescent="0.25">
      <c r="A1538" s="70"/>
      <c r="B1538" s="72" t="s">
        <v>6437</v>
      </c>
      <c r="C1538" s="21" t="s">
        <v>79</v>
      </c>
      <c r="D1538" s="74" t="s">
        <v>1904</v>
      </c>
      <c r="E1538" s="74" t="s">
        <v>1892</v>
      </c>
      <c r="F1538" s="74" t="s">
        <v>1905</v>
      </c>
      <c r="G1538" s="74" t="s">
        <v>1905</v>
      </c>
      <c r="H1538" s="23" t="s">
        <v>81</v>
      </c>
      <c r="I1538" s="24">
        <v>0</v>
      </c>
      <c r="J1538" s="25">
        <v>710000000</v>
      </c>
      <c r="K1538" s="25" t="s">
        <v>82</v>
      </c>
      <c r="L1538" s="23" t="s">
        <v>726</v>
      </c>
      <c r="M1538" s="30" t="s">
        <v>1707</v>
      </c>
      <c r="N1538" s="26" t="s">
        <v>84</v>
      </c>
      <c r="O1538" s="26" t="s">
        <v>4214</v>
      </c>
      <c r="P1538" s="21" t="s">
        <v>91</v>
      </c>
      <c r="Q1538" s="27" t="s">
        <v>902</v>
      </c>
      <c r="R1538" s="26" t="s">
        <v>678</v>
      </c>
      <c r="S1538" s="12">
        <v>20</v>
      </c>
      <c r="T1538" s="12">
        <v>5808.57</v>
      </c>
      <c r="U1538" s="12">
        <f t="shared" si="256"/>
        <v>116171.4</v>
      </c>
      <c r="V1538" s="12">
        <f t="shared" si="257"/>
        <v>130111.96800000001</v>
      </c>
      <c r="W1538" s="23"/>
      <c r="X1538" s="23">
        <v>2017</v>
      </c>
      <c r="Y1538" s="25"/>
      <c r="Z1538" s="121" t="s">
        <v>1723</v>
      </c>
      <c r="AA1538" s="121" t="s">
        <v>1427</v>
      </c>
      <c r="AB1538" s="121" t="s">
        <v>4703</v>
      </c>
      <c r="AC1538" s="121">
        <v>59</v>
      </c>
      <c r="AD1538" s="122">
        <v>325214</v>
      </c>
      <c r="AE1538" s="122" t="s">
        <v>8308</v>
      </c>
      <c r="AF1538" s="121" t="s">
        <v>8306</v>
      </c>
      <c r="AG1538" s="121"/>
      <c r="AH1538" s="121" t="s">
        <v>8307</v>
      </c>
      <c r="AI1538" s="121"/>
      <c r="AJ1538" s="123">
        <v>20</v>
      </c>
      <c r="AK1538" s="123">
        <v>5808.53</v>
      </c>
      <c r="AL1538" s="123">
        <f t="shared" si="264"/>
        <v>116170.59999999999</v>
      </c>
      <c r="AM1538" s="123">
        <f t="shared" si="265"/>
        <v>0.80000000000291038</v>
      </c>
      <c r="AN1538" s="130"/>
      <c r="AO1538" s="21"/>
      <c r="AP1538" s="24"/>
      <c r="AQ1538" s="21"/>
    </row>
    <row r="1539" spans="1:43" s="22" customFormat="1" ht="76.5" outlineLevel="1" x14ac:dyDescent="0.25">
      <c r="A1539" s="70"/>
      <c r="B1539" s="72" t="s">
        <v>6438</v>
      </c>
      <c r="C1539" s="21" t="s">
        <v>79</v>
      </c>
      <c r="D1539" s="74" t="s">
        <v>1907</v>
      </c>
      <c r="E1539" s="74" t="s">
        <v>1892</v>
      </c>
      <c r="F1539" s="74" t="s">
        <v>1908</v>
      </c>
      <c r="G1539" s="74" t="s">
        <v>1908</v>
      </c>
      <c r="H1539" s="23" t="s">
        <v>81</v>
      </c>
      <c r="I1539" s="24">
        <v>0</v>
      </c>
      <c r="J1539" s="25">
        <v>710000000</v>
      </c>
      <c r="K1539" s="25" t="s">
        <v>82</v>
      </c>
      <c r="L1539" s="23" t="s">
        <v>726</v>
      </c>
      <c r="M1539" s="30" t="s">
        <v>1707</v>
      </c>
      <c r="N1539" s="26" t="s">
        <v>84</v>
      </c>
      <c r="O1539" s="26" t="s">
        <v>4214</v>
      </c>
      <c r="P1539" s="21" t="s">
        <v>91</v>
      </c>
      <c r="Q1539" s="27" t="s">
        <v>902</v>
      </c>
      <c r="R1539" s="26" t="s">
        <v>678</v>
      </c>
      <c r="S1539" s="12">
        <v>10</v>
      </c>
      <c r="T1539" s="12">
        <v>7298.93</v>
      </c>
      <c r="U1539" s="12">
        <f t="shared" si="256"/>
        <v>72989.3</v>
      </c>
      <c r="V1539" s="12">
        <f t="shared" si="257"/>
        <v>81748.016000000018</v>
      </c>
      <c r="W1539" s="23"/>
      <c r="X1539" s="23">
        <v>2017</v>
      </c>
      <c r="Y1539" s="25"/>
      <c r="Z1539" s="121" t="s">
        <v>1723</v>
      </c>
      <c r="AA1539" s="121" t="s">
        <v>1427</v>
      </c>
      <c r="AB1539" s="121" t="s">
        <v>4703</v>
      </c>
      <c r="AC1539" s="121">
        <v>60</v>
      </c>
      <c r="AD1539" s="122">
        <v>325214</v>
      </c>
      <c r="AE1539" s="122" t="s">
        <v>8308</v>
      </c>
      <c r="AF1539" s="121" t="s">
        <v>8306</v>
      </c>
      <c r="AG1539" s="121"/>
      <c r="AH1539" s="121" t="s">
        <v>8307</v>
      </c>
      <c r="AI1539" s="121"/>
      <c r="AJ1539" s="123">
        <v>10</v>
      </c>
      <c r="AK1539" s="123">
        <v>7298.93</v>
      </c>
      <c r="AL1539" s="123">
        <f t="shared" si="264"/>
        <v>72989.3</v>
      </c>
      <c r="AM1539" s="123">
        <f t="shared" si="265"/>
        <v>0</v>
      </c>
      <c r="AN1539" s="130"/>
      <c r="AO1539" s="21"/>
      <c r="AP1539" s="24"/>
      <c r="AQ1539" s="21"/>
    </row>
    <row r="1540" spans="1:43" s="22" customFormat="1" ht="76.5" outlineLevel="1" x14ac:dyDescent="0.25">
      <c r="A1540" s="70"/>
      <c r="B1540" s="72" t="s">
        <v>6439</v>
      </c>
      <c r="C1540" s="21" t="s">
        <v>79</v>
      </c>
      <c r="D1540" s="74" t="s">
        <v>1891</v>
      </c>
      <c r="E1540" s="74" t="s">
        <v>1892</v>
      </c>
      <c r="F1540" s="74" t="s">
        <v>1893</v>
      </c>
      <c r="G1540" s="21" t="s">
        <v>1894</v>
      </c>
      <c r="H1540" s="23" t="s">
        <v>81</v>
      </c>
      <c r="I1540" s="24">
        <v>0</v>
      </c>
      <c r="J1540" s="25">
        <v>710000000</v>
      </c>
      <c r="K1540" s="25" t="s">
        <v>82</v>
      </c>
      <c r="L1540" s="23" t="s">
        <v>726</v>
      </c>
      <c r="M1540" s="30" t="s">
        <v>1707</v>
      </c>
      <c r="N1540" s="26" t="s">
        <v>84</v>
      </c>
      <c r="O1540" s="26" t="s">
        <v>4214</v>
      </c>
      <c r="P1540" s="21" t="s">
        <v>91</v>
      </c>
      <c r="Q1540" s="27" t="s">
        <v>902</v>
      </c>
      <c r="R1540" s="26" t="s">
        <v>678</v>
      </c>
      <c r="S1540" s="12">
        <v>5</v>
      </c>
      <c r="T1540" s="12">
        <v>9152.32</v>
      </c>
      <c r="U1540" s="12">
        <f t="shared" si="256"/>
        <v>45761.599999999999</v>
      </c>
      <c r="V1540" s="12">
        <f t="shared" si="257"/>
        <v>51252.992000000006</v>
      </c>
      <c r="W1540" s="23"/>
      <c r="X1540" s="23">
        <v>2017</v>
      </c>
      <c r="Y1540" s="25"/>
      <c r="Z1540" s="121" t="s">
        <v>1723</v>
      </c>
      <c r="AA1540" s="121" t="s">
        <v>1427</v>
      </c>
      <c r="AB1540" s="121" t="s">
        <v>4703</v>
      </c>
      <c r="AC1540" s="121">
        <v>61</v>
      </c>
      <c r="AD1540" s="122">
        <v>325214</v>
      </c>
      <c r="AE1540" s="122" t="s">
        <v>8308</v>
      </c>
      <c r="AF1540" s="121" t="s">
        <v>8306</v>
      </c>
      <c r="AG1540" s="121"/>
      <c r="AH1540" s="121" t="s">
        <v>8307</v>
      </c>
      <c r="AI1540" s="121"/>
      <c r="AJ1540" s="123">
        <v>5</v>
      </c>
      <c r="AK1540" s="123">
        <v>9152.2800000000007</v>
      </c>
      <c r="AL1540" s="123">
        <f t="shared" si="264"/>
        <v>45761.4</v>
      </c>
      <c r="AM1540" s="123">
        <f t="shared" si="265"/>
        <v>0.19999999999708962</v>
      </c>
      <c r="AN1540" s="130"/>
      <c r="AO1540" s="21"/>
      <c r="AP1540" s="24"/>
      <c r="AQ1540" s="21"/>
    </row>
    <row r="1541" spans="1:43" s="22" customFormat="1" ht="76.5" outlineLevel="1" x14ac:dyDescent="0.25">
      <c r="A1541" s="70"/>
      <c r="B1541" s="72" t="s">
        <v>6440</v>
      </c>
      <c r="C1541" s="21" t="s">
        <v>79</v>
      </c>
      <c r="D1541" s="74" t="s">
        <v>3120</v>
      </c>
      <c r="E1541" s="74" t="s">
        <v>1910</v>
      </c>
      <c r="F1541" s="74" t="s">
        <v>1911</v>
      </c>
      <c r="G1541" s="21" t="s">
        <v>7194</v>
      </c>
      <c r="H1541" s="23" t="s">
        <v>81</v>
      </c>
      <c r="I1541" s="24">
        <v>0</v>
      </c>
      <c r="J1541" s="25">
        <v>710000000</v>
      </c>
      <c r="K1541" s="25" t="s">
        <v>82</v>
      </c>
      <c r="L1541" s="23" t="s">
        <v>726</v>
      </c>
      <c r="M1541" s="30" t="s">
        <v>1707</v>
      </c>
      <c r="N1541" s="26" t="s">
        <v>84</v>
      </c>
      <c r="O1541" s="26" t="s">
        <v>4214</v>
      </c>
      <c r="P1541" s="21" t="s">
        <v>91</v>
      </c>
      <c r="Q1541" s="27">
        <v>796</v>
      </c>
      <c r="R1541" s="26" t="s">
        <v>678</v>
      </c>
      <c r="S1541" s="12">
        <v>50</v>
      </c>
      <c r="T1541" s="12">
        <v>152.86000000000001</v>
      </c>
      <c r="U1541" s="12">
        <f t="shared" ref="U1541:U1605" si="266">S1541*T1541</f>
        <v>7643.0000000000009</v>
      </c>
      <c r="V1541" s="12">
        <f t="shared" ref="V1541:V1605" si="267">U1541*1.12</f>
        <v>8560.1600000000017</v>
      </c>
      <c r="W1541" s="23"/>
      <c r="X1541" s="23">
        <v>2017</v>
      </c>
      <c r="Y1541" s="25"/>
      <c r="Z1541" s="121" t="s">
        <v>1723</v>
      </c>
      <c r="AA1541" s="121" t="s">
        <v>1427</v>
      </c>
      <c r="AB1541" s="121" t="s">
        <v>4703</v>
      </c>
      <c r="AC1541" s="121">
        <v>62</v>
      </c>
      <c r="AD1541" s="122">
        <v>325214</v>
      </c>
      <c r="AE1541" s="122" t="s">
        <v>8308</v>
      </c>
      <c r="AF1541" s="121" t="s">
        <v>8306</v>
      </c>
      <c r="AG1541" s="121"/>
      <c r="AH1541" s="121" t="s">
        <v>8307</v>
      </c>
      <c r="AI1541" s="121"/>
      <c r="AJ1541" s="123">
        <v>50</v>
      </c>
      <c r="AK1541" s="123">
        <v>152.86000000000001</v>
      </c>
      <c r="AL1541" s="123">
        <f t="shared" si="264"/>
        <v>7643.0000000000009</v>
      </c>
      <c r="AM1541" s="123">
        <f t="shared" si="265"/>
        <v>0</v>
      </c>
      <c r="AN1541" s="130"/>
      <c r="AO1541" s="21"/>
      <c r="AP1541" s="24"/>
      <c r="AQ1541" s="21"/>
    </row>
    <row r="1542" spans="1:43" s="22" customFormat="1" ht="76.5" outlineLevel="1" x14ac:dyDescent="0.25">
      <c r="A1542" s="70"/>
      <c r="B1542" s="72" t="s">
        <v>6441</v>
      </c>
      <c r="C1542" s="21" t="s">
        <v>79</v>
      </c>
      <c r="D1542" s="74" t="s">
        <v>5987</v>
      </c>
      <c r="E1542" s="74" t="s">
        <v>1880</v>
      </c>
      <c r="F1542" s="74" t="s">
        <v>5988</v>
      </c>
      <c r="G1542" s="21" t="s">
        <v>5989</v>
      </c>
      <c r="H1542" s="23" t="s">
        <v>81</v>
      </c>
      <c r="I1542" s="24">
        <v>0</v>
      </c>
      <c r="J1542" s="25">
        <v>710000000</v>
      </c>
      <c r="K1542" s="25" t="s">
        <v>82</v>
      </c>
      <c r="L1542" s="23" t="s">
        <v>726</v>
      </c>
      <c r="M1542" s="30" t="s">
        <v>1707</v>
      </c>
      <c r="N1542" s="26" t="s">
        <v>84</v>
      </c>
      <c r="O1542" s="26" t="s">
        <v>4214</v>
      </c>
      <c r="P1542" s="21" t="s">
        <v>91</v>
      </c>
      <c r="Q1542" s="27">
        <v>796</v>
      </c>
      <c r="R1542" s="26" t="s">
        <v>678</v>
      </c>
      <c r="S1542" s="12">
        <v>10</v>
      </c>
      <c r="T1542" s="12">
        <v>1538.13</v>
      </c>
      <c r="U1542" s="12">
        <f t="shared" si="266"/>
        <v>15381.300000000001</v>
      </c>
      <c r="V1542" s="12">
        <f t="shared" si="267"/>
        <v>17227.056000000004</v>
      </c>
      <c r="W1542" s="23"/>
      <c r="X1542" s="23">
        <v>2017</v>
      </c>
      <c r="Y1542" s="25"/>
      <c r="Z1542" s="121" t="s">
        <v>1723</v>
      </c>
      <c r="AA1542" s="121" t="s">
        <v>1427</v>
      </c>
      <c r="AB1542" s="121" t="s">
        <v>4703</v>
      </c>
      <c r="AC1542" s="121">
        <v>63</v>
      </c>
      <c r="AD1542" s="122">
        <v>325214</v>
      </c>
      <c r="AE1542" s="122" t="s">
        <v>8308</v>
      </c>
      <c r="AF1542" s="121" t="s">
        <v>8306</v>
      </c>
      <c r="AG1542" s="121"/>
      <c r="AH1542" s="121" t="s">
        <v>8307</v>
      </c>
      <c r="AI1542" s="121"/>
      <c r="AJ1542" s="123">
        <v>10</v>
      </c>
      <c r="AK1542" s="123">
        <v>1538.13</v>
      </c>
      <c r="AL1542" s="123">
        <f t="shared" si="264"/>
        <v>15381.300000000001</v>
      </c>
      <c r="AM1542" s="123">
        <f t="shared" si="265"/>
        <v>0</v>
      </c>
      <c r="AN1542" s="130"/>
      <c r="AO1542" s="21"/>
      <c r="AP1542" s="24"/>
      <c r="AQ1542" s="21"/>
    </row>
    <row r="1543" spans="1:43" s="22" customFormat="1" ht="76.5" outlineLevel="1" x14ac:dyDescent="0.25">
      <c r="A1543" s="70"/>
      <c r="B1543" s="72" t="s">
        <v>6442</v>
      </c>
      <c r="C1543" s="21" t="s">
        <v>79</v>
      </c>
      <c r="D1543" s="74" t="s">
        <v>5990</v>
      </c>
      <c r="E1543" s="74" t="s">
        <v>1823</v>
      </c>
      <c r="F1543" s="74" t="s">
        <v>1213</v>
      </c>
      <c r="G1543" s="21" t="s">
        <v>7195</v>
      </c>
      <c r="H1543" s="23" t="s">
        <v>81</v>
      </c>
      <c r="I1543" s="24">
        <v>0</v>
      </c>
      <c r="J1543" s="25">
        <v>710000000</v>
      </c>
      <c r="K1543" s="25" t="s">
        <v>82</v>
      </c>
      <c r="L1543" s="23" t="s">
        <v>726</v>
      </c>
      <c r="M1543" s="30" t="s">
        <v>1707</v>
      </c>
      <c r="N1543" s="26" t="s">
        <v>84</v>
      </c>
      <c r="O1543" s="26" t="s">
        <v>4214</v>
      </c>
      <c r="P1543" s="21" t="s">
        <v>91</v>
      </c>
      <c r="Q1543" s="27">
        <v>796</v>
      </c>
      <c r="R1543" s="26" t="s">
        <v>678</v>
      </c>
      <c r="S1543" s="12">
        <v>20</v>
      </c>
      <c r="T1543" s="12">
        <v>477.68</v>
      </c>
      <c r="U1543" s="12">
        <f t="shared" si="266"/>
        <v>9553.6</v>
      </c>
      <c r="V1543" s="12">
        <f t="shared" si="267"/>
        <v>10700.032000000001</v>
      </c>
      <c r="W1543" s="23"/>
      <c r="X1543" s="23">
        <v>2017</v>
      </c>
      <c r="Y1543" s="25"/>
      <c r="Z1543" s="121" t="s">
        <v>1723</v>
      </c>
      <c r="AA1543" s="121" t="s">
        <v>1427</v>
      </c>
      <c r="AB1543" s="121" t="s">
        <v>4703</v>
      </c>
      <c r="AC1543" s="121">
        <v>64</v>
      </c>
      <c r="AD1543" s="122">
        <v>325214</v>
      </c>
      <c r="AE1543" s="122" t="s">
        <v>8308</v>
      </c>
      <c r="AF1543" s="121" t="s">
        <v>8306</v>
      </c>
      <c r="AG1543" s="121"/>
      <c r="AH1543" s="121" t="s">
        <v>8307</v>
      </c>
      <c r="AI1543" s="121"/>
      <c r="AJ1543" s="123">
        <v>20</v>
      </c>
      <c r="AK1543" s="123">
        <v>477.68</v>
      </c>
      <c r="AL1543" s="123">
        <f t="shared" si="264"/>
        <v>9553.6</v>
      </c>
      <c r="AM1543" s="123">
        <f t="shared" si="265"/>
        <v>0</v>
      </c>
      <c r="AN1543" s="130"/>
      <c r="AO1543" s="21"/>
      <c r="AP1543" s="24"/>
      <c r="AQ1543" s="21"/>
    </row>
    <row r="1544" spans="1:43" s="22" customFormat="1" ht="76.5" outlineLevel="1" x14ac:dyDescent="0.25">
      <c r="A1544" s="70"/>
      <c r="B1544" s="72" t="s">
        <v>6443</v>
      </c>
      <c r="C1544" s="21" t="s">
        <v>79</v>
      </c>
      <c r="D1544" s="74" t="s">
        <v>3913</v>
      </c>
      <c r="E1544" s="74" t="s">
        <v>2013</v>
      </c>
      <c r="F1544" s="74" t="s">
        <v>3914</v>
      </c>
      <c r="G1544" s="21" t="s">
        <v>7196</v>
      </c>
      <c r="H1544" s="23" t="s">
        <v>81</v>
      </c>
      <c r="I1544" s="24">
        <v>0</v>
      </c>
      <c r="J1544" s="25">
        <v>710000000</v>
      </c>
      <c r="K1544" s="25" t="s">
        <v>82</v>
      </c>
      <c r="L1544" s="23" t="s">
        <v>726</v>
      </c>
      <c r="M1544" s="30" t="s">
        <v>1707</v>
      </c>
      <c r="N1544" s="26" t="s">
        <v>84</v>
      </c>
      <c r="O1544" s="26" t="s">
        <v>4214</v>
      </c>
      <c r="P1544" s="21" t="s">
        <v>91</v>
      </c>
      <c r="Q1544" s="27">
        <v>796</v>
      </c>
      <c r="R1544" s="26" t="s">
        <v>678</v>
      </c>
      <c r="S1544" s="12">
        <v>20</v>
      </c>
      <c r="T1544" s="12">
        <v>105.09</v>
      </c>
      <c r="U1544" s="12">
        <f t="shared" si="266"/>
        <v>2101.8000000000002</v>
      </c>
      <c r="V1544" s="12">
        <f t="shared" si="267"/>
        <v>2354.0160000000005</v>
      </c>
      <c r="W1544" s="23"/>
      <c r="X1544" s="23">
        <v>2017</v>
      </c>
      <c r="Y1544" s="25"/>
      <c r="Z1544" s="121" t="s">
        <v>1723</v>
      </c>
      <c r="AA1544" s="121" t="s">
        <v>1427</v>
      </c>
      <c r="AB1544" s="121" t="s">
        <v>4703</v>
      </c>
      <c r="AC1544" s="121">
        <v>65</v>
      </c>
      <c r="AD1544" s="122">
        <v>325214</v>
      </c>
      <c r="AE1544" s="122" t="s">
        <v>8308</v>
      </c>
      <c r="AF1544" s="121" t="s">
        <v>8306</v>
      </c>
      <c r="AG1544" s="121"/>
      <c r="AH1544" s="121" t="s">
        <v>8307</v>
      </c>
      <c r="AI1544" s="121"/>
      <c r="AJ1544" s="123">
        <v>20</v>
      </c>
      <c r="AK1544" s="123">
        <v>105.09</v>
      </c>
      <c r="AL1544" s="123">
        <f t="shared" si="264"/>
        <v>2101.8000000000002</v>
      </c>
      <c r="AM1544" s="123">
        <f t="shared" si="265"/>
        <v>0</v>
      </c>
      <c r="AN1544" s="130"/>
      <c r="AO1544" s="21"/>
      <c r="AP1544" s="24"/>
      <c r="AQ1544" s="21"/>
    </row>
    <row r="1545" spans="1:43" s="22" customFormat="1" ht="76.5" outlineLevel="1" x14ac:dyDescent="0.25">
      <c r="A1545" s="70"/>
      <c r="B1545" s="72" t="s">
        <v>6444</v>
      </c>
      <c r="C1545" s="21" t="s">
        <v>79</v>
      </c>
      <c r="D1545" s="74" t="s">
        <v>2040</v>
      </c>
      <c r="E1545" s="74" t="s">
        <v>609</v>
      </c>
      <c r="F1545" s="74" t="s">
        <v>2041</v>
      </c>
      <c r="G1545" s="21" t="s">
        <v>7197</v>
      </c>
      <c r="H1545" s="23" t="s">
        <v>81</v>
      </c>
      <c r="I1545" s="24">
        <v>0</v>
      </c>
      <c r="J1545" s="25">
        <v>710000000</v>
      </c>
      <c r="K1545" s="25" t="s">
        <v>82</v>
      </c>
      <c r="L1545" s="23" t="s">
        <v>726</v>
      </c>
      <c r="M1545" s="30" t="s">
        <v>1707</v>
      </c>
      <c r="N1545" s="26" t="s">
        <v>84</v>
      </c>
      <c r="O1545" s="26" t="s">
        <v>4214</v>
      </c>
      <c r="P1545" s="21" t="s">
        <v>91</v>
      </c>
      <c r="Q1545" s="27" t="s">
        <v>902</v>
      </c>
      <c r="R1545" s="26" t="s">
        <v>678</v>
      </c>
      <c r="S1545" s="12">
        <v>20</v>
      </c>
      <c r="T1545" s="12">
        <v>472.9</v>
      </c>
      <c r="U1545" s="12">
        <f t="shared" si="266"/>
        <v>9458</v>
      </c>
      <c r="V1545" s="12">
        <f t="shared" si="267"/>
        <v>10592.960000000001</v>
      </c>
      <c r="W1545" s="23"/>
      <c r="X1545" s="23">
        <v>2017</v>
      </c>
      <c r="Y1545" s="25"/>
      <c r="Z1545" s="121" t="s">
        <v>1723</v>
      </c>
      <c r="AA1545" s="121" t="s">
        <v>1427</v>
      </c>
      <c r="AB1545" s="121" t="s">
        <v>4703</v>
      </c>
      <c r="AC1545" s="121">
        <v>66</v>
      </c>
      <c r="AD1545" s="122">
        <v>325214</v>
      </c>
      <c r="AE1545" s="122" t="s">
        <v>8308</v>
      </c>
      <c r="AF1545" s="121" t="s">
        <v>8306</v>
      </c>
      <c r="AG1545" s="121"/>
      <c r="AH1545" s="121" t="s">
        <v>8307</v>
      </c>
      <c r="AI1545" s="121"/>
      <c r="AJ1545" s="123">
        <v>20</v>
      </c>
      <c r="AK1545" s="123">
        <v>472.86</v>
      </c>
      <c r="AL1545" s="123">
        <f t="shared" si="264"/>
        <v>9457.2000000000007</v>
      </c>
      <c r="AM1545" s="123">
        <f t="shared" si="265"/>
        <v>0.7999999999992724</v>
      </c>
      <c r="AN1545" s="130"/>
      <c r="AO1545" s="21"/>
      <c r="AP1545" s="24"/>
      <c r="AQ1545" s="21"/>
    </row>
    <row r="1546" spans="1:43" s="22" customFormat="1" ht="76.5" outlineLevel="1" x14ac:dyDescent="0.25">
      <c r="A1546" s="70"/>
      <c r="B1546" s="72" t="s">
        <v>6445</v>
      </c>
      <c r="C1546" s="21" t="s">
        <v>79</v>
      </c>
      <c r="D1546" s="74" t="s">
        <v>2037</v>
      </c>
      <c r="E1546" s="74" t="s">
        <v>609</v>
      </c>
      <c r="F1546" s="74" t="s">
        <v>2038</v>
      </c>
      <c r="G1546" s="21" t="s">
        <v>7198</v>
      </c>
      <c r="H1546" s="23" t="s">
        <v>81</v>
      </c>
      <c r="I1546" s="24">
        <v>0</v>
      </c>
      <c r="J1546" s="25">
        <v>710000000</v>
      </c>
      <c r="K1546" s="25" t="s">
        <v>82</v>
      </c>
      <c r="L1546" s="23" t="s">
        <v>726</v>
      </c>
      <c r="M1546" s="30" t="s">
        <v>1707</v>
      </c>
      <c r="N1546" s="26" t="s">
        <v>84</v>
      </c>
      <c r="O1546" s="26" t="s">
        <v>4214</v>
      </c>
      <c r="P1546" s="21" t="s">
        <v>91</v>
      </c>
      <c r="Q1546" s="27" t="s">
        <v>902</v>
      </c>
      <c r="R1546" s="26" t="s">
        <v>678</v>
      </c>
      <c r="S1546" s="12">
        <v>20</v>
      </c>
      <c r="T1546" s="12">
        <v>472.9</v>
      </c>
      <c r="U1546" s="12">
        <f t="shared" si="266"/>
        <v>9458</v>
      </c>
      <c r="V1546" s="12">
        <f t="shared" si="267"/>
        <v>10592.960000000001</v>
      </c>
      <c r="W1546" s="23"/>
      <c r="X1546" s="23">
        <v>2017</v>
      </c>
      <c r="Y1546" s="25"/>
      <c r="Z1546" s="121" t="s">
        <v>1723</v>
      </c>
      <c r="AA1546" s="121" t="s">
        <v>1427</v>
      </c>
      <c r="AB1546" s="121" t="s">
        <v>4703</v>
      </c>
      <c r="AC1546" s="121">
        <v>67</v>
      </c>
      <c r="AD1546" s="122">
        <v>325214</v>
      </c>
      <c r="AE1546" s="122" t="s">
        <v>8308</v>
      </c>
      <c r="AF1546" s="121" t="s">
        <v>8306</v>
      </c>
      <c r="AG1546" s="121"/>
      <c r="AH1546" s="121" t="s">
        <v>8307</v>
      </c>
      <c r="AI1546" s="121"/>
      <c r="AJ1546" s="123">
        <v>20</v>
      </c>
      <c r="AK1546" s="123">
        <v>472.86</v>
      </c>
      <c r="AL1546" s="123">
        <f t="shared" ref="AL1546:AL1574" si="268">AJ1546*AK1546</f>
        <v>9457.2000000000007</v>
      </c>
      <c r="AM1546" s="123">
        <f t="shared" ref="AM1546:AM1554" si="269">U1546-AL1546</f>
        <v>0.7999999999992724</v>
      </c>
      <c r="AN1546" s="130"/>
      <c r="AO1546" s="21"/>
      <c r="AP1546" s="24"/>
      <c r="AQ1546" s="21"/>
    </row>
    <row r="1547" spans="1:43" s="22" customFormat="1" ht="76.5" outlineLevel="1" x14ac:dyDescent="0.25">
      <c r="A1547" s="70"/>
      <c r="B1547" s="72" t="s">
        <v>6446</v>
      </c>
      <c r="C1547" s="21" t="s">
        <v>79</v>
      </c>
      <c r="D1547" s="74" t="s">
        <v>5991</v>
      </c>
      <c r="E1547" s="74" t="s">
        <v>5992</v>
      </c>
      <c r="F1547" s="74" t="s">
        <v>5993</v>
      </c>
      <c r="G1547" s="21" t="s">
        <v>7199</v>
      </c>
      <c r="H1547" s="23" t="s">
        <v>81</v>
      </c>
      <c r="I1547" s="24">
        <v>0</v>
      </c>
      <c r="J1547" s="25">
        <v>710000000</v>
      </c>
      <c r="K1547" s="25" t="s">
        <v>82</v>
      </c>
      <c r="L1547" s="23" t="s">
        <v>726</v>
      </c>
      <c r="M1547" s="30" t="s">
        <v>1707</v>
      </c>
      <c r="N1547" s="26" t="s">
        <v>84</v>
      </c>
      <c r="O1547" s="26" t="s">
        <v>4214</v>
      </c>
      <c r="P1547" s="21" t="s">
        <v>91</v>
      </c>
      <c r="Q1547" s="27" t="s">
        <v>902</v>
      </c>
      <c r="R1547" s="26" t="s">
        <v>678</v>
      </c>
      <c r="S1547" s="12">
        <v>6</v>
      </c>
      <c r="T1547" s="12">
        <v>2025.36</v>
      </c>
      <c r="U1547" s="12">
        <f t="shared" si="266"/>
        <v>12152.16</v>
      </c>
      <c r="V1547" s="12">
        <f t="shared" si="267"/>
        <v>13610.4192</v>
      </c>
      <c r="W1547" s="23"/>
      <c r="X1547" s="23">
        <v>2017</v>
      </c>
      <c r="Y1547" s="25"/>
      <c r="Z1547" s="121" t="s">
        <v>1723</v>
      </c>
      <c r="AA1547" s="121" t="s">
        <v>1427</v>
      </c>
      <c r="AB1547" s="121" t="s">
        <v>4703</v>
      </c>
      <c r="AC1547" s="121">
        <v>68</v>
      </c>
      <c r="AD1547" s="122">
        <v>325214</v>
      </c>
      <c r="AE1547" s="122" t="s">
        <v>8308</v>
      </c>
      <c r="AF1547" s="121" t="s">
        <v>8306</v>
      </c>
      <c r="AG1547" s="121"/>
      <c r="AH1547" s="121" t="s">
        <v>8307</v>
      </c>
      <c r="AI1547" s="121"/>
      <c r="AJ1547" s="123">
        <v>6</v>
      </c>
      <c r="AK1547" s="123">
        <v>2025.31</v>
      </c>
      <c r="AL1547" s="123">
        <f t="shared" si="268"/>
        <v>12151.86</v>
      </c>
      <c r="AM1547" s="123">
        <f t="shared" si="269"/>
        <v>0.2999999999992724</v>
      </c>
      <c r="AN1547" s="130"/>
      <c r="AO1547" s="21"/>
      <c r="AP1547" s="24"/>
      <c r="AQ1547" s="21"/>
    </row>
    <row r="1548" spans="1:43" s="22" customFormat="1" ht="76.5" outlineLevel="1" x14ac:dyDescent="0.25">
      <c r="A1548" s="70"/>
      <c r="B1548" s="72" t="s">
        <v>6447</v>
      </c>
      <c r="C1548" s="21" t="s">
        <v>79</v>
      </c>
      <c r="D1548" s="74" t="s">
        <v>5994</v>
      </c>
      <c r="E1548" s="74" t="s">
        <v>398</v>
      </c>
      <c r="F1548" s="74" t="s">
        <v>5995</v>
      </c>
      <c r="G1548" s="21" t="s">
        <v>7200</v>
      </c>
      <c r="H1548" s="23" t="s">
        <v>81</v>
      </c>
      <c r="I1548" s="24">
        <v>0</v>
      </c>
      <c r="J1548" s="25">
        <v>710000000</v>
      </c>
      <c r="K1548" s="25" t="s">
        <v>82</v>
      </c>
      <c r="L1548" s="23" t="s">
        <v>726</v>
      </c>
      <c r="M1548" s="30" t="s">
        <v>1707</v>
      </c>
      <c r="N1548" s="26" t="s">
        <v>84</v>
      </c>
      <c r="O1548" s="26" t="s">
        <v>4214</v>
      </c>
      <c r="P1548" s="21" t="s">
        <v>91</v>
      </c>
      <c r="Q1548" s="27" t="s">
        <v>902</v>
      </c>
      <c r="R1548" s="26" t="s">
        <v>678</v>
      </c>
      <c r="S1548" s="12">
        <v>50</v>
      </c>
      <c r="T1548" s="12">
        <v>114.64</v>
      </c>
      <c r="U1548" s="12">
        <f t="shared" si="266"/>
        <v>5732</v>
      </c>
      <c r="V1548" s="12">
        <f t="shared" si="267"/>
        <v>6419.8400000000011</v>
      </c>
      <c r="W1548" s="23"/>
      <c r="X1548" s="23">
        <v>2017</v>
      </c>
      <c r="Y1548" s="25"/>
      <c r="Z1548" s="121" t="s">
        <v>1723</v>
      </c>
      <c r="AA1548" s="121" t="s">
        <v>1427</v>
      </c>
      <c r="AB1548" s="121" t="s">
        <v>4703</v>
      </c>
      <c r="AC1548" s="121">
        <v>69</v>
      </c>
      <c r="AD1548" s="122">
        <v>325214</v>
      </c>
      <c r="AE1548" s="122" t="s">
        <v>8308</v>
      </c>
      <c r="AF1548" s="121" t="s">
        <v>8306</v>
      </c>
      <c r="AG1548" s="121"/>
      <c r="AH1548" s="121" t="s">
        <v>8307</v>
      </c>
      <c r="AI1548" s="121"/>
      <c r="AJ1548" s="123">
        <v>50</v>
      </c>
      <c r="AK1548" s="123">
        <v>114.6</v>
      </c>
      <c r="AL1548" s="123">
        <f t="shared" si="268"/>
        <v>5730</v>
      </c>
      <c r="AM1548" s="123">
        <f t="shared" si="269"/>
        <v>2</v>
      </c>
      <c r="AN1548" s="130"/>
      <c r="AO1548" s="21"/>
      <c r="AP1548" s="24"/>
      <c r="AQ1548" s="21"/>
    </row>
    <row r="1549" spans="1:43" s="22" customFormat="1" ht="76.5" outlineLevel="1" x14ac:dyDescent="0.25">
      <c r="A1549" s="70"/>
      <c r="B1549" s="72" t="s">
        <v>6448</v>
      </c>
      <c r="C1549" s="21" t="s">
        <v>79</v>
      </c>
      <c r="D1549" s="74" t="s">
        <v>7201</v>
      </c>
      <c r="E1549" s="74" t="s">
        <v>5996</v>
      </c>
      <c r="F1549" s="74" t="s">
        <v>7202</v>
      </c>
      <c r="G1549" s="74" t="s">
        <v>3569</v>
      </c>
      <c r="H1549" s="23" t="s">
        <v>81</v>
      </c>
      <c r="I1549" s="24">
        <v>0</v>
      </c>
      <c r="J1549" s="25">
        <v>710000000</v>
      </c>
      <c r="K1549" s="25" t="s">
        <v>82</v>
      </c>
      <c r="L1549" s="23" t="s">
        <v>726</v>
      </c>
      <c r="M1549" s="30" t="s">
        <v>1707</v>
      </c>
      <c r="N1549" s="26" t="s">
        <v>84</v>
      </c>
      <c r="O1549" s="26" t="s">
        <v>4214</v>
      </c>
      <c r="P1549" s="21" t="s">
        <v>91</v>
      </c>
      <c r="Q1549" s="27" t="s">
        <v>902</v>
      </c>
      <c r="R1549" s="26" t="s">
        <v>678</v>
      </c>
      <c r="S1549" s="12">
        <v>10</v>
      </c>
      <c r="T1549" s="12">
        <v>133.75</v>
      </c>
      <c r="U1549" s="12">
        <f t="shared" si="266"/>
        <v>1337.5</v>
      </c>
      <c r="V1549" s="12">
        <f t="shared" si="267"/>
        <v>1498.0000000000002</v>
      </c>
      <c r="W1549" s="23"/>
      <c r="X1549" s="23">
        <v>2017</v>
      </c>
      <c r="Y1549" s="25"/>
      <c r="Z1549" s="121" t="s">
        <v>1723</v>
      </c>
      <c r="AA1549" s="121" t="s">
        <v>1427</v>
      </c>
      <c r="AB1549" s="121" t="s">
        <v>4703</v>
      </c>
      <c r="AC1549" s="121">
        <v>70</v>
      </c>
      <c r="AD1549" s="122">
        <v>325214</v>
      </c>
      <c r="AE1549" s="122" t="s">
        <v>8308</v>
      </c>
      <c r="AF1549" s="121" t="s">
        <v>8306</v>
      </c>
      <c r="AG1549" s="121"/>
      <c r="AH1549" s="121" t="s">
        <v>8307</v>
      </c>
      <c r="AI1549" s="121"/>
      <c r="AJ1549" s="123">
        <v>10</v>
      </c>
      <c r="AK1549" s="123">
        <v>133.75</v>
      </c>
      <c r="AL1549" s="123">
        <f t="shared" si="268"/>
        <v>1337.5</v>
      </c>
      <c r="AM1549" s="123">
        <f t="shared" si="269"/>
        <v>0</v>
      </c>
      <c r="AN1549" s="130"/>
      <c r="AO1549" s="21"/>
      <c r="AP1549" s="24"/>
      <c r="AQ1549" s="21"/>
    </row>
    <row r="1550" spans="1:43" s="22" customFormat="1" ht="76.5" outlineLevel="1" x14ac:dyDescent="0.25">
      <c r="A1550" s="70"/>
      <c r="B1550" s="72" t="s">
        <v>6449</v>
      </c>
      <c r="C1550" s="21" t="s">
        <v>79</v>
      </c>
      <c r="D1550" s="74" t="s">
        <v>5997</v>
      </c>
      <c r="E1550" s="74" t="s">
        <v>596</v>
      </c>
      <c r="F1550" s="74" t="s">
        <v>5998</v>
      </c>
      <c r="G1550" s="74" t="s">
        <v>5998</v>
      </c>
      <c r="H1550" s="23" t="s">
        <v>81</v>
      </c>
      <c r="I1550" s="24">
        <v>0</v>
      </c>
      <c r="J1550" s="25">
        <v>710000000</v>
      </c>
      <c r="K1550" s="25" t="s">
        <v>82</v>
      </c>
      <c r="L1550" s="23" t="s">
        <v>726</v>
      </c>
      <c r="M1550" s="30" t="s">
        <v>1707</v>
      </c>
      <c r="N1550" s="26" t="s">
        <v>84</v>
      </c>
      <c r="O1550" s="26" t="s">
        <v>4214</v>
      </c>
      <c r="P1550" s="21" t="s">
        <v>91</v>
      </c>
      <c r="Q1550" s="27" t="s">
        <v>902</v>
      </c>
      <c r="R1550" s="26" t="s">
        <v>678</v>
      </c>
      <c r="S1550" s="12">
        <v>1</v>
      </c>
      <c r="T1550" s="12">
        <v>4299.1099999999997</v>
      </c>
      <c r="U1550" s="12">
        <f t="shared" si="266"/>
        <v>4299.1099999999997</v>
      </c>
      <c r="V1550" s="12">
        <f t="shared" si="267"/>
        <v>4815.0032000000001</v>
      </c>
      <c r="W1550" s="23"/>
      <c r="X1550" s="23">
        <v>2017</v>
      </c>
      <c r="Y1550" s="25"/>
      <c r="Z1550" s="121" t="s">
        <v>1723</v>
      </c>
      <c r="AA1550" s="121" t="s">
        <v>1427</v>
      </c>
      <c r="AB1550" s="121" t="s">
        <v>4703</v>
      </c>
      <c r="AC1550" s="121">
        <v>71</v>
      </c>
      <c r="AD1550" s="122">
        <v>325214</v>
      </c>
      <c r="AE1550" s="122" t="s">
        <v>8308</v>
      </c>
      <c r="AF1550" s="121" t="s">
        <v>8306</v>
      </c>
      <c r="AG1550" s="121"/>
      <c r="AH1550" s="121" t="s">
        <v>8307</v>
      </c>
      <c r="AI1550" s="121"/>
      <c r="AJ1550" s="123">
        <v>1</v>
      </c>
      <c r="AK1550" s="123">
        <v>4299.1099999999997</v>
      </c>
      <c r="AL1550" s="123">
        <f t="shared" si="268"/>
        <v>4299.1099999999997</v>
      </c>
      <c r="AM1550" s="123">
        <f t="shared" si="269"/>
        <v>0</v>
      </c>
      <c r="AN1550" s="130"/>
      <c r="AO1550" s="21"/>
      <c r="AP1550" s="24"/>
      <c r="AQ1550" s="21"/>
    </row>
    <row r="1551" spans="1:43" s="22" customFormat="1" ht="76.5" outlineLevel="1" x14ac:dyDescent="0.25">
      <c r="A1551" s="70"/>
      <c r="B1551" s="72" t="s">
        <v>6450</v>
      </c>
      <c r="C1551" s="21" t="s">
        <v>79</v>
      </c>
      <c r="D1551" s="74" t="s">
        <v>5999</v>
      </c>
      <c r="E1551" s="74" t="s">
        <v>6000</v>
      </c>
      <c r="F1551" s="74" t="s">
        <v>6001</v>
      </c>
      <c r="G1551" s="21" t="s">
        <v>6002</v>
      </c>
      <c r="H1551" s="23" t="s">
        <v>81</v>
      </c>
      <c r="I1551" s="24">
        <v>0</v>
      </c>
      <c r="J1551" s="25">
        <v>710000000</v>
      </c>
      <c r="K1551" s="25" t="s">
        <v>82</v>
      </c>
      <c r="L1551" s="23" t="s">
        <v>726</v>
      </c>
      <c r="M1551" s="30" t="s">
        <v>1707</v>
      </c>
      <c r="N1551" s="26" t="s">
        <v>84</v>
      </c>
      <c r="O1551" s="26" t="s">
        <v>4214</v>
      </c>
      <c r="P1551" s="21" t="s">
        <v>91</v>
      </c>
      <c r="Q1551" s="27" t="s">
        <v>1557</v>
      </c>
      <c r="R1551" s="26" t="s">
        <v>1558</v>
      </c>
      <c r="S1551" s="12">
        <v>30</v>
      </c>
      <c r="T1551" s="12">
        <v>277.05</v>
      </c>
      <c r="U1551" s="12">
        <f t="shared" si="266"/>
        <v>8311.5</v>
      </c>
      <c r="V1551" s="12">
        <f t="shared" si="267"/>
        <v>9308.880000000001</v>
      </c>
      <c r="W1551" s="23"/>
      <c r="X1551" s="23">
        <v>2017</v>
      </c>
      <c r="Y1551" s="25"/>
      <c r="Z1551" s="121" t="s">
        <v>1723</v>
      </c>
      <c r="AA1551" s="121" t="s">
        <v>1427</v>
      </c>
      <c r="AB1551" s="121" t="s">
        <v>4703</v>
      </c>
      <c r="AC1551" s="121">
        <v>72</v>
      </c>
      <c r="AD1551" s="122">
        <v>325214</v>
      </c>
      <c r="AE1551" s="122" t="s">
        <v>8308</v>
      </c>
      <c r="AF1551" s="121" t="s">
        <v>8306</v>
      </c>
      <c r="AG1551" s="121"/>
      <c r="AH1551" s="121" t="s">
        <v>8307</v>
      </c>
      <c r="AI1551" s="121"/>
      <c r="AJ1551" s="123">
        <v>30</v>
      </c>
      <c r="AK1551" s="123">
        <v>277.01</v>
      </c>
      <c r="AL1551" s="123">
        <f t="shared" si="268"/>
        <v>8310.2999999999993</v>
      </c>
      <c r="AM1551" s="123">
        <f t="shared" si="269"/>
        <v>1.2000000000007276</v>
      </c>
      <c r="AN1551" s="130"/>
      <c r="AO1551" s="21"/>
      <c r="AP1551" s="24"/>
      <c r="AQ1551" s="21"/>
    </row>
    <row r="1552" spans="1:43" s="22" customFormat="1" ht="76.5" outlineLevel="1" x14ac:dyDescent="0.25">
      <c r="A1552" s="70"/>
      <c r="B1552" s="72" t="s">
        <v>6451</v>
      </c>
      <c r="C1552" s="21" t="s">
        <v>79</v>
      </c>
      <c r="D1552" s="74" t="s">
        <v>2024</v>
      </c>
      <c r="E1552" s="74" t="s">
        <v>2025</v>
      </c>
      <c r="F1552" s="74" t="s">
        <v>2026</v>
      </c>
      <c r="G1552" s="21" t="s">
        <v>7203</v>
      </c>
      <c r="H1552" s="23" t="s">
        <v>81</v>
      </c>
      <c r="I1552" s="24">
        <v>0</v>
      </c>
      <c r="J1552" s="25">
        <v>710000000</v>
      </c>
      <c r="K1552" s="25" t="s">
        <v>82</v>
      </c>
      <c r="L1552" s="23" t="s">
        <v>726</v>
      </c>
      <c r="M1552" s="30" t="s">
        <v>1707</v>
      </c>
      <c r="N1552" s="26" t="s">
        <v>84</v>
      </c>
      <c r="O1552" s="26" t="s">
        <v>4214</v>
      </c>
      <c r="P1552" s="21" t="s">
        <v>91</v>
      </c>
      <c r="Q1552" s="27" t="s">
        <v>902</v>
      </c>
      <c r="R1552" s="26" t="s">
        <v>678</v>
      </c>
      <c r="S1552" s="12">
        <v>6</v>
      </c>
      <c r="T1552" s="12">
        <v>4012.5</v>
      </c>
      <c r="U1552" s="12">
        <f t="shared" si="266"/>
        <v>24075</v>
      </c>
      <c r="V1552" s="12">
        <f t="shared" si="267"/>
        <v>26964.000000000004</v>
      </c>
      <c r="W1552" s="23"/>
      <c r="X1552" s="23">
        <v>2017</v>
      </c>
      <c r="Y1552" s="25"/>
      <c r="Z1552" s="121" t="s">
        <v>1723</v>
      </c>
      <c r="AA1552" s="121" t="s">
        <v>1427</v>
      </c>
      <c r="AB1552" s="121" t="s">
        <v>4703</v>
      </c>
      <c r="AC1552" s="121">
        <v>73</v>
      </c>
      <c r="AD1552" s="122">
        <v>325214</v>
      </c>
      <c r="AE1552" s="122" t="s">
        <v>8308</v>
      </c>
      <c r="AF1552" s="121" t="s">
        <v>8306</v>
      </c>
      <c r="AG1552" s="121"/>
      <c r="AH1552" s="121" t="s">
        <v>8307</v>
      </c>
      <c r="AI1552" s="121"/>
      <c r="AJ1552" s="123">
        <v>6</v>
      </c>
      <c r="AK1552" s="123">
        <v>4012.5</v>
      </c>
      <c r="AL1552" s="123">
        <f t="shared" si="268"/>
        <v>24075</v>
      </c>
      <c r="AM1552" s="123">
        <f t="shared" si="269"/>
        <v>0</v>
      </c>
      <c r="AN1552" s="130"/>
      <c r="AO1552" s="21"/>
      <c r="AP1552" s="24"/>
      <c r="AQ1552" s="21"/>
    </row>
    <row r="1553" spans="1:43" s="22" customFormat="1" ht="76.5" outlineLevel="1" x14ac:dyDescent="0.25">
      <c r="A1553" s="70"/>
      <c r="B1553" s="72" t="s">
        <v>6452</v>
      </c>
      <c r="C1553" s="21" t="s">
        <v>79</v>
      </c>
      <c r="D1553" s="74" t="s">
        <v>2024</v>
      </c>
      <c r="E1553" s="74" t="s">
        <v>2025</v>
      </c>
      <c r="F1553" s="74" t="s">
        <v>2026</v>
      </c>
      <c r="G1553" s="21" t="s">
        <v>7204</v>
      </c>
      <c r="H1553" s="23" t="s">
        <v>81</v>
      </c>
      <c r="I1553" s="24">
        <v>0</v>
      </c>
      <c r="J1553" s="25">
        <v>710000000</v>
      </c>
      <c r="K1553" s="25" t="s">
        <v>82</v>
      </c>
      <c r="L1553" s="23" t="s">
        <v>726</v>
      </c>
      <c r="M1553" s="30" t="s">
        <v>1707</v>
      </c>
      <c r="N1553" s="26" t="s">
        <v>84</v>
      </c>
      <c r="O1553" s="26" t="s">
        <v>4214</v>
      </c>
      <c r="P1553" s="21" t="s">
        <v>91</v>
      </c>
      <c r="Q1553" s="27" t="s">
        <v>902</v>
      </c>
      <c r="R1553" s="26" t="s">
        <v>678</v>
      </c>
      <c r="S1553" s="12">
        <v>8</v>
      </c>
      <c r="T1553" s="12">
        <v>4012.5</v>
      </c>
      <c r="U1553" s="12">
        <f t="shared" si="266"/>
        <v>32100</v>
      </c>
      <c r="V1553" s="12">
        <f t="shared" si="267"/>
        <v>35952</v>
      </c>
      <c r="W1553" s="23"/>
      <c r="X1553" s="23">
        <v>2017</v>
      </c>
      <c r="Y1553" s="25"/>
      <c r="Z1553" s="121" t="s">
        <v>1723</v>
      </c>
      <c r="AA1553" s="121" t="s">
        <v>1427</v>
      </c>
      <c r="AB1553" s="121" t="s">
        <v>4703</v>
      </c>
      <c r="AC1553" s="121">
        <v>74</v>
      </c>
      <c r="AD1553" s="122">
        <v>325214</v>
      </c>
      <c r="AE1553" s="122" t="s">
        <v>8308</v>
      </c>
      <c r="AF1553" s="121" t="s">
        <v>8306</v>
      </c>
      <c r="AG1553" s="121"/>
      <c r="AH1553" s="121" t="s">
        <v>8307</v>
      </c>
      <c r="AI1553" s="121"/>
      <c r="AJ1553" s="123">
        <v>8</v>
      </c>
      <c r="AK1553" s="123">
        <v>4012.5</v>
      </c>
      <c r="AL1553" s="123">
        <f t="shared" si="268"/>
        <v>32100</v>
      </c>
      <c r="AM1553" s="123">
        <f t="shared" si="269"/>
        <v>0</v>
      </c>
      <c r="AN1553" s="130"/>
      <c r="AO1553" s="21"/>
      <c r="AP1553" s="24"/>
      <c r="AQ1553" s="21"/>
    </row>
    <row r="1554" spans="1:43" s="22" customFormat="1" ht="76.5" outlineLevel="1" x14ac:dyDescent="0.25">
      <c r="A1554" s="70"/>
      <c r="B1554" s="72" t="s">
        <v>6453</v>
      </c>
      <c r="C1554" s="21" t="s">
        <v>79</v>
      </c>
      <c r="D1554" s="74" t="s">
        <v>6003</v>
      </c>
      <c r="E1554" s="74" t="s">
        <v>2047</v>
      </c>
      <c r="F1554" s="74" t="s">
        <v>6004</v>
      </c>
      <c r="G1554" s="21" t="s">
        <v>7634</v>
      </c>
      <c r="H1554" s="23" t="s">
        <v>81</v>
      </c>
      <c r="I1554" s="24">
        <v>0</v>
      </c>
      <c r="J1554" s="25">
        <v>710000000</v>
      </c>
      <c r="K1554" s="25" t="s">
        <v>82</v>
      </c>
      <c r="L1554" s="23" t="s">
        <v>726</v>
      </c>
      <c r="M1554" s="30" t="s">
        <v>1707</v>
      </c>
      <c r="N1554" s="26" t="s">
        <v>84</v>
      </c>
      <c r="O1554" s="26" t="s">
        <v>4214</v>
      </c>
      <c r="P1554" s="21" t="s">
        <v>91</v>
      </c>
      <c r="Q1554" s="27" t="s">
        <v>1557</v>
      </c>
      <c r="R1554" s="26" t="s">
        <v>1558</v>
      </c>
      <c r="S1554" s="12">
        <v>7</v>
      </c>
      <c r="T1554" s="12">
        <v>2006.25</v>
      </c>
      <c r="U1554" s="12">
        <f t="shared" si="266"/>
        <v>14043.75</v>
      </c>
      <c r="V1554" s="12">
        <f t="shared" si="267"/>
        <v>15729.000000000002</v>
      </c>
      <c r="W1554" s="23"/>
      <c r="X1554" s="23">
        <v>2017</v>
      </c>
      <c r="Y1554" s="25"/>
      <c r="Z1554" s="121" t="s">
        <v>1723</v>
      </c>
      <c r="AA1554" s="121" t="s">
        <v>1427</v>
      </c>
      <c r="AB1554" s="121" t="s">
        <v>4703</v>
      </c>
      <c r="AC1554" s="121">
        <v>75</v>
      </c>
      <c r="AD1554" s="122">
        <v>325214</v>
      </c>
      <c r="AE1554" s="122" t="s">
        <v>8308</v>
      </c>
      <c r="AF1554" s="121" t="s">
        <v>8306</v>
      </c>
      <c r="AG1554" s="121"/>
      <c r="AH1554" s="121" t="s">
        <v>8307</v>
      </c>
      <c r="AI1554" s="121"/>
      <c r="AJ1554" s="123">
        <v>7</v>
      </c>
      <c r="AK1554" s="123">
        <v>2006.25</v>
      </c>
      <c r="AL1554" s="123">
        <f t="shared" si="268"/>
        <v>14043.75</v>
      </c>
      <c r="AM1554" s="123">
        <f t="shared" si="269"/>
        <v>0</v>
      </c>
      <c r="AN1554" s="130"/>
      <c r="AO1554" s="21"/>
      <c r="AP1554" s="24"/>
      <c r="AQ1554" s="21"/>
    </row>
    <row r="1555" spans="1:43" s="22" customFormat="1" ht="76.5" outlineLevel="1" x14ac:dyDescent="0.25">
      <c r="A1555" s="70"/>
      <c r="B1555" s="72" t="s">
        <v>6454</v>
      </c>
      <c r="C1555" s="21" t="s">
        <v>79</v>
      </c>
      <c r="D1555" s="74" t="s">
        <v>771</v>
      </c>
      <c r="E1555" s="74" t="s">
        <v>772</v>
      </c>
      <c r="F1555" s="74" t="s">
        <v>773</v>
      </c>
      <c r="G1555" s="21" t="s">
        <v>773</v>
      </c>
      <c r="H1555" s="23" t="s">
        <v>81</v>
      </c>
      <c r="I1555" s="24">
        <v>0</v>
      </c>
      <c r="J1555" s="25">
        <v>710000000</v>
      </c>
      <c r="K1555" s="25" t="s">
        <v>82</v>
      </c>
      <c r="L1555" s="23" t="s">
        <v>726</v>
      </c>
      <c r="M1555" s="30" t="s">
        <v>1707</v>
      </c>
      <c r="N1555" s="26" t="s">
        <v>84</v>
      </c>
      <c r="O1555" s="26" t="s">
        <v>4214</v>
      </c>
      <c r="P1555" s="21" t="s">
        <v>91</v>
      </c>
      <c r="Q1555" s="27" t="s">
        <v>896</v>
      </c>
      <c r="R1555" s="26" t="s">
        <v>897</v>
      </c>
      <c r="S1555" s="12">
        <v>60</v>
      </c>
      <c r="T1555" s="12">
        <v>853.13</v>
      </c>
      <c r="U1555" s="12">
        <f t="shared" si="266"/>
        <v>51187.8</v>
      </c>
      <c r="V1555" s="12">
        <f t="shared" si="267"/>
        <v>57330.33600000001</v>
      </c>
      <c r="W1555" s="23"/>
      <c r="X1555" s="23">
        <v>2017</v>
      </c>
      <c r="Y1555" s="25"/>
      <c r="Z1555" s="121" t="s">
        <v>905</v>
      </c>
      <c r="AA1555" s="121" t="s">
        <v>1427</v>
      </c>
      <c r="AB1555" s="121" t="s">
        <v>4791</v>
      </c>
      <c r="AC1555" s="121">
        <v>1</v>
      </c>
      <c r="AD1555" s="122">
        <v>324767</v>
      </c>
      <c r="AE1555" s="122" t="s">
        <v>8330</v>
      </c>
      <c r="AF1555" s="121" t="s">
        <v>6883</v>
      </c>
      <c r="AG1555" s="121"/>
      <c r="AH1555" s="126" t="s">
        <v>9337</v>
      </c>
      <c r="AI1555" s="121"/>
      <c r="AJ1555" s="123"/>
      <c r="AK1555" s="123"/>
      <c r="AL1555" s="123">
        <f t="shared" si="268"/>
        <v>0</v>
      </c>
      <c r="AM1555" s="123"/>
      <c r="AN1555" s="130"/>
      <c r="AO1555" s="21"/>
      <c r="AP1555" s="24"/>
      <c r="AQ1555" s="21"/>
    </row>
    <row r="1556" spans="1:43" s="22" customFormat="1" ht="76.5" outlineLevel="1" x14ac:dyDescent="0.25">
      <c r="A1556" s="70"/>
      <c r="B1556" s="72" t="s">
        <v>6455</v>
      </c>
      <c r="C1556" s="21" t="s">
        <v>79</v>
      </c>
      <c r="D1556" s="74" t="s">
        <v>1122</v>
      </c>
      <c r="E1556" s="74" t="s">
        <v>848</v>
      </c>
      <c r="F1556" s="74" t="s">
        <v>1123</v>
      </c>
      <c r="G1556" s="21" t="s">
        <v>7486</v>
      </c>
      <c r="H1556" s="23" t="s">
        <v>81</v>
      </c>
      <c r="I1556" s="24">
        <v>0</v>
      </c>
      <c r="J1556" s="25">
        <v>710000000</v>
      </c>
      <c r="K1556" s="25" t="s">
        <v>82</v>
      </c>
      <c r="L1556" s="23" t="s">
        <v>726</v>
      </c>
      <c r="M1556" s="30" t="s">
        <v>1707</v>
      </c>
      <c r="N1556" s="26" t="s">
        <v>84</v>
      </c>
      <c r="O1556" s="26" t="s">
        <v>4214</v>
      </c>
      <c r="P1556" s="21" t="s">
        <v>91</v>
      </c>
      <c r="Q1556" s="27">
        <v>796</v>
      </c>
      <c r="R1556" s="26" t="s">
        <v>678</v>
      </c>
      <c r="S1556" s="12">
        <v>26</v>
      </c>
      <c r="T1556" s="12">
        <v>134</v>
      </c>
      <c r="U1556" s="12">
        <f t="shared" si="266"/>
        <v>3484</v>
      </c>
      <c r="V1556" s="12">
        <f t="shared" si="267"/>
        <v>3902.0800000000004</v>
      </c>
      <c r="W1556" s="23"/>
      <c r="X1556" s="23">
        <v>2017</v>
      </c>
      <c r="Y1556" s="25"/>
      <c r="Z1556" s="121" t="s">
        <v>905</v>
      </c>
      <c r="AA1556" s="121" t="s">
        <v>1427</v>
      </c>
      <c r="AB1556" s="121" t="s">
        <v>4791</v>
      </c>
      <c r="AC1556" s="121">
        <v>2</v>
      </c>
      <c r="AD1556" s="122">
        <v>324767</v>
      </c>
      <c r="AE1556" s="122" t="s">
        <v>8330</v>
      </c>
      <c r="AF1556" s="121" t="s">
        <v>8331</v>
      </c>
      <c r="AG1556" s="121"/>
      <c r="AH1556" s="121" t="s">
        <v>8430</v>
      </c>
      <c r="AI1556" s="121"/>
      <c r="AJ1556" s="123">
        <v>26</v>
      </c>
      <c r="AK1556" s="123">
        <v>133</v>
      </c>
      <c r="AL1556" s="123">
        <f t="shared" si="268"/>
        <v>3458</v>
      </c>
      <c r="AM1556" s="123">
        <f>U1556-AL1556</f>
        <v>26</v>
      </c>
      <c r="AN1556" s="130"/>
      <c r="AO1556" s="21"/>
      <c r="AP1556" s="24"/>
      <c r="AQ1556" s="21"/>
    </row>
    <row r="1557" spans="1:43" s="22" customFormat="1" ht="76.5" outlineLevel="1" x14ac:dyDescent="0.25">
      <c r="A1557" s="70"/>
      <c r="B1557" s="72" t="s">
        <v>6456</v>
      </c>
      <c r="C1557" s="21" t="s">
        <v>79</v>
      </c>
      <c r="D1557" s="74" t="s">
        <v>829</v>
      </c>
      <c r="E1557" s="74" t="s">
        <v>830</v>
      </c>
      <c r="F1557" s="74" t="s">
        <v>831</v>
      </c>
      <c r="G1557" s="21" t="s">
        <v>831</v>
      </c>
      <c r="H1557" s="23" t="s">
        <v>81</v>
      </c>
      <c r="I1557" s="24">
        <v>0</v>
      </c>
      <c r="J1557" s="25">
        <v>710000000</v>
      </c>
      <c r="K1557" s="25" t="s">
        <v>82</v>
      </c>
      <c r="L1557" s="23" t="s">
        <v>726</v>
      </c>
      <c r="M1557" s="30" t="s">
        <v>1707</v>
      </c>
      <c r="N1557" s="26" t="s">
        <v>84</v>
      </c>
      <c r="O1557" s="26" t="s">
        <v>4214</v>
      </c>
      <c r="P1557" s="21" t="s">
        <v>91</v>
      </c>
      <c r="Q1557" s="27">
        <v>796</v>
      </c>
      <c r="R1557" s="26" t="s">
        <v>678</v>
      </c>
      <c r="S1557" s="12">
        <v>50</v>
      </c>
      <c r="T1557" s="12">
        <v>54</v>
      </c>
      <c r="U1557" s="12">
        <f t="shared" si="266"/>
        <v>2700</v>
      </c>
      <c r="V1557" s="12">
        <f t="shared" si="267"/>
        <v>3024.0000000000005</v>
      </c>
      <c r="W1557" s="23"/>
      <c r="X1557" s="23">
        <v>2017</v>
      </c>
      <c r="Y1557" s="25"/>
      <c r="Z1557" s="121" t="s">
        <v>905</v>
      </c>
      <c r="AA1557" s="121" t="s">
        <v>1427</v>
      </c>
      <c r="AB1557" s="121" t="s">
        <v>4791</v>
      </c>
      <c r="AC1557" s="121">
        <v>3</v>
      </c>
      <c r="AD1557" s="122">
        <v>324767</v>
      </c>
      <c r="AE1557" s="122" t="s">
        <v>8330</v>
      </c>
      <c r="AF1557" s="121" t="s">
        <v>8331</v>
      </c>
      <c r="AG1557" s="121"/>
      <c r="AH1557" s="121" t="s">
        <v>8430</v>
      </c>
      <c r="AI1557" s="121"/>
      <c r="AJ1557" s="123">
        <v>50</v>
      </c>
      <c r="AK1557" s="123">
        <v>54</v>
      </c>
      <c r="AL1557" s="123">
        <f t="shared" si="268"/>
        <v>2700</v>
      </c>
      <c r="AM1557" s="123">
        <f t="shared" ref="AM1557:AM1574" si="270">U1557-AL1557</f>
        <v>0</v>
      </c>
      <c r="AN1557" s="130"/>
      <c r="AO1557" s="21"/>
      <c r="AP1557" s="24"/>
      <c r="AQ1557" s="21"/>
    </row>
    <row r="1558" spans="1:43" s="22" customFormat="1" ht="76.5" outlineLevel="1" x14ac:dyDescent="0.25">
      <c r="A1558" s="70"/>
      <c r="B1558" s="72" t="s">
        <v>6457</v>
      </c>
      <c r="C1558" s="21" t="s">
        <v>79</v>
      </c>
      <c r="D1558" s="74" t="s">
        <v>841</v>
      </c>
      <c r="E1558" s="74" t="s">
        <v>842</v>
      </c>
      <c r="F1558" s="74" t="s">
        <v>843</v>
      </c>
      <c r="G1558" s="21" t="s">
        <v>5787</v>
      </c>
      <c r="H1558" s="23" t="s">
        <v>81</v>
      </c>
      <c r="I1558" s="24">
        <v>0</v>
      </c>
      <c r="J1558" s="25">
        <v>710000000</v>
      </c>
      <c r="K1558" s="25" t="s">
        <v>82</v>
      </c>
      <c r="L1558" s="23" t="s">
        <v>726</v>
      </c>
      <c r="M1558" s="30" t="s">
        <v>1707</v>
      </c>
      <c r="N1558" s="26" t="s">
        <v>84</v>
      </c>
      <c r="O1558" s="26" t="s">
        <v>4214</v>
      </c>
      <c r="P1558" s="21" t="s">
        <v>91</v>
      </c>
      <c r="Q1558" s="27">
        <v>796</v>
      </c>
      <c r="R1558" s="26" t="s">
        <v>678</v>
      </c>
      <c r="S1558" s="12">
        <v>40</v>
      </c>
      <c r="T1558" s="12">
        <v>230</v>
      </c>
      <c r="U1558" s="12">
        <f t="shared" si="266"/>
        <v>9200</v>
      </c>
      <c r="V1558" s="12">
        <f t="shared" si="267"/>
        <v>10304.000000000002</v>
      </c>
      <c r="W1558" s="23"/>
      <c r="X1558" s="23">
        <v>2017</v>
      </c>
      <c r="Y1558" s="25"/>
      <c r="Z1558" s="121" t="s">
        <v>905</v>
      </c>
      <c r="AA1558" s="121" t="s">
        <v>1427</v>
      </c>
      <c r="AB1558" s="121" t="s">
        <v>4791</v>
      </c>
      <c r="AC1558" s="121">
        <v>4</v>
      </c>
      <c r="AD1558" s="122">
        <v>324767</v>
      </c>
      <c r="AE1558" s="122" t="s">
        <v>8330</v>
      </c>
      <c r="AF1558" s="121" t="s">
        <v>8331</v>
      </c>
      <c r="AG1558" s="121"/>
      <c r="AH1558" s="121" t="s">
        <v>8430</v>
      </c>
      <c r="AI1558" s="121"/>
      <c r="AJ1558" s="123">
        <v>40</v>
      </c>
      <c r="AK1558" s="123">
        <v>229</v>
      </c>
      <c r="AL1558" s="123">
        <f t="shared" si="268"/>
        <v>9160</v>
      </c>
      <c r="AM1558" s="123">
        <f t="shared" si="270"/>
        <v>40</v>
      </c>
      <c r="AN1558" s="130"/>
      <c r="AO1558" s="21"/>
      <c r="AP1558" s="24"/>
      <c r="AQ1558" s="21"/>
    </row>
    <row r="1559" spans="1:43" s="22" customFormat="1" ht="76.5" outlineLevel="1" x14ac:dyDescent="0.25">
      <c r="A1559" s="70"/>
      <c r="B1559" s="72" t="s">
        <v>6458</v>
      </c>
      <c r="C1559" s="21" t="s">
        <v>79</v>
      </c>
      <c r="D1559" s="74" t="s">
        <v>1238</v>
      </c>
      <c r="E1559" s="74" t="s">
        <v>809</v>
      </c>
      <c r="F1559" s="74" t="s">
        <v>1239</v>
      </c>
      <c r="G1559" s="21" t="s">
        <v>7493</v>
      </c>
      <c r="H1559" s="23" t="s">
        <v>81</v>
      </c>
      <c r="I1559" s="24">
        <v>0</v>
      </c>
      <c r="J1559" s="25">
        <v>710000000</v>
      </c>
      <c r="K1559" s="25" t="s">
        <v>82</v>
      </c>
      <c r="L1559" s="23" t="s">
        <v>726</v>
      </c>
      <c r="M1559" s="30" t="s">
        <v>1707</v>
      </c>
      <c r="N1559" s="26" t="s">
        <v>84</v>
      </c>
      <c r="O1559" s="26" t="s">
        <v>4214</v>
      </c>
      <c r="P1559" s="21" t="s">
        <v>91</v>
      </c>
      <c r="Q1559" s="27">
        <v>778</v>
      </c>
      <c r="R1559" s="26" t="s">
        <v>899</v>
      </c>
      <c r="S1559" s="12">
        <v>20</v>
      </c>
      <c r="T1559" s="12">
        <v>118</v>
      </c>
      <c r="U1559" s="12">
        <f>S1559*T1559</f>
        <v>2360</v>
      </c>
      <c r="V1559" s="12">
        <f>U1559*1.12</f>
        <v>2643.2000000000003</v>
      </c>
      <c r="W1559" s="23"/>
      <c r="X1559" s="23">
        <v>2017</v>
      </c>
      <c r="Y1559" s="25"/>
      <c r="Z1559" s="121" t="s">
        <v>905</v>
      </c>
      <c r="AA1559" s="121" t="s">
        <v>1427</v>
      </c>
      <c r="AB1559" s="121" t="s">
        <v>4791</v>
      </c>
      <c r="AC1559" s="121">
        <v>5</v>
      </c>
      <c r="AD1559" s="122">
        <v>324767</v>
      </c>
      <c r="AE1559" s="122" t="s">
        <v>8330</v>
      </c>
      <c r="AF1559" s="121" t="s">
        <v>8331</v>
      </c>
      <c r="AG1559" s="121"/>
      <c r="AH1559" s="121" t="s">
        <v>8430</v>
      </c>
      <c r="AI1559" s="121"/>
      <c r="AJ1559" s="123">
        <v>20</v>
      </c>
      <c r="AK1559" s="123">
        <v>117</v>
      </c>
      <c r="AL1559" s="123">
        <f t="shared" si="268"/>
        <v>2340</v>
      </c>
      <c r="AM1559" s="123">
        <f t="shared" si="270"/>
        <v>20</v>
      </c>
      <c r="AN1559" s="130"/>
      <c r="AO1559" s="21"/>
      <c r="AP1559" s="24"/>
      <c r="AQ1559" s="21"/>
    </row>
    <row r="1560" spans="1:43" s="22" customFormat="1" ht="76.5" outlineLevel="1" x14ac:dyDescent="0.25">
      <c r="A1560" s="70"/>
      <c r="B1560" s="72" t="s">
        <v>6459</v>
      </c>
      <c r="C1560" s="21" t="s">
        <v>79</v>
      </c>
      <c r="D1560" s="74" t="s">
        <v>810</v>
      </c>
      <c r="E1560" s="74" t="s">
        <v>811</v>
      </c>
      <c r="F1560" s="74" t="s">
        <v>812</v>
      </c>
      <c r="G1560" s="21" t="s">
        <v>812</v>
      </c>
      <c r="H1560" s="23" t="s">
        <v>81</v>
      </c>
      <c r="I1560" s="24">
        <v>0</v>
      </c>
      <c r="J1560" s="25">
        <v>710000000</v>
      </c>
      <c r="K1560" s="25" t="s">
        <v>82</v>
      </c>
      <c r="L1560" s="23" t="s">
        <v>726</v>
      </c>
      <c r="M1560" s="30" t="s">
        <v>1707</v>
      </c>
      <c r="N1560" s="26" t="s">
        <v>84</v>
      </c>
      <c r="O1560" s="26" t="s">
        <v>4214</v>
      </c>
      <c r="P1560" s="21" t="s">
        <v>91</v>
      </c>
      <c r="Q1560" s="27" t="s">
        <v>898</v>
      </c>
      <c r="R1560" s="26" t="s">
        <v>899</v>
      </c>
      <c r="S1560" s="12">
        <v>61</v>
      </c>
      <c r="T1560" s="12">
        <v>780.53</v>
      </c>
      <c r="U1560" s="12">
        <f t="shared" si="266"/>
        <v>47612.33</v>
      </c>
      <c r="V1560" s="12">
        <f t="shared" si="267"/>
        <v>53325.809600000008</v>
      </c>
      <c r="W1560" s="23"/>
      <c r="X1560" s="23">
        <v>2017</v>
      </c>
      <c r="Y1560" s="25"/>
      <c r="Z1560" s="121" t="s">
        <v>905</v>
      </c>
      <c r="AA1560" s="121" t="s">
        <v>1427</v>
      </c>
      <c r="AB1560" s="121" t="s">
        <v>4791</v>
      </c>
      <c r="AC1560" s="121">
        <v>6</v>
      </c>
      <c r="AD1560" s="122">
        <v>324767</v>
      </c>
      <c r="AE1560" s="122" t="s">
        <v>8330</v>
      </c>
      <c r="AF1560" s="121" t="s">
        <v>8331</v>
      </c>
      <c r="AG1560" s="121"/>
      <c r="AH1560" s="121" t="s">
        <v>8430</v>
      </c>
      <c r="AI1560" s="121"/>
      <c r="AJ1560" s="123">
        <v>61</v>
      </c>
      <c r="AK1560" s="123">
        <v>780</v>
      </c>
      <c r="AL1560" s="123">
        <f t="shared" si="268"/>
        <v>47580</v>
      </c>
      <c r="AM1560" s="123">
        <f t="shared" si="270"/>
        <v>32.330000000001746</v>
      </c>
      <c r="AN1560" s="130"/>
      <c r="AO1560" s="21"/>
      <c r="AP1560" s="24"/>
      <c r="AQ1560" s="21"/>
    </row>
    <row r="1561" spans="1:43" s="22" customFormat="1" ht="76.5" outlineLevel="1" x14ac:dyDescent="0.25">
      <c r="A1561" s="70"/>
      <c r="B1561" s="72" t="s">
        <v>6460</v>
      </c>
      <c r="C1561" s="21" t="s">
        <v>79</v>
      </c>
      <c r="D1561" s="74" t="s">
        <v>5796</v>
      </c>
      <c r="E1561" s="74" t="s">
        <v>811</v>
      </c>
      <c r="F1561" s="74" t="s">
        <v>5797</v>
      </c>
      <c r="G1561" s="21" t="s">
        <v>5797</v>
      </c>
      <c r="H1561" s="23" t="s">
        <v>81</v>
      </c>
      <c r="I1561" s="24">
        <v>0</v>
      </c>
      <c r="J1561" s="25">
        <v>710000000</v>
      </c>
      <c r="K1561" s="25" t="s">
        <v>82</v>
      </c>
      <c r="L1561" s="23" t="s">
        <v>726</v>
      </c>
      <c r="M1561" s="30" t="s">
        <v>1707</v>
      </c>
      <c r="N1561" s="26" t="s">
        <v>84</v>
      </c>
      <c r="O1561" s="26" t="s">
        <v>4214</v>
      </c>
      <c r="P1561" s="21" t="s">
        <v>91</v>
      </c>
      <c r="Q1561" s="27" t="s">
        <v>898</v>
      </c>
      <c r="R1561" s="26" t="s">
        <v>899</v>
      </c>
      <c r="S1561" s="12">
        <v>21</v>
      </c>
      <c r="T1561" s="12">
        <v>55.41</v>
      </c>
      <c r="U1561" s="12">
        <f t="shared" si="266"/>
        <v>1163.6099999999999</v>
      </c>
      <c r="V1561" s="12">
        <f t="shared" si="267"/>
        <v>1303.2432000000001</v>
      </c>
      <c r="W1561" s="23"/>
      <c r="X1561" s="23">
        <v>2017</v>
      </c>
      <c r="Y1561" s="25"/>
      <c r="Z1561" s="121" t="s">
        <v>905</v>
      </c>
      <c r="AA1561" s="121" t="s">
        <v>1427</v>
      </c>
      <c r="AB1561" s="121" t="s">
        <v>4791</v>
      </c>
      <c r="AC1561" s="121">
        <v>7</v>
      </c>
      <c r="AD1561" s="122">
        <v>324767</v>
      </c>
      <c r="AE1561" s="122" t="s">
        <v>8330</v>
      </c>
      <c r="AF1561" s="121" t="s">
        <v>8331</v>
      </c>
      <c r="AG1561" s="121"/>
      <c r="AH1561" s="121" t="s">
        <v>8430</v>
      </c>
      <c r="AI1561" s="121"/>
      <c r="AJ1561" s="123">
        <v>21</v>
      </c>
      <c r="AK1561" s="123">
        <v>55</v>
      </c>
      <c r="AL1561" s="123">
        <f t="shared" si="268"/>
        <v>1155</v>
      </c>
      <c r="AM1561" s="123">
        <f t="shared" si="270"/>
        <v>8.6099999999999</v>
      </c>
      <c r="AN1561" s="130"/>
      <c r="AO1561" s="21"/>
      <c r="AP1561" s="24"/>
      <c r="AQ1561" s="21"/>
    </row>
    <row r="1562" spans="1:43" s="22" customFormat="1" ht="76.5" outlineLevel="1" x14ac:dyDescent="0.25">
      <c r="A1562" s="70"/>
      <c r="B1562" s="72" t="s">
        <v>6461</v>
      </c>
      <c r="C1562" s="21" t="s">
        <v>79</v>
      </c>
      <c r="D1562" s="74" t="s">
        <v>852</v>
      </c>
      <c r="E1562" s="74" t="s">
        <v>853</v>
      </c>
      <c r="F1562" s="74" t="s">
        <v>854</v>
      </c>
      <c r="G1562" s="21" t="s">
        <v>4696</v>
      </c>
      <c r="H1562" s="23" t="s">
        <v>81</v>
      </c>
      <c r="I1562" s="24">
        <v>0</v>
      </c>
      <c r="J1562" s="25">
        <v>710000000</v>
      </c>
      <c r="K1562" s="25" t="s">
        <v>82</v>
      </c>
      <c r="L1562" s="23" t="s">
        <v>726</v>
      </c>
      <c r="M1562" s="30" t="s">
        <v>1707</v>
      </c>
      <c r="N1562" s="26" t="s">
        <v>84</v>
      </c>
      <c r="O1562" s="26" t="s">
        <v>4214</v>
      </c>
      <c r="P1562" s="21" t="s">
        <v>91</v>
      </c>
      <c r="Q1562" s="27">
        <v>796</v>
      </c>
      <c r="R1562" s="26" t="s">
        <v>678</v>
      </c>
      <c r="S1562" s="12">
        <v>100</v>
      </c>
      <c r="T1562" s="12">
        <v>123.24</v>
      </c>
      <c r="U1562" s="12">
        <f t="shared" si="266"/>
        <v>12324</v>
      </c>
      <c r="V1562" s="12">
        <f t="shared" si="267"/>
        <v>13802.880000000001</v>
      </c>
      <c r="W1562" s="23"/>
      <c r="X1562" s="23">
        <v>2017</v>
      </c>
      <c r="Y1562" s="25"/>
      <c r="Z1562" s="121" t="s">
        <v>905</v>
      </c>
      <c r="AA1562" s="121" t="s">
        <v>1427</v>
      </c>
      <c r="AB1562" s="121" t="s">
        <v>4791</v>
      </c>
      <c r="AC1562" s="121">
        <v>8</v>
      </c>
      <c r="AD1562" s="122">
        <v>324767</v>
      </c>
      <c r="AE1562" s="122" t="s">
        <v>8330</v>
      </c>
      <c r="AF1562" s="121" t="s">
        <v>8331</v>
      </c>
      <c r="AG1562" s="121"/>
      <c r="AH1562" s="121" t="s">
        <v>8430</v>
      </c>
      <c r="AI1562" s="121"/>
      <c r="AJ1562" s="123">
        <v>100</v>
      </c>
      <c r="AK1562" s="123">
        <v>123</v>
      </c>
      <c r="AL1562" s="123">
        <f t="shared" si="268"/>
        <v>12300</v>
      </c>
      <c r="AM1562" s="123">
        <f t="shared" si="270"/>
        <v>24</v>
      </c>
      <c r="AN1562" s="130"/>
      <c r="AO1562" s="21"/>
      <c r="AP1562" s="24"/>
      <c r="AQ1562" s="21"/>
    </row>
    <row r="1563" spans="1:43" s="22" customFormat="1" ht="76.5" outlineLevel="1" x14ac:dyDescent="0.25">
      <c r="A1563" s="70"/>
      <c r="B1563" s="72" t="s">
        <v>6462</v>
      </c>
      <c r="C1563" s="21" t="s">
        <v>79</v>
      </c>
      <c r="D1563" s="74" t="s">
        <v>5798</v>
      </c>
      <c r="E1563" s="74" t="s">
        <v>775</v>
      </c>
      <c r="F1563" s="74" t="s">
        <v>5799</v>
      </c>
      <c r="G1563" s="21" t="s">
        <v>7205</v>
      </c>
      <c r="H1563" s="23" t="s">
        <v>81</v>
      </c>
      <c r="I1563" s="24">
        <v>0</v>
      </c>
      <c r="J1563" s="25">
        <v>710000000</v>
      </c>
      <c r="K1563" s="25" t="s">
        <v>82</v>
      </c>
      <c r="L1563" s="23" t="s">
        <v>726</v>
      </c>
      <c r="M1563" s="30" t="s">
        <v>1707</v>
      </c>
      <c r="N1563" s="26" t="s">
        <v>84</v>
      </c>
      <c r="O1563" s="26" t="s">
        <v>4214</v>
      </c>
      <c r="P1563" s="21" t="s">
        <v>91</v>
      </c>
      <c r="Q1563" s="27" t="s">
        <v>900</v>
      </c>
      <c r="R1563" s="26" t="s">
        <v>901</v>
      </c>
      <c r="S1563" s="12">
        <v>40</v>
      </c>
      <c r="T1563" s="12">
        <v>195.81</v>
      </c>
      <c r="U1563" s="12">
        <f t="shared" si="266"/>
        <v>7832.4</v>
      </c>
      <c r="V1563" s="12">
        <f t="shared" si="267"/>
        <v>8772.2880000000005</v>
      </c>
      <c r="W1563" s="23"/>
      <c r="X1563" s="23">
        <v>2017</v>
      </c>
      <c r="Y1563" s="25"/>
      <c r="Z1563" s="121" t="s">
        <v>905</v>
      </c>
      <c r="AA1563" s="121" t="s">
        <v>1427</v>
      </c>
      <c r="AB1563" s="121" t="s">
        <v>4791</v>
      </c>
      <c r="AC1563" s="121">
        <v>9</v>
      </c>
      <c r="AD1563" s="122">
        <v>324767</v>
      </c>
      <c r="AE1563" s="122" t="s">
        <v>8330</v>
      </c>
      <c r="AF1563" s="121" t="s">
        <v>8331</v>
      </c>
      <c r="AG1563" s="121"/>
      <c r="AH1563" s="121" t="s">
        <v>8430</v>
      </c>
      <c r="AI1563" s="121"/>
      <c r="AJ1563" s="123">
        <v>40</v>
      </c>
      <c r="AK1563" s="123">
        <v>195.81</v>
      </c>
      <c r="AL1563" s="123">
        <f t="shared" si="268"/>
        <v>7832.4</v>
      </c>
      <c r="AM1563" s="123">
        <f t="shared" si="270"/>
        <v>0</v>
      </c>
      <c r="AN1563" s="130"/>
      <c r="AO1563" s="21"/>
      <c r="AP1563" s="24"/>
      <c r="AQ1563" s="21"/>
    </row>
    <row r="1564" spans="1:43" s="22" customFormat="1" ht="76.5" outlineLevel="1" x14ac:dyDescent="0.25">
      <c r="A1564" s="70"/>
      <c r="B1564" s="72" t="s">
        <v>6463</v>
      </c>
      <c r="C1564" s="21" t="s">
        <v>79</v>
      </c>
      <c r="D1564" s="74" t="s">
        <v>774</v>
      </c>
      <c r="E1564" s="74" t="s">
        <v>775</v>
      </c>
      <c r="F1564" s="74" t="s">
        <v>776</v>
      </c>
      <c r="G1564" s="21" t="s">
        <v>7206</v>
      </c>
      <c r="H1564" s="23" t="s">
        <v>81</v>
      </c>
      <c r="I1564" s="24">
        <v>0</v>
      </c>
      <c r="J1564" s="25">
        <v>710000000</v>
      </c>
      <c r="K1564" s="25" t="s">
        <v>82</v>
      </c>
      <c r="L1564" s="23" t="s">
        <v>726</v>
      </c>
      <c r="M1564" s="30" t="s">
        <v>1707</v>
      </c>
      <c r="N1564" s="26" t="s">
        <v>84</v>
      </c>
      <c r="O1564" s="26" t="s">
        <v>4214</v>
      </c>
      <c r="P1564" s="21" t="s">
        <v>91</v>
      </c>
      <c r="Q1564" s="27">
        <v>796</v>
      </c>
      <c r="R1564" s="26" t="s">
        <v>678</v>
      </c>
      <c r="S1564" s="12">
        <v>100</v>
      </c>
      <c r="T1564" s="12">
        <v>23.54</v>
      </c>
      <c r="U1564" s="12">
        <f t="shared" si="266"/>
        <v>2354</v>
      </c>
      <c r="V1564" s="12">
        <f t="shared" si="267"/>
        <v>2636.4800000000005</v>
      </c>
      <c r="W1564" s="23"/>
      <c r="X1564" s="23">
        <v>2017</v>
      </c>
      <c r="Y1564" s="25"/>
      <c r="Z1564" s="121" t="s">
        <v>905</v>
      </c>
      <c r="AA1564" s="121" t="s">
        <v>1427</v>
      </c>
      <c r="AB1564" s="121" t="s">
        <v>4791</v>
      </c>
      <c r="AC1564" s="121">
        <v>10</v>
      </c>
      <c r="AD1564" s="122">
        <v>324767</v>
      </c>
      <c r="AE1564" s="122" t="s">
        <v>8330</v>
      </c>
      <c r="AF1564" s="121" t="s">
        <v>8331</v>
      </c>
      <c r="AG1564" s="121"/>
      <c r="AH1564" s="121" t="s">
        <v>8430</v>
      </c>
      <c r="AI1564" s="121"/>
      <c r="AJ1564" s="123">
        <v>100</v>
      </c>
      <c r="AK1564" s="123">
        <v>23</v>
      </c>
      <c r="AL1564" s="123">
        <f t="shared" si="268"/>
        <v>2300</v>
      </c>
      <c r="AM1564" s="123">
        <f t="shared" si="270"/>
        <v>54</v>
      </c>
      <c r="AN1564" s="130"/>
      <c r="AO1564" s="21"/>
      <c r="AP1564" s="24"/>
      <c r="AQ1564" s="21"/>
    </row>
    <row r="1565" spans="1:43" s="22" customFormat="1" ht="76.5" outlineLevel="1" x14ac:dyDescent="0.25">
      <c r="A1565" s="70"/>
      <c r="B1565" s="72" t="s">
        <v>6464</v>
      </c>
      <c r="C1565" s="21" t="s">
        <v>79</v>
      </c>
      <c r="D1565" s="74" t="s">
        <v>826</v>
      </c>
      <c r="E1565" s="74" t="s">
        <v>827</v>
      </c>
      <c r="F1565" s="74" t="s">
        <v>828</v>
      </c>
      <c r="G1565" s="21" t="s">
        <v>3171</v>
      </c>
      <c r="H1565" s="23" t="s">
        <v>81</v>
      </c>
      <c r="I1565" s="24">
        <v>0</v>
      </c>
      <c r="J1565" s="25">
        <v>710000000</v>
      </c>
      <c r="K1565" s="25" t="s">
        <v>82</v>
      </c>
      <c r="L1565" s="23" t="s">
        <v>726</v>
      </c>
      <c r="M1565" s="30" t="s">
        <v>1707</v>
      </c>
      <c r="N1565" s="26" t="s">
        <v>84</v>
      </c>
      <c r="O1565" s="26" t="s">
        <v>4214</v>
      </c>
      <c r="P1565" s="21" t="s">
        <v>91</v>
      </c>
      <c r="Q1565" s="27">
        <v>796</v>
      </c>
      <c r="R1565" s="26" t="s">
        <v>678</v>
      </c>
      <c r="S1565" s="12">
        <v>60</v>
      </c>
      <c r="T1565" s="12">
        <v>28.66</v>
      </c>
      <c r="U1565" s="12">
        <f t="shared" si="266"/>
        <v>1719.6</v>
      </c>
      <c r="V1565" s="12">
        <f t="shared" si="267"/>
        <v>1925.952</v>
      </c>
      <c r="W1565" s="23"/>
      <c r="X1565" s="23">
        <v>2017</v>
      </c>
      <c r="Y1565" s="25"/>
      <c r="Z1565" s="121" t="s">
        <v>905</v>
      </c>
      <c r="AA1565" s="121" t="s">
        <v>1427</v>
      </c>
      <c r="AB1565" s="121" t="s">
        <v>4791</v>
      </c>
      <c r="AC1565" s="121">
        <v>11</v>
      </c>
      <c r="AD1565" s="122">
        <v>324767</v>
      </c>
      <c r="AE1565" s="122" t="s">
        <v>8330</v>
      </c>
      <c r="AF1565" s="121" t="s">
        <v>8331</v>
      </c>
      <c r="AG1565" s="121"/>
      <c r="AH1565" s="121" t="s">
        <v>8430</v>
      </c>
      <c r="AI1565" s="121"/>
      <c r="AJ1565" s="123">
        <v>60</v>
      </c>
      <c r="AK1565" s="123">
        <v>28.66</v>
      </c>
      <c r="AL1565" s="123">
        <f t="shared" si="268"/>
        <v>1719.6</v>
      </c>
      <c r="AM1565" s="123">
        <f t="shared" si="270"/>
        <v>0</v>
      </c>
      <c r="AN1565" s="130"/>
      <c r="AO1565" s="21"/>
      <c r="AP1565" s="24"/>
      <c r="AQ1565" s="21"/>
    </row>
    <row r="1566" spans="1:43" s="22" customFormat="1" ht="76.5" outlineLevel="1" x14ac:dyDescent="0.25">
      <c r="A1566" s="70"/>
      <c r="B1566" s="72" t="s">
        <v>6465</v>
      </c>
      <c r="C1566" s="21" t="s">
        <v>79</v>
      </c>
      <c r="D1566" s="74" t="s">
        <v>790</v>
      </c>
      <c r="E1566" s="74" t="s">
        <v>791</v>
      </c>
      <c r="F1566" s="74" t="s">
        <v>792</v>
      </c>
      <c r="G1566" s="21" t="s">
        <v>4676</v>
      </c>
      <c r="H1566" s="23" t="s">
        <v>81</v>
      </c>
      <c r="I1566" s="24">
        <v>0</v>
      </c>
      <c r="J1566" s="25">
        <v>710000000</v>
      </c>
      <c r="K1566" s="25" t="s">
        <v>82</v>
      </c>
      <c r="L1566" s="23" t="s">
        <v>726</v>
      </c>
      <c r="M1566" s="30" t="s">
        <v>1707</v>
      </c>
      <c r="N1566" s="26" t="s">
        <v>84</v>
      </c>
      <c r="O1566" s="26" t="s">
        <v>4214</v>
      </c>
      <c r="P1566" s="21" t="s">
        <v>91</v>
      </c>
      <c r="Q1566" s="27" t="s">
        <v>898</v>
      </c>
      <c r="R1566" s="26" t="s">
        <v>899</v>
      </c>
      <c r="S1566" s="12">
        <v>20</v>
      </c>
      <c r="T1566" s="12">
        <v>73.56</v>
      </c>
      <c r="U1566" s="12">
        <f t="shared" si="266"/>
        <v>1471.2</v>
      </c>
      <c r="V1566" s="12">
        <f t="shared" si="267"/>
        <v>1647.7440000000001</v>
      </c>
      <c r="W1566" s="23"/>
      <c r="X1566" s="23">
        <v>2017</v>
      </c>
      <c r="Y1566" s="25"/>
      <c r="Z1566" s="121" t="s">
        <v>905</v>
      </c>
      <c r="AA1566" s="121" t="s">
        <v>1427</v>
      </c>
      <c r="AB1566" s="121" t="s">
        <v>4791</v>
      </c>
      <c r="AC1566" s="121">
        <v>12</v>
      </c>
      <c r="AD1566" s="122">
        <v>324767</v>
      </c>
      <c r="AE1566" s="122" t="s">
        <v>8330</v>
      </c>
      <c r="AF1566" s="121" t="s">
        <v>8331</v>
      </c>
      <c r="AG1566" s="121"/>
      <c r="AH1566" s="121" t="s">
        <v>8430</v>
      </c>
      <c r="AI1566" s="121"/>
      <c r="AJ1566" s="123">
        <v>20</v>
      </c>
      <c r="AK1566" s="123">
        <v>73</v>
      </c>
      <c r="AL1566" s="123">
        <f t="shared" si="268"/>
        <v>1460</v>
      </c>
      <c r="AM1566" s="123">
        <f t="shared" si="270"/>
        <v>11.200000000000045</v>
      </c>
      <c r="AN1566" s="130"/>
      <c r="AO1566" s="21"/>
      <c r="AP1566" s="24"/>
      <c r="AQ1566" s="21"/>
    </row>
    <row r="1567" spans="1:43" s="22" customFormat="1" ht="76.5" outlineLevel="1" x14ac:dyDescent="0.25">
      <c r="A1567" s="70"/>
      <c r="B1567" s="72" t="s">
        <v>6466</v>
      </c>
      <c r="C1567" s="21" t="s">
        <v>79</v>
      </c>
      <c r="D1567" s="74" t="s">
        <v>790</v>
      </c>
      <c r="E1567" s="74" t="s">
        <v>791</v>
      </c>
      <c r="F1567" s="74" t="s">
        <v>792</v>
      </c>
      <c r="G1567" s="21" t="s">
        <v>4669</v>
      </c>
      <c r="H1567" s="23" t="s">
        <v>81</v>
      </c>
      <c r="I1567" s="24">
        <v>0</v>
      </c>
      <c r="J1567" s="25">
        <v>710000000</v>
      </c>
      <c r="K1567" s="25" t="s">
        <v>82</v>
      </c>
      <c r="L1567" s="23" t="s">
        <v>726</v>
      </c>
      <c r="M1567" s="30" t="s">
        <v>1707</v>
      </c>
      <c r="N1567" s="26" t="s">
        <v>84</v>
      </c>
      <c r="O1567" s="26" t="s">
        <v>4214</v>
      </c>
      <c r="P1567" s="21" t="s">
        <v>91</v>
      </c>
      <c r="Q1567" s="27" t="s">
        <v>898</v>
      </c>
      <c r="R1567" s="26" t="s">
        <v>899</v>
      </c>
      <c r="S1567" s="12">
        <v>10</v>
      </c>
      <c r="T1567" s="12">
        <v>49.68</v>
      </c>
      <c r="U1567" s="12">
        <f t="shared" si="266"/>
        <v>496.8</v>
      </c>
      <c r="V1567" s="12">
        <f t="shared" si="267"/>
        <v>556.41600000000005</v>
      </c>
      <c r="W1567" s="23"/>
      <c r="X1567" s="23">
        <v>2017</v>
      </c>
      <c r="Y1567" s="25"/>
      <c r="Z1567" s="121" t="s">
        <v>905</v>
      </c>
      <c r="AA1567" s="121" t="s">
        <v>1427</v>
      </c>
      <c r="AB1567" s="121" t="s">
        <v>4791</v>
      </c>
      <c r="AC1567" s="121">
        <v>13</v>
      </c>
      <c r="AD1567" s="122">
        <v>324767</v>
      </c>
      <c r="AE1567" s="122" t="s">
        <v>8330</v>
      </c>
      <c r="AF1567" s="121" t="s">
        <v>8331</v>
      </c>
      <c r="AG1567" s="121"/>
      <c r="AH1567" s="121" t="s">
        <v>8430</v>
      </c>
      <c r="AI1567" s="121"/>
      <c r="AJ1567" s="123">
        <v>10</v>
      </c>
      <c r="AK1567" s="123">
        <v>49</v>
      </c>
      <c r="AL1567" s="123">
        <f t="shared" si="268"/>
        <v>490</v>
      </c>
      <c r="AM1567" s="123">
        <f t="shared" si="270"/>
        <v>6.8000000000000114</v>
      </c>
      <c r="AN1567" s="130"/>
      <c r="AO1567" s="21"/>
      <c r="AP1567" s="24"/>
      <c r="AQ1567" s="21"/>
    </row>
    <row r="1568" spans="1:43" s="22" customFormat="1" ht="76.5" outlineLevel="1" x14ac:dyDescent="0.25">
      <c r="A1568" s="70"/>
      <c r="B1568" s="72" t="s">
        <v>6467</v>
      </c>
      <c r="C1568" s="21" t="s">
        <v>79</v>
      </c>
      <c r="D1568" s="74" t="s">
        <v>785</v>
      </c>
      <c r="E1568" s="74" t="s">
        <v>786</v>
      </c>
      <c r="F1568" s="74" t="s">
        <v>787</v>
      </c>
      <c r="G1568" s="21" t="s">
        <v>3176</v>
      </c>
      <c r="H1568" s="23" t="s">
        <v>81</v>
      </c>
      <c r="I1568" s="24">
        <v>0</v>
      </c>
      <c r="J1568" s="25">
        <v>710000000</v>
      </c>
      <c r="K1568" s="25" t="s">
        <v>82</v>
      </c>
      <c r="L1568" s="23" t="s">
        <v>726</v>
      </c>
      <c r="M1568" s="30" t="s">
        <v>1707</v>
      </c>
      <c r="N1568" s="26" t="s">
        <v>84</v>
      </c>
      <c r="O1568" s="26" t="s">
        <v>4214</v>
      </c>
      <c r="P1568" s="21" t="s">
        <v>91</v>
      </c>
      <c r="Q1568" s="27">
        <v>796</v>
      </c>
      <c r="R1568" s="26" t="s">
        <v>678</v>
      </c>
      <c r="S1568" s="12">
        <v>40</v>
      </c>
      <c r="T1568" s="12">
        <v>576.08000000000004</v>
      </c>
      <c r="U1568" s="12">
        <f t="shared" si="266"/>
        <v>23043.200000000001</v>
      </c>
      <c r="V1568" s="12">
        <f t="shared" si="267"/>
        <v>25808.384000000002</v>
      </c>
      <c r="W1568" s="23"/>
      <c r="X1568" s="23">
        <v>2017</v>
      </c>
      <c r="Y1568" s="25"/>
      <c r="Z1568" s="121" t="s">
        <v>905</v>
      </c>
      <c r="AA1568" s="121" t="s">
        <v>1427</v>
      </c>
      <c r="AB1568" s="121" t="s">
        <v>4791</v>
      </c>
      <c r="AC1568" s="121">
        <v>14</v>
      </c>
      <c r="AD1568" s="122">
        <v>324767</v>
      </c>
      <c r="AE1568" s="122" t="s">
        <v>8330</v>
      </c>
      <c r="AF1568" s="121" t="s">
        <v>8331</v>
      </c>
      <c r="AG1568" s="121"/>
      <c r="AH1568" s="121" t="s">
        <v>8430</v>
      </c>
      <c r="AI1568" s="121"/>
      <c r="AJ1568" s="123">
        <v>40</v>
      </c>
      <c r="AK1568" s="123">
        <v>576</v>
      </c>
      <c r="AL1568" s="123">
        <f t="shared" si="268"/>
        <v>23040</v>
      </c>
      <c r="AM1568" s="123">
        <f t="shared" si="270"/>
        <v>3.2000000000007276</v>
      </c>
      <c r="AN1568" s="130"/>
      <c r="AO1568" s="21"/>
      <c r="AP1568" s="24"/>
      <c r="AQ1568" s="21"/>
    </row>
    <row r="1569" spans="1:43" s="22" customFormat="1" ht="76.5" outlineLevel="1" x14ac:dyDescent="0.25">
      <c r="A1569" s="70"/>
      <c r="B1569" s="72" t="s">
        <v>6468</v>
      </c>
      <c r="C1569" s="21" t="s">
        <v>79</v>
      </c>
      <c r="D1569" s="74" t="s">
        <v>3963</v>
      </c>
      <c r="E1569" s="74" t="s">
        <v>3964</v>
      </c>
      <c r="F1569" s="74" t="s">
        <v>3965</v>
      </c>
      <c r="G1569" s="21" t="s">
        <v>7207</v>
      </c>
      <c r="H1569" s="23" t="s">
        <v>81</v>
      </c>
      <c r="I1569" s="24">
        <v>0</v>
      </c>
      <c r="J1569" s="25">
        <v>710000000</v>
      </c>
      <c r="K1569" s="25" t="s">
        <v>82</v>
      </c>
      <c r="L1569" s="23" t="s">
        <v>726</v>
      </c>
      <c r="M1569" s="30" t="s">
        <v>1707</v>
      </c>
      <c r="N1569" s="26" t="s">
        <v>84</v>
      </c>
      <c r="O1569" s="26" t="s">
        <v>4214</v>
      </c>
      <c r="P1569" s="21" t="s">
        <v>91</v>
      </c>
      <c r="Q1569" s="27" t="s">
        <v>6230</v>
      </c>
      <c r="R1569" s="26" t="s">
        <v>3989</v>
      </c>
      <c r="S1569" s="12">
        <v>4</v>
      </c>
      <c r="T1569" s="12">
        <v>353.48</v>
      </c>
      <c r="U1569" s="12">
        <f t="shared" si="266"/>
        <v>1413.92</v>
      </c>
      <c r="V1569" s="12">
        <f t="shared" si="267"/>
        <v>1583.5904000000003</v>
      </c>
      <c r="W1569" s="23"/>
      <c r="X1569" s="23">
        <v>2017</v>
      </c>
      <c r="Y1569" s="25"/>
      <c r="Z1569" s="121" t="s">
        <v>905</v>
      </c>
      <c r="AA1569" s="121" t="s">
        <v>1427</v>
      </c>
      <c r="AB1569" s="121" t="s">
        <v>4791</v>
      </c>
      <c r="AC1569" s="121">
        <v>15</v>
      </c>
      <c r="AD1569" s="122">
        <v>324767</v>
      </c>
      <c r="AE1569" s="122" t="s">
        <v>8330</v>
      </c>
      <c r="AF1569" s="121" t="s">
        <v>8331</v>
      </c>
      <c r="AG1569" s="121"/>
      <c r="AH1569" s="121" t="s">
        <v>8430</v>
      </c>
      <c r="AI1569" s="121"/>
      <c r="AJ1569" s="123">
        <v>4</v>
      </c>
      <c r="AK1569" s="123">
        <v>353.48</v>
      </c>
      <c r="AL1569" s="123">
        <f t="shared" si="268"/>
        <v>1413.92</v>
      </c>
      <c r="AM1569" s="123">
        <f t="shared" si="270"/>
        <v>0</v>
      </c>
      <c r="AN1569" s="130"/>
      <c r="AO1569" s="21"/>
      <c r="AP1569" s="24"/>
      <c r="AQ1569" s="21"/>
    </row>
    <row r="1570" spans="1:43" s="22" customFormat="1" ht="76.5" outlineLevel="1" x14ac:dyDescent="0.25">
      <c r="A1570" s="70"/>
      <c r="B1570" s="72" t="s">
        <v>6469</v>
      </c>
      <c r="C1570" s="21" t="s">
        <v>79</v>
      </c>
      <c r="D1570" s="74" t="s">
        <v>768</v>
      </c>
      <c r="E1570" s="74" t="s">
        <v>769</v>
      </c>
      <c r="F1570" s="74" t="s">
        <v>770</v>
      </c>
      <c r="G1570" s="21" t="s">
        <v>1117</v>
      </c>
      <c r="H1570" s="23" t="s">
        <v>81</v>
      </c>
      <c r="I1570" s="24">
        <v>0</v>
      </c>
      <c r="J1570" s="25">
        <v>710000000</v>
      </c>
      <c r="K1570" s="25" t="s">
        <v>82</v>
      </c>
      <c r="L1570" s="23" t="s">
        <v>726</v>
      </c>
      <c r="M1570" s="30" t="s">
        <v>1707</v>
      </c>
      <c r="N1570" s="26" t="s">
        <v>84</v>
      </c>
      <c r="O1570" s="26" t="s">
        <v>4214</v>
      </c>
      <c r="P1570" s="21" t="s">
        <v>91</v>
      </c>
      <c r="Q1570" s="27">
        <v>796</v>
      </c>
      <c r="R1570" s="26" t="s">
        <v>678</v>
      </c>
      <c r="S1570" s="12">
        <v>50</v>
      </c>
      <c r="T1570" s="12">
        <v>955</v>
      </c>
      <c r="U1570" s="12">
        <f t="shared" si="266"/>
        <v>47750</v>
      </c>
      <c r="V1570" s="12">
        <f t="shared" si="267"/>
        <v>53480.000000000007</v>
      </c>
      <c r="W1570" s="23"/>
      <c r="X1570" s="23">
        <v>2017</v>
      </c>
      <c r="Y1570" s="25"/>
      <c r="Z1570" s="121" t="s">
        <v>905</v>
      </c>
      <c r="AA1570" s="121" t="s">
        <v>1427</v>
      </c>
      <c r="AB1570" s="121" t="s">
        <v>4791</v>
      </c>
      <c r="AC1570" s="121">
        <v>16</v>
      </c>
      <c r="AD1570" s="122">
        <v>324767</v>
      </c>
      <c r="AE1570" s="122" t="s">
        <v>8330</v>
      </c>
      <c r="AF1570" s="121" t="s">
        <v>8331</v>
      </c>
      <c r="AG1570" s="121"/>
      <c r="AH1570" s="121" t="s">
        <v>8430</v>
      </c>
      <c r="AI1570" s="121"/>
      <c r="AJ1570" s="123">
        <v>50</v>
      </c>
      <c r="AK1570" s="123">
        <v>955</v>
      </c>
      <c r="AL1570" s="123">
        <f t="shared" si="268"/>
        <v>47750</v>
      </c>
      <c r="AM1570" s="123">
        <f t="shared" si="270"/>
        <v>0</v>
      </c>
      <c r="AN1570" s="130"/>
      <c r="AO1570" s="21"/>
      <c r="AP1570" s="24"/>
      <c r="AQ1570" s="21"/>
    </row>
    <row r="1571" spans="1:43" s="22" customFormat="1" ht="76.5" outlineLevel="1" x14ac:dyDescent="0.25">
      <c r="A1571" s="70"/>
      <c r="B1571" s="72" t="s">
        <v>6470</v>
      </c>
      <c r="C1571" s="21" t="s">
        <v>79</v>
      </c>
      <c r="D1571" s="74" t="s">
        <v>799</v>
      </c>
      <c r="E1571" s="74" t="s">
        <v>800</v>
      </c>
      <c r="F1571" s="74" t="s">
        <v>801</v>
      </c>
      <c r="G1571" s="21" t="s">
        <v>7208</v>
      </c>
      <c r="H1571" s="23" t="s">
        <v>81</v>
      </c>
      <c r="I1571" s="24">
        <v>0</v>
      </c>
      <c r="J1571" s="25">
        <v>710000000</v>
      </c>
      <c r="K1571" s="25" t="s">
        <v>82</v>
      </c>
      <c r="L1571" s="23" t="s">
        <v>726</v>
      </c>
      <c r="M1571" s="30" t="s">
        <v>1707</v>
      </c>
      <c r="N1571" s="26" t="s">
        <v>84</v>
      </c>
      <c r="O1571" s="26" t="s">
        <v>4214</v>
      </c>
      <c r="P1571" s="21" t="s">
        <v>91</v>
      </c>
      <c r="Q1571" s="27">
        <v>796</v>
      </c>
      <c r="R1571" s="26" t="s">
        <v>678</v>
      </c>
      <c r="S1571" s="12">
        <v>30</v>
      </c>
      <c r="T1571" s="12">
        <v>160</v>
      </c>
      <c r="U1571" s="12">
        <f t="shared" si="266"/>
        <v>4800</v>
      </c>
      <c r="V1571" s="12">
        <f t="shared" si="267"/>
        <v>5376.0000000000009</v>
      </c>
      <c r="W1571" s="23"/>
      <c r="X1571" s="23">
        <v>2017</v>
      </c>
      <c r="Y1571" s="25"/>
      <c r="Z1571" s="121" t="s">
        <v>905</v>
      </c>
      <c r="AA1571" s="121" t="s">
        <v>1427</v>
      </c>
      <c r="AB1571" s="121" t="s">
        <v>4791</v>
      </c>
      <c r="AC1571" s="121">
        <v>17</v>
      </c>
      <c r="AD1571" s="122">
        <v>324767</v>
      </c>
      <c r="AE1571" s="122" t="s">
        <v>8330</v>
      </c>
      <c r="AF1571" s="121" t="s">
        <v>8331</v>
      </c>
      <c r="AG1571" s="121"/>
      <c r="AH1571" s="121" t="s">
        <v>8430</v>
      </c>
      <c r="AI1571" s="121"/>
      <c r="AJ1571" s="123">
        <v>30</v>
      </c>
      <c r="AK1571" s="123">
        <v>159</v>
      </c>
      <c r="AL1571" s="123">
        <f t="shared" si="268"/>
        <v>4770</v>
      </c>
      <c r="AM1571" s="123">
        <f t="shared" si="270"/>
        <v>30</v>
      </c>
      <c r="AN1571" s="130"/>
      <c r="AO1571" s="21"/>
      <c r="AP1571" s="24"/>
      <c r="AQ1571" s="21"/>
    </row>
    <row r="1572" spans="1:43" s="22" customFormat="1" ht="76.5" outlineLevel="1" x14ac:dyDescent="0.25">
      <c r="A1572" s="70"/>
      <c r="B1572" s="72" t="s">
        <v>6471</v>
      </c>
      <c r="C1572" s="21" t="s">
        <v>79</v>
      </c>
      <c r="D1572" s="74" t="s">
        <v>855</v>
      </c>
      <c r="E1572" s="74" t="s">
        <v>856</v>
      </c>
      <c r="F1572" s="74" t="s">
        <v>857</v>
      </c>
      <c r="G1572" s="21" t="s">
        <v>5815</v>
      </c>
      <c r="H1572" s="23" t="s">
        <v>81</v>
      </c>
      <c r="I1572" s="24">
        <v>0</v>
      </c>
      <c r="J1572" s="25">
        <v>710000000</v>
      </c>
      <c r="K1572" s="25" t="s">
        <v>82</v>
      </c>
      <c r="L1572" s="23" t="s">
        <v>726</v>
      </c>
      <c r="M1572" s="30" t="s">
        <v>1707</v>
      </c>
      <c r="N1572" s="26" t="s">
        <v>84</v>
      </c>
      <c r="O1572" s="26" t="s">
        <v>4214</v>
      </c>
      <c r="P1572" s="21" t="s">
        <v>91</v>
      </c>
      <c r="Q1572" s="27">
        <v>796</v>
      </c>
      <c r="R1572" s="26" t="s">
        <v>678</v>
      </c>
      <c r="S1572" s="12">
        <v>40</v>
      </c>
      <c r="T1572" s="12">
        <v>210</v>
      </c>
      <c r="U1572" s="12">
        <f t="shared" si="266"/>
        <v>8400</v>
      </c>
      <c r="V1572" s="12">
        <f t="shared" si="267"/>
        <v>9408</v>
      </c>
      <c r="W1572" s="23"/>
      <c r="X1572" s="23">
        <v>2017</v>
      </c>
      <c r="Y1572" s="25"/>
      <c r="Z1572" s="121" t="s">
        <v>905</v>
      </c>
      <c r="AA1572" s="121" t="s">
        <v>1427</v>
      </c>
      <c r="AB1572" s="121" t="s">
        <v>4791</v>
      </c>
      <c r="AC1572" s="121">
        <v>18</v>
      </c>
      <c r="AD1572" s="122">
        <v>324767</v>
      </c>
      <c r="AE1572" s="122" t="s">
        <v>8330</v>
      </c>
      <c r="AF1572" s="121" t="s">
        <v>8331</v>
      </c>
      <c r="AG1572" s="121"/>
      <c r="AH1572" s="121" t="s">
        <v>8430</v>
      </c>
      <c r="AI1572" s="121"/>
      <c r="AJ1572" s="123">
        <v>40</v>
      </c>
      <c r="AK1572" s="123">
        <v>209</v>
      </c>
      <c r="AL1572" s="123">
        <f t="shared" si="268"/>
        <v>8360</v>
      </c>
      <c r="AM1572" s="123">
        <f t="shared" si="270"/>
        <v>40</v>
      </c>
      <c r="AN1572" s="130"/>
      <c r="AO1572" s="21"/>
      <c r="AP1572" s="24"/>
      <c r="AQ1572" s="21"/>
    </row>
    <row r="1573" spans="1:43" s="22" customFormat="1" ht="114.75" outlineLevel="1" x14ac:dyDescent="0.25">
      <c r="A1573" s="70"/>
      <c r="B1573" s="72" t="s">
        <v>6472</v>
      </c>
      <c r="C1573" s="21" t="s">
        <v>79</v>
      </c>
      <c r="D1573" s="74" t="s">
        <v>820</v>
      </c>
      <c r="E1573" s="74" t="s">
        <v>821</v>
      </c>
      <c r="F1573" s="74" t="s">
        <v>822</v>
      </c>
      <c r="G1573" s="21" t="s">
        <v>1244</v>
      </c>
      <c r="H1573" s="23" t="s">
        <v>81</v>
      </c>
      <c r="I1573" s="24">
        <v>0</v>
      </c>
      <c r="J1573" s="25">
        <v>710000000</v>
      </c>
      <c r="K1573" s="25" t="s">
        <v>82</v>
      </c>
      <c r="L1573" s="23" t="s">
        <v>726</v>
      </c>
      <c r="M1573" s="30" t="s">
        <v>1707</v>
      </c>
      <c r="N1573" s="26" t="s">
        <v>84</v>
      </c>
      <c r="O1573" s="26" t="s">
        <v>4214</v>
      </c>
      <c r="P1573" s="21" t="s">
        <v>91</v>
      </c>
      <c r="Q1573" s="27" t="s">
        <v>900</v>
      </c>
      <c r="R1573" s="26" t="s">
        <v>901</v>
      </c>
      <c r="S1573" s="12">
        <v>26</v>
      </c>
      <c r="T1573" s="12">
        <v>535.72</v>
      </c>
      <c r="U1573" s="12">
        <f t="shared" si="266"/>
        <v>13928.720000000001</v>
      </c>
      <c r="V1573" s="12">
        <f t="shared" si="267"/>
        <v>15600.166400000002</v>
      </c>
      <c r="W1573" s="23"/>
      <c r="X1573" s="23">
        <v>2017</v>
      </c>
      <c r="Y1573" s="25"/>
      <c r="Z1573" s="121" t="s">
        <v>905</v>
      </c>
      <c r="AA1573" s="121" t="s">
        <v>1427</v>
      </c>
      <c r="AB1573" s="121" t="s">
        <v>4791</v>
      </c>
      <c r="AC1573" s="121">
        <v>19</v>
      </c>
      <c r="AD1573" s="122">
        <v>324767</v>
      </c>
      <c r="AE1573" s="122" t="s">
        <v>8330</v>
      </c>
      <c r="AF1573" s="121" t="s">
        <v>8331</v>
      </c>
      <c r="AG1573" s="121"/>
      <c r="AH1573" s="121" t="s">
        <v>8430</v>
      </c>
      <c r="AI1573" s="121"/>
      <c r="AJ1573" s="123">
        <v>26</v>
      </c>
      <c r="AK1573" s="123">
        <v>535</v>
      </c>
      <c r="AL1573" s="123">
        <f t="shared" si="268"/>
        <v>13910</v>
      </c>
      <c r="AM1573" s="123">
        <f t="shared" si="270"/>
        <v>18.720000000001164</v>
      </c>
      <c r="AN1573" s="130"/>
      <c r="AO1573" s="21"/>
      <c r="AP1573" s="24"/>
      <c r="AQ1573" s="21"/>
    </row>
    <row r="1574" spans="1:43" s="22" customFormat="1" ht="76.5" outlineLevel="1" x14ac:dyDescent="0.25">
      <c r="A1574" s="70"/>
      <c r="B1574" s="72" t="s">
        <v>6473</v>
      </c>
      <c r="C1574" s="21" t="s">
        <v>79</v>
      </c>
      <c r="D1574" s="74" t="s">
        <v>7209</v>
      </c>
      <c r="E1574" s="74" t="s">
        <v>5816</v>
      </c>
      <c r="F1574" s="74" t="s">
        <v>7210</v>
      </c>
      <c r="G1574" s="74" t="s">
        <v>7211</v>
      </c>
      <c r="H1574" s="23" t="s">
        <v>81</v>
      </c>
      <c r="I1574" s="24">
        <v>0</v>
      </c>
      <c r="J1574" s="25">
        <v>710000000</v>
      </c>
      <c r="K1574" s="25" t="s">
        <v>82</v>
      </c>
      <c r="L1574" s="23" t="s">
        <v>726</v>
      </c>
      <c r="M1574" s="30" t="s">
        <v>1707</v>
      </c>
      <c r="N1574" s="26" t="s">
        <v>84</v>
      </c>
      <c r="O1574" s="26" t="s">
        <v>4214</v>
      </c>
      <c r="P1574" s="21" t="s">
        <v>91</v>
      </c>
      <c r="Q1574" s="27" t="s">
        <v>902</v>
      </c>
      <c r="R1574" s="26" t="s">
        <v>678</v>
      </c>
      <c r="S1574" s="12">
        <v>20</v>
      </c>
      <c r="T1574" s="12">
        <v>161</v>
      </c>
      <c r="U1574" s="12">
        <f t="shared" si="266"/>
        <v>3220</v>
      </c>
      <c r="V1574" s="12">
        <f t="shared" si="267"/>
        <v>3606.4000000000005</v>
      </c>
      <c r="W1574" s="23"/>
      <c r="X1574" s="23">
        <v>2017</v>
      </c>
      <c r="Y1574" s="25"/>
      <c r="Z1574" s="121" t="s">
        <v>905</v>
      </c>
      <c r="AA1574" s="121" t="s">
        <v>1427</v>
      </c>
      <c r="AB1574" s="121" t="s">
        <v>4791</v>
      </c>
      <c r="AC1574" s="121">
        <v>20</v>
      </c>
      <c r="AD1574" s="122">
        <v>324767</v>
      </c>
      <c r="AE1574" s="122" t="s">
        <v>8330</v>
      </c>
      <c r="AF1574" s="121" t="s">
        <v>8331</v>
      </c>
      <c r="AG1574" s="121"/>
      <c r="AH1574" s="121" t="s">
        <v>8430</v>
      </c>
      <c r="AI1574" s="121"/>
      <c r="AJ1574" s="123">
        <v>20</v>
      </c>
      <c r="AK1574" s="123">
        <v>161</v>
      </c>
      <c r="AL1574" s="123">
        <f t="shared" si="268"/>
        <v>3220</v>
      </c>
      <c r="AM1574" s="123">
        <f t="shared" si="270"/>
        <v>0</v>
      </c>
      <c r="AN1574" s="130"/>
      <c r="AO1574" s="21"/>
      <c r="AP1574" s="24"/>
      <c r="AQ1574" s="21"/>
    </row>
    <row r="1575" spans="1:43" s="22" customFormat="1" ht="76.5" outlineLevel="1" x14ac:dyDescent="0.25">
      <c r="A1575" s="70"/>
      <c r="B1575" s="72" t="s">
        <v>6474</v>
      </c>
      <c r="C1575" s="21" t="s">
        <v>79</v>
      </c>
      <c r="D1575" s="74" t="s">
        <v>5790</v>
      </c>
      <c r="E1575" s="74" t="s">
        <v>5791</v>
      </c>
      <c r="F1575" s="74" t="s">
        <v>5792</v>
      </c>
      <c r="G1575" s="21" t="s">
        <v>7212</v>
      </c>
      <c r="H1575" s="23" t="s">
        <v>100</v>
      </c>
      <c r="I1575" s="24">
        <v>0</v>
      </c>
      <c r="J1575" s="25">
        <v>710000000</v>
      </c>
      <c r="K1575" s="25" t="s">
        <v>82</v>
      </c>
      <c r="L1575" s="23" t="s">
        <v>726</v>
      </c>
      <c r="M1575" s="30" t="s">
        <v>1707</v>
      </c>
      <c r="N1575" s="26" t="s">
        <v>84</v>
      </c>
      <c r="O1575" s="26" t="s">
        <v>4214</v>
      </c>
      <c r="P1575" s="21" t="s">
        <v>91</v>
      </c>
      <c r="Q1575" s="27">
        <v>796</v>
      </c>
      <c r="R1575" s="26" t="s">
        <v>678</v>
      </c>
      <c r="S1575" s="12">
        <v>50</v>
      </c>
      <c r="T1575" s="12">
        <v>186.29</v>
      </c>
      <c r="U1575" s="12">
        <f t="shared" si="266"/>
        <v>9314.5</v>
      </c>
      <c r="V1575" s="12">
        <f t="shared" si="267"/>
        <v>10432.240000000002</v>
      </c>
      <c r="W1575" s="23"/>
      <c r="X1575" s="23">
        <v>2017</v>
      </c>
      <c r="Y1575" s="25"/>
      <c r="Z1575" s="121" t="s">
        <v>7841</v>
      </c>
      <c r="AA1575" s="121" t="s">
        <v>1427</v>
      </c>
      <c r="AB1575" s="121" t="s">
        <v>7912</v>
      </c>
      <c r="AC1575" s="121"/>
      <c r="AD1575" s="122"/>
      <c r="AE1575" s="122"/>
      <c r="AF1575" s="121" t="s">
        <v>8257</v>
      </c>
      <c r="AG1575" s="121"/>
      <c r="AH1575" s="121" t="s">
        <v>7916</v>
      </c>
      <c r="AI1575" s="121"/>
      <c r="AJ1575" s="123">
        <v>50</v>
      </c>
      <c r="AK1575" s="123">
        <v>208</v>
      </c>
      <c r="AL1575" s="123">
        <f>AJ1575*AK1575</f>
        <v>10400</v>
      </c>
      <c r="AM1575" s="123">
        <f>V1575-AL1575</f>
        <v>32.240000000001601</v>
      </c>
      <c r="AN1575" s="130"/>
      <c r="AO1575" s="21"/>
      <c r="AP1575" s="24"/>
      <c r="AQ1575" s="21"/>
    </row>
    <row r="1576" spans="1:43" s="22" customFormat="1" ht="76.5" outlineLevel="1" x14ac:dyDescent="0.25">
      <c r="A1576" s="70"/>
      <c r="B1576" s="72" t="s">
        <v>6475</v>
      </c>
      <c r="C1576" s="21" t="s">
        <v>79</v>
      </c>
      <c r="D1576" s="74" t="s">
        <v>5788</v>
      </c>
      <c r="E1576" s="74" t="s">
        <v>772</v>
      </c>
      <c r="F1576" s="74" t="s">
        <v>5789</v>
      </c>
      <c r="G1576" s="21" t="s">
        <v>5789</v>
      </c>
      <c r="H1576" s="23" t="s">
        <v>100</v>
      </c>
      <c r="I1576" s="24">
        <v>0</v>
      </c>
      <c r="J1576" s="25">
        <v>710000000</v>
      </c>
      <c r="K1576" s="25" t="s">
        <v>82</v>
      </c>
      <c r="L1576" s="23" t="s">
        <v>726</v>
      </c>
      <c r="M1576" s="30" t="s">
        <v>1707</v>
      </c>
      <c r="N1576" s="26" t="s">
        <v>84</v>
      </c>
      <c r="O1576" s="26" t="s">
        <v>4214</v>
      </c>
      <c r="P1576" s="21" t="s">
        <v>91</v>
      </c>
      <c r="Q1576" s="27">
        <v>796</v>
      </c>
      <c r="R1576" s="26" t="s">
        <v>678</v>
      </c>
      <c r="S1576" s="12">
        <v>150</v>
      </c>
      <c r="T1576" s="12">
        <v>95.54</v>
      </c>
      <c r="U1576" s="12">
        <v>0</v>
      </c>
      <c r="V1576" s="12">
        <f t="shared" si="267"/>
        <v>0</v>
      </c>
      <c r="W1576" s="23"/>
      <c r="X1576" s="23">
        <v>2017</v>
      </c>
      <c r="Y1576" s="25" t="s">
        <v>929</v>
      </c>
      <c r="Z1576" s="121" t="s">
        <v>7841</v>
      </c>
      <c r="AA1576" s="121" t="s">
        <v>1427</v>
      </c>
      <c r="AB1576" s="121"/>
      <c r="AC1576" s="121"/>
      <c r="AD1576" s="122"/>
      <c r="AE1576" s="122"/>
      <c r="AF1576" s="121" t="s">
        <v>929</v>
      </c>
      <c r="AG1576" s="121"/>
      <c r="AH1576" s="121" t="s">
        <v>929</v>
      </c>
      <c r="AI1576" s="121"/>
      <c r="AJ1576" s="123"/>
      <c r="AK1576" s="123"/>
      <c r="AL1576" s="123" t="s">
        <v>929</v>
      </c>
      <c r="AM1576" s="123"/>
      <c r="AN1576" s="130"/>
      <c r="AO1576" s="21"/>
      <c r="AP1576" s="24"/>
      <c r="AQ1576" s="21"/>
    </row>
    <row r="1577" spans="1:43" s="22" customFormat="1" ht="76.5" outlineLevel="1" x14ac:dyDescent="0.25">
      <c r="A1577" s="70"/>
      <c r="B1577" s="72" t="s">
        <v>6476</v>
      </c>
      <c r="C1577" s="21" t="s">
        <v>79</v>
      </c>
      <c r="D1577" s="74" t="s">
        <v>5793</v>
      </c>
      <c r="E1577" s="74" t="s">
        <v>5794</v>
      </c>
      <c r="F1577" s="74" t="s">
        <v>5795</v>
      </c>
      <c r="G1577" s="21" t="s">
        <v>7213</v>
      </c>
      <c r="H1577" s="23" t="s">
        <v>100</v>
      </c>
      <c r="I1577" s="24">
        <v>0</v>
      </c>
      <c r="J1577" s="25">
        <v>710000000</v>
      </c>
      <c r="K1577" s="25" t="s">
        <v>82</v>
      </c>
      <c r="L1577" s="23" t="s">
        <v>726</v>
      </c>
      <c r="M1577" s="30" t="s">
        <v>1707</v>
      </c>
      <c r="N1577" s="26" t="s">
        <v>84</v>
      </c>
      <c r="O1577" s="26" t="s">
        <v>4214</v>
      </c>
      <c r="P1577" s="21" t="s">
        <v>91</v>
      </c>
      <c r="Q1577" s="27" t="s">
        <v>900</v>
      </c>
      <c r="R1577" s="26" t="s">
        <v>901</v>
      </c>
      <c r="S1577" s="12">
        <v>50</v>
      </c>
      <c r="T1577" s="12">
        <v>143.31</v>
      </c>
      <c r="U1577" s="12">
        <f t="shared" si="266"/>
        <v>7165.5</v>
      </c>
      <c r="V1577" s="12">
        <f t="shared" si="267"/>
        <v>8025.3600000000006</v>
      </c>
      <c r="W1577" s="23"/>
      <c r="X1577" s="23">
        <v>2017</v>
      </c>
      <c r="Y1577" s="25"/>
      <c r="Z1577" s="121" t="s">
        <v>7841</v>
      </c>
      <c r="AA1577" s="121" t="s">
        <v>1427</v>
      </c>
      <c r="AB1577" s="121" t="s">
        <v>7912</v>
      </c>
      <c r="AC1577" s="121"/>
      <c r="AD1577" s="122"/>
      <c r="AE1577" s="122"/>
      <c r="AF1577" s="121" t="s">
        <v>8257</v>
      </c>
      <c r="AG1577" s="121"/>
      <c r="AH1577" s="121" t="s">
        <v>7916</v>
      </c>
      <c r="AI1577" s="121"/>
      <c r="AJ1577" s="123">
        <v>50</v>
      </c>
      <c r="AK1577" s="123">
        <v>160</v>
      </c>
      <c r="AL1577" s="123">
        <f t="shared" ref="AL1577:AL1587" si="271">AJ1577*AK1577</f>
        <v>8000</v>
      </c>
      <c r="AM1577" s="123">
        <f t="shared" ref="AM1577:AM1587" si="272">V1577-AL1577</f>
        <v>25.360000000000582</v>
      </c>
      <c r="AN1577" s="130"/>
      <c r="AO1577" s="21"/>
      <c r="AP1577" s="24"/>
      <c r="AQ1577" s="21"/>
    </row>
    <row r="1578" spans="1:43" s="22" customFormat="1" ht="76.5" outlineLevel="1" x14ac:dyDescent="0.25">
      <c r="A1578" s="70"/>
      <c r="B1578" s="72" t="s">
        <v>6477</v>
      </c>
      <c r="C1578" s="21" t="s">
        <v>79</v>
      </c>
      <c r="D1578" s="74" t="s">
        <v>5793</v>
      </c>
      <c r="E1578" s="74" t="s">
        <v>5794</v>
      </c>
      <c r="F1578" s="74" t="s">
        <v>5795</v>
      </c>
      <c r="G1578" s="21" t="s">
        <v>7214</v>
      </c>
      <c r="H1578" s="23" t="s">
        <v>100</v>
      </c>
      <c r="I1578" s="24">
        <v>0</v>
      </c>
      <c r="J1578" s="25">
        <v>710000000</v>
      </c>
      <c r="K1578" s="25" t="s">
        <v>82</v>
      </c>
      <c r="L1578" s="23" t="s">
        <v>726</v>
      </c>
      <c r="M1578" s="30" t="s">
        <v>1707</v>
      </c>
      <c r="N1578" s="26" t="s">
        <v>84</v>
      </c>
      <c r="O1578" s="26" t="s">
        <v>4214</v>
      </c>
      <c r="P1578" s="21" t="s">
        <v>91</v>
      </c>
      <c r="Q1578" s="27" t="s">
        <v>900</v>
      </c>
      <c r="R1578" s="26" t="s">
        <v>901</v>
      </c>
      <c r="S1578" s="12">
        <v>20</v>
      </c>
      <c r="T1578" s="12">
        <v>401.25</v>
      </c>
      <c r="U1578" s="12">
        <f t="shared" si="266"/>
        <v>8025</v>
      </c>
      <c r="V1578" s="12">
        <f t="shared" si="267"/>
        <v>8988</v>
      </c>
      <c r="W1578" s="23"/>
      <c r="X1578" s="23">
        <v>2017</v>
      </c>
      <c r="Y1578" s="25"/>
      <c r="Z1578" s="121" t="s">
        <v>7841</v>
      </c>
      <c r="AA1578" s="121" t="s">
        <v>1427</v>
      </c>
      <c r="AB1578" s="121" t="s">
        <v>7912</v>
      </c>
      <c r="AC1578" s="121"/>
      <c r="AD1578" s="122"/>
      <c r="AE1578" s="122"/>
      <c r="AF1578" s="121" t="s">
        <v>8257</v>
      </c>
      <c r="AG1578" s="121"/>
      <c r="AH1578" s="121" t="s">
        <v>7916</v>
      </c>
      <c r="AI1578" s="121"/>
      <c r="AJ1578" s="123">
        <v>20</v>
      </c>
      <c r="AK1578" s="123">
        <v>449</v>
      </c>
      <c r="AL1578" s="123">
        <f t="shared" si="271"/>
        <v>8980</v>
      </c>
      <c r="AM1578" s="123">
        <f t="shared" si="272"/>
        <v>8</v>
      </c>
      <c r="AN1578" s="130"/>
      <c r="AO1578" s="21"/>
      <c r="AP1578" s="24"/>
      <c r="AQ1578" s="21"/>
    </row>
    <row r="1579" spans="1:43" s="22" customFormat="1" ht="102" outlineLevel="1" x14ac:dyDescent="0.25">
      <c r="A1579" s="70"/>
      <c r="B1579" s="72" t="s">
        <v>6478</v>
      </c>
      <c r="C1579" s="21" t="s">
        <v>79</v>
      </c>
      <c r="D1579" s="74" t="s">
        <v>5800</v>
      </c>
      <c r="E1579" s="74" t="s">
        <v>1462</v>
      </c>
      <c r="F1579" s="74" t="s">
        <v>5801</v>
      </c>
      <c r="G1579" s="21" t="s">
        <v>7635</v>
      </c>
      <c r="H1579" s="23" t="s">
        <v>100</v>
      </c>
      <c r="I1579" s="24">
        <v>0</v>
      </c>
      <c r="J1579" s="25">
        <v>710000000</v>
      </c>
      <c r="K1579" s="25" t="s">
        <v>82</v>
      </c>
      <c r="L1579" s="23" t="s">
        <v>726</v>
      </c>
      <c r="M1579" s="30" t="s">
        <v>1707</v>
      </c>
      <c r="N1579" s="26" t="s">
        <v>84</v>
      </c>
      <c r="O1579" s="26" t="s">
        <v>4214</v>
      </c>
      <c r="P1579" s="21" t="s">
        <v>91</v>
      </c>
      <c r="Q1579" s="27">
        <v>796</v>
      </c>
      <c r="R1579" s="26" t="s">
        <v>678</v>
      </c>
      <c r="S1579" s="12">
        <v>26</v>
      </c>
      <c r="T1579" s="12">
        <v>453.79</v>
      </c>
      <c r="U1579" s="12">
        <f t="shared" si="266"/>
        <v>11798.54</v>
      </c>
      <c r="V1579" s="12">
        <f t="shared" si="267"/>
        <v>13214.364800000003</v>
      </c>
      <c r="W1579" s="23"/>
      <c r="X1579" s="23">
        <v>2017</v>
      </c>
      <c r="Y1579" s="25"/>
      <c r="Z1579" s="121" t="s">
        <v>7841</v>
      </c>
      <c r="AA1579" s="121" t="s">
        <v>1427</v>
      </c>
      <c r="AB1579" s="121" t="s">
        <v>7912</v>
      </c>
      <c r="AC1579" s="121"/>
      <c r="AD1579" s="122"/>
      <c r="AE1579" s="122"/>
      <c r="AF1579" s="121" t="s">
        <v>8257</v>
      </c>
      <c r="AG1579" s="121"/>
      <c r="AH1579" s="121" t="s">
        <v>7916</v>
      </c>
      <c r="AI1579" s="121"/>
      <c r="AJ1579" s="123">
        <v>26</v>
      </c>
      <c r="AK1579" s="123">
        <v>508</v>
      </c>
      <c r="AL1579" s="123">
        <f t="shared" si="271"/>
        <v>13208</v>
      </c>
      <c r="AM1579" s="123">
        <f t="shared" si="272"/>
        <v>6.3648000000030152</v>
      </c>
      <c r="AN1579" s="130"/>
      <c r="AO1579" s="21"/>
      <c r="AP1579" s="24"/>
      <c r="AQ1579" s="21"/>
    </row>
    <row r="1580" spans="1:43" s="22" customFormat="1" ht="76.5" outlineLevel="1" x14ac:dyDescent="0.25">
      <c r="A1580" s="70"/>
      <c r="B1580" s="72" t="s">
        <v>6479</v>
      </c>
      <c r="C1580" s="21" t="s">
        <v>79</v>
      </c>
      <c r="D1580" s="74" t="s">
        <v>5800</v>
      </c>
      <c r="E1580" s="74" t="s">
        <v>1462</v>
      </c>
      <c r="F1580" s="74" t="s">
        <v>5801</v>
      </c>
      <c r="G1580" s="21" t="s">
        <v>7636</v>
      </c>
      <c r="H1580" s="23" t="s">
        <v>100</v>
      </c>
      <c r="I1580" s="24">
        <v>0</v>
      </c>
      <c r="J1580" s="25">
        <v>710000000</v>
      </c>
      <c r="K1580" s="25" t="s">
        <v>82</v>
      </c>
      <c r="L1580" s="23" t="s">
        <v>726</v>
      </c>
      <c r="M1580" s="30" t="s">
        <v>1707</v>
      </c>
      <c r="N1580" s="26" t="s">
        <v>84</v>
      </c>
      <c r="O1580" s="26" t="s">
        <v>4214</v>
      </c>
      <c r="P1580" s="21" t="s">
        <v>91</v>
      </c>
      <c r="Q1580" s="27">
        <v>796</v>
      </c>
      <c r="R1580" s="26" t="s">
        <v>678</v>
      </c>
      <c r="S1580" s="12">
        <v>50</v>
      </c>
      <c r="T1580" s="12">
        <v>692.63</v>
      </c>
      <c r="U1580" s="12">
        <f t="shared" si="266"/>
        <v>34631.5</v>
      </c>
      <c r="V1580" s="12">
        <f t="shared" si="267"/>
        <v>38787.280000000006</v>
      </c>
      <c r="W1580" s="23"/>
      <c r="X1580" s="23">
        <v>2017</v>
      </c>
      <c r="Y1580" s="25"/>
      <c r="Z1580" s="121" t="s">
        <v>7841</v>
      </c>
      <c r="AA1580" s="121" t="s">
        <v>1427</v>
      </c>
      <c r="AB1580" s="121" t="s">
        <v>7912</v>
      </c>
      <c r="AC1580" s="121"/>
      <c r="AD1580" s="122"/>
      <c r="AE1580" s="122"/>
      <c r="AF1580" s="121" t="s">
        <v>8257</v>
      </c>
      <c r="AG1580" s="121"/>
      <c r="AH1580" s="121" t="s">
        <v>7916</v>
      </c>
      <c r="AI1580" s="121"/>
      <c r="AJ1580" s="123">
        <v>50</v>
      </c>
      <c r="AK1580" s="123">
        <v>775</v>
      </c>
      <c r="AL1580" s="123">
        <f t="shared" si="271"/>
        <v>38750</v>
      </c>
      <c r="AM1580" s="123">
        <f t="shared" si="272"/>
        <v>37.280000000006112</v>
      </c>
      <c r="AN1580" s="130"/>
      <c r="AO1580" s="21"/>
      <c r="AP1580" s="24"/>
      <c r="AQ1580" s="21"/>
    </row>
    <row r="1581" spans="1:43" s="22" customFormat="1" ht="102" outlineLevel="1" x14ac:dyDescent="0.25">
      <c r="A1581" s="70"/>
      <c r="B1581" s="72" t="s">
        <v>6480</v>
      </c>
      <c r="C1581" s="21" t="s">
        <v>79</v>
      </c>
      <c r="D1581" s="74" t="s">
        <v>5802</v>
      </c>
      <c r="E1581" s="74" t="s">
        <v>5803</v>
      </c>
      <c r="F1581" s="74" t="s">
        <v>5804</v>
      </c>
      <c r="G1581" s="21" t="s">
        <v>7637</v>
      </c>
      <c r="H1581" s="23" t="s">
        <v>100</v>
      </c>
      <c r="I1581" s="24">
        <v>0</v>
      </c>
      <c r="J1581" s="25">
        <v>710000000</v>
      </c>
      <c r="K1581" s="25" t="s">
        <v>82</v>
      </c>
      <c r="L1581" s="23" t="s">
        <v>726</v>
      </c>
      <c r="M1581" s="30" t="s">
        <v>1707</v>
      </c>
      <c r="N1581" s="26" t="s">
        <v>84</v>
      </c>
      <c r="O1581" s="26" t="s">
        <v>4214</v>
      </c>
      <c r="P1581" s="21" t="s">
        <v>91</v>
      </c>
      <c r="Q1581" s="27" t="s">
        <v>898</v>
      </c>
      <c r="R1581" s="26" t="s">
        <v>899</v>
      </c>
      <c r="S1581" s="12">
        <v>50</v>
      </c>
      <c r="T1581" s="12">
        <v>214</v>
      </c>
      <c r="U1581" s="12">
        <f t="shared" si="266"/>
        <v>10700</v>
      </c>
      <c r="V1581" s="12">
        <f t="shared" si="267"/>
        <v>11984.000000000002</v>
      </c>
      <c r="W1581" s="23"/>
      <c r="X1581" s="23">
        <v>2017</v>
      </c>
      <c r="Y1581" s="25"/>
      <c r="Z1581" s="121" t="s">
        <v>7841</v>
      </c>
      <c r="AA1581" s="121" t="s">
        <v>1427</v>
      </c>
      <c r="AB1581" s="121" t="s">
        <v>7912</v>
      </c>
      <c r="AC1581" s="121"/>
      <c r="AD1581" s="122"/>
      <c r="AE1581" s="122"/>
      <c r="AF1581" s="121" t="s">
        <v>8257</v>
      </c>
      <c r="AG1581" s="121"/>
      <c r="AH1581" s="121" t="s">
        <v>7916</v>
      </c>
      <c r="AI1581" s="121"/>
      <c r="AJ1581" s="123">
        <v>50</v>
      </c>
      <c r="AK1581" s="123">
        <v>239</v>
      </c>
      <c r="AL1581" s="123">
        <f t="shared" si="271"/>
        <v>11950</v>
      </c>
      <c r="AM1581" s="123">
        <f t="shared" si="272"/>
        <v>34.000000000001819</v>
      </c>
      <c r="AN1581" s="130"/>
      <c r="AO1581" s="21"/>
      <c r="AP1581" s="24"/>
      <c r="AQ1581" s="21"/>
    </row>
    <row r="1582" spans="1:43" s="22" customFormat="1" ht="76.5" outlineLevel="1" x14ac:dyDescent="0.25">
      <c r="A1582" s="70"/>
      <c r="B1582" s="72" t="s">
        <v>6481</v>
      </c>
      <c r="C1582" s="21" t="s">
        <v>79</v>
      </c>
      <c r="D1582" s="74" t="s">
        <v>2097</v>
      </c>
      <c r="E1582" s="74" t="s">
        <v>2098</v>
      </c>
      <c r="F1582" s="74" t="s">
        <v>2099</v>
      </c>
      <c r="G1582" s="21" t="s">
        <v>7215</v>
      </c>
      <c r="H1582" s="23" t="s">
        <v>100</v>
      </c>
      <c r="I1582" s="24">
        <v>0</v>
      </c>
      <c r="J1582" s="25">
        <v>710000000</v>
      </c>
      <c r="K1582" s="25" t="s">
        <v>82</v>
      </c>
      <c r="L1582" s="23" t="s">
        <v>726</v>
      </c>
      <c r="M1582" s="30" t="s">
        <v>1707</v>
      </c>
      <c r="N1582" s="26" t="s">
        <v>84</v>
      </c>
      <c r="O1582" s="26" t="s">
        <v>4214</v>
      </c>
      <c r="P1582" s="21" t="s">
        <v>91</v>
      </c>
      <c r="Q1582" s="27">
        <v>796</v>
      </c>
      <c r="R1582" s="26" t="s">
        <v>678</v>
      </c>
      <c r="S1582" s="12">
        <v>10</v>
      </c>
      <c r="T1582" s="12">
        <v>544.54999999999995</v>
      </c>
      <c r="U1582" s="12">
        <f t="shared" si="266"/>
        <v>5445.5</v>
      </c>
      <c r="V1582" s="12">
        <f t="shared" si="267"/>
        <v>6098.9600000000009</v>
      </c>
      <c r="W1582" s="23"/>
      <c r="X1582" s="23">
        <v>2017</v>
      </c>
      <c r="Y1582" s="25"/>
      <c r="Z1582" s="121" t="s">
        <v>7841</v>
      </c>
      <c r="AA1582" s="121" t="s">
        <v>1427</v>
      </c>
      <c r="AB1582" s="121" t="s">
        <v>7912</v>
      </c>
      <c r="AC1582" s="121"/>
      <c r="AD1582" s="122"/>
      <c r="AE1582" s="122"/>
      <c r="AF1582" s="121" t="s">
        <v>8257</v>
      </c>
      <c r="AG1582" s="121"/>
      <c r="AH1582" s="121" t="s">
        <v>7916</v>
      </c>
      <c r="AI1582" s="121"/>
      <c r="AJ1582" s="123">
        <v>10</v>
      </c>
      <c r="AK1582" s="123">
        <v>609</v>
      </c>
      <c r="AL1582" s="123">
        <f t="shared" si="271"/>
        <v>6090</v>
      </c>
      <c r="AM1582" s="123">
        <f t="shared" si="272"/>
        <v>8.9600000000009459</v>
      </c>
      <c r="AN1582" s="130"/>
      <c r="AO1582" s="21"/>
      <c r="AP1582" s="24"/>
      <c r="AQ1582" s="21"/>
    </row>
    <row r="1583" spans="1:43" s="22" customFormat="1" ht="76.5" outlineLevel="1" x14ac:dyDescent="0.25">
      <c r="A1583" s="70"/>
      <c r="B1583" s="72" t="s">
        <v>6482</v>
      </c>
      <c r="C1583" s="21" t="s">
        <v>79</v>
      </c>
      <c r="D1583" s="74" t="s">
        <v>5805</v>
      </c>
      <c r="E1583" s="74" t="s">
        <v>5806</v>
      </c>
      <c r="F1583" s="74" t="s">
        <v>5807</v>
      </c>
      <c r="G1583" s="21" t="s">
        <v>5807</v>
      </c>
      <c r="H1583" s="23" t="s">
        <v>100</v>
      </c>
      <c r="I1583" s="24">
        <v>0</v>
      </c>
      <c r="J1583" s="25">
        <v>710000000</v>
      </c>
      <c r="K1583" s="25" t="s">
        <v>82</v>
      </c>
      <c r="L1583" s="23" t="s">
        <v>726</v>
      </c>
      <c r="M1583" s="30" t="s">
        <v>1707</v>
      </c>
      <c r="N1583" s="26" t="s">
        <v>84</v>
      </c>
      <c r="O1583" s="26" t="s">
        <v>4214</v>
      </c>
      <c r="P1583" s="21" t="s">
        <v>91</v>
      </c>
      <c r="Q1583" s="27" t="s">
        <v>6228</v>
      </c>
      <c r="R1583" s="26" t="s">
        <v>6229</v>
      </c>
      <c r="S1583" s="12">
        <v>20</v>
      </c>
      <c r="T1583" s="12">
        <v>19.11</v>
      </c>
      <c r="U1583" s="12">
        <f t="shared" si="266"/>
        <v>382.2</v>
      </c>
      <c r="V1583" s="12">
        <f t="shared" si="267"/>
        <v>428.06400000000002</v>
      </c>
      <c r="W1583" s="23"/>
      <c r="X1583" s="23">
        <v>2017</v>
      </c>
      <c r="Y1583" s="25"/>
      <c r="Z1583" s="121" t="s">
        <v>7841</v>
      </c>
      <c r="AA1583" s="121" t="s">
        <v>1427</v>
      </c>
      <c r="AB1583" s="121" t="s">
        <v>7912</v>
      </c>
      <c r="AC1583" s="121"/>
      <c r="AD1583" s="122"/>
      <c r="AE1583" s="122"/>
      <c r="AF1583" s="121" t="s">
        <v>8257</v>
      </c>
      <c r="AG1583" s="121"/>
      <c r="AH1583" s="121" t="s">
        <v>7916</v>
      </c>
      <c r="AI1583" s="121"/>
      <c r="AJ1583" s="123">
        <v>20</v>
      </c>
      <c r="AK1583" s="123">
        <v>21</v>
      </c>
      <c r="AL1583" s="123">
        <f t="shared" si="271"/>
        <v>420</v>
      </c>
      <c r="AM1583" s="123">
        <f t="shared" si="272"/>
        <v>8.0640000000000214</v>
      </c>
      <c r="AN1583" s="130"/>
      <c r="AO1583" s="21"/>
      <c r="AP1583" s="24"/>
      <c r="AQ1583" s="21"/>
    </row>
    <row r="1584" spans="1:43" s="22" customFormat="1" ht="76.5" outlineLevel="1" x14ac:dyDescent="0.25">
      <c r="A1584" s="70"/>
      <c r="B1584" s="72" t="s">
        <v>6483</v>
      </c>
      <c r="C1584" s="21" t="s">
        <v>79</v>
      </c>
      <c r="D1584" s="74" t="s">
        <v>5808</v>
      </c>
      <c r="E1584" s="74" t="s">
        <v>3326</v>
      </c>
      <c r="F1584" s="74" t="s">
        <v>5809</v>
      </c>
      <c r="G1584" s="21" t="s">
        <v>7216</v>
      </c>
      <c r="H1584" s="23" t="s">
        <v>100</v>
      </c>
      <c r="I1584" s="24">
        <v>0</v>
      </c>
      <c r="J1584" s="25">
        <v>710000000</v>
      </c>
      <c r="K1584" s="25" t="s">
        <v>82</v>
      </c>
      <c r="L1584" s="23" t="s">
        <v>726</v>
      </c>
      <c r="M1584" s="30" t="s">
        <v>1707</v>
      </c>
      <c r="N1584" s="26" t="s">
        <v>84</v>
      </c>
      <c r="O1584" s="26" t="s">
        <v>4214</v>
      </c>
      <c r="P1584" s="21" t="s">
        <v>91</v>
      </c>
      <c r="Q1584" s="27" t="s">
        <v>898</v>
      </c>
      <c r="R1584" s="26" t="s">
        <v>899</v>
      </c>
      <c r="S1584" s="12">
        <v>6</v>
      </c>
      <c r="T1584" s="12">
        <v>114.64</v>
      </c>
      <c r="U1584" s="12">
        <f t="shared" si="266"/>
        <v>687.84</v>
      </c>
      <c r="V1584" s="12">
        <f t="shared" si="267"/>
        <v>770.38080000000014</v>
      </c>
      <c r="W1584" s="23"/>
      <c r="X1584" s="23">
        <v>2017</v>
      </c>
      <c r="Y1584" s="25"/>
      <c r="Z1584" s="121" t="s">
        <v>7841</v>
      </c>
      <c r="AA1584" s="121" t="s">
        <v>1427</v>
      </c>
      <c r="AB1584" s="121" t="s">
        <v>7912</v>
      </c>
      <c r="AC1584" s="121"/>
      <c r="AD1584" s="122"/>
      <c r="AE1584" s="122"/>
      <c r="AF1584" s="121" t="s">
        <v>8257</v>
      </c>
      <c r="AG1584" s="121"/>
      <c r="AH1584" s="121" t="s">
        <v>7916</v>
      </c>
      <c r="AI1584" s="121"/>
      <c r="AJ1584" s="123">
        <v>6</v>
      </c>
      <c r="AK1584" s="123">
        <v>128</v>
      </c>
      <c r="AL1584" s="123">
        <f t="shared" si="271"/>
        <v>768</v>
      </c>
      <c r="AM1584" s="123">
        <f t="shared" si="272"/>
        <v>2.3808000000001357</v>
      </c>
      <c r="AN1584" s="130"/>
      <c r="AO1584" s="21"/>
      <c r="AP1584" s="24"/>
      <c r="AQ1584" s="21"/>
    </row>
    <row r="1585" spans="1:43" s="22" customFormat="1" ht="76.5" outlineLevel="1" x14ac:dyDescent="0.25">
      <c r="A1585" s="70"/>
      <c r="B1585" s="72" t="s">
        <v>6484</v>
      </c>
      <c r="C1585" s="21" t="s">
        <v>79</v>
      </c>
      <c r="D1585" s="74" t="s">
        <v>5810</v>
      </c>
      <c r="E1585" s="74" t="s">
        <v>5811</v>
      </c>
      <c r="F1585" s="74" t="s">
        <v>5812</v>
      </c>
      <c r="G1585" s="21" t="s">
        <v>7217</v>
      </c>
      <c r="H1585" s="23" t="s">
        <v>100</v>
      </c>
      <c r="I1585" s="24">
        <v>0</v>
      </c>
      <c r="J1585" s="25">
        <v>710000000</v>
      </c>
      <c r="K1585" s="25" t="s">
        <v>82</v>
      </c>
      <c r="L1585" s="23" t="s">
        <v>726</v>
      </c>
      <c r="M1585" s="30" t="s">
        <v>1707</v>
      </c>
      <c r="N1585" s="26" t="s">
        <v>84</v>
      </c>
      <c r="O1585" s="26" t="s">
        <v>4214</v>
      </c>
      <c r="P1585" s="21" t="s">
        <v>91</v>
      </c>
      <c r="Q1585" s="27" t="s">
        <v>900</v>
      </c>
      <c r="R1585" s="26" t="s">
        <v>901</v>
      </c>
      <c r="S1585" s="12">
        <v>40</v>
      </c>
      <c r="T1585" s="12">
        <v>406.03</v>
      </c>
      <c r="U1585" s="12">
        <f t="shared" si="266"/>
        <v>16241.199999999999</v>
      </c>
      <c r="V1585" s="12">
        <f t="shared" si="267"/>
        <v>18190.144</v>
      </c>
      <c r="W1585" s="23"/>
      <c r="X1585" s="23">
        <v>2017</v>
      </c>
      <c r="Y1585" s="25"/>
      <c r="Z1585" s="121" t="s">
        <v>7841</v>
      </c>
      <c r="AA1585" s="121" t="s">
        <v>1427</v>
      </c>
      <c r="AB1585" s="121" t="s">
        <v>7912</v>
      </c>
      <c r="AC1585" s="121"/>
      <c r="AD1585" s="122"/>
      <c r="AE1585" s="122"/>
      <c r="AF1585" s="121" t="s">
        <v>8257</v>
      </c>
      <c r="AG1585" s="121"/>
      <c r="AH1585" s="121" t="s">
        <v>7916</v>
      </c>
      <c r="AI1585" s="121"/>
      <c r="AJ1585" s="123">
        <v>40</v>
      </c>
      <c r="AK1585" s="123">
        <v>454</v>
      </c>
      <c r="AL1585" s="123">
        <f t="shared" si="271"/>
        <v>18160</v>
      </c>
      <c r="AM1585" s="123">
        <f t="shared" si="272"/>
        <v>30.144000000000233</v>
      </c>
      <c r="AN1585" s="130"/>
      <c r="AO1585" s="21"/>
      <c r="AP1585" s="24"/>
      <c r="AQ1585" s="21"/>
    </row>
    <row r="1586" spans="1:43" s="22" customFormat="1" ht="76.5" outlineLevel="1" x14ac:dyDescent="0.25">
      <c r="A1586" s="70"/>
      <c r="B1586" s="72" t="s">
        <v>6485</v>
      </c>
      <c r="C1586" s="21" t="s">
        <v>79</v>
      </c>
      <c r="D1586" s="74" t="s">
        <v>5813</v>
      </c>
      <c r="E1586" s="74" t="s">
        <v>5814</v>
      </c>
      <c r="F1586" s="74" t="s">
        <v>1195</v>
      </c>
      <c r="G1586" s="21" t="s">
        <v>7218</v>
      </c>
      <c r="H1586" s="23" t="s">
        <v>100</v>
      </c>
      <c r="I1586" s="24">
        <v>0</v>
      </c>
      <c r="J1586" s="25">
        <v>710000000</v>
      </c>
      <c r="K1586" s="25" t="s">
        <v>82</v>
      </c>
      <c r="L1586" s="23" t="s">
        <v>726</v>
      </c>
      <c r="M1586" s="30" t="s">
        <v>1707</v>
      </c>
      <c r="N1586" s="26" t="s">
        <v>84</v>
      </c>
      <c r="O1586" s="26" t="s">
        <v>4214</v>
      </c>
      <c r="P1586" s="21" t="s">
        <v>91</v>
      </c>
      <c r="Q1586" s="27">
        <v>796</v>
      </c>
      <c r="R1586" s="26" t="s">
        <v>678</v>
      </c>
      <c r="S1586" s="12">
        <v>80</v>
      </c>
      <c r="T1586" s="12">
        <v>281.83</v>
      </c>
      <c r="U1586" s="12">
        <f t="shared" si="266"/>
        <v>22546.399999999998</v>
      </c>
      <c r="V1586" s="12">
        <f t="shared" si="267"/>
        <v>25251.968000000001</v>
      </c>
      <c r="W1586" s="23"/>
      <c r="X1586" s="23">
        <v>2017</v>
      </c>
      <c r="Y1586" s="25"/>
      <c r="Z1586" s="121" t="s">
        <v>7841</v>
      </c>
      <c r="AA1586" s="121" t="s">
        <v>1427</v>
      </c>
      <c r="AB1586" s="121" t="s">
        <v>7912</v>
      </c>
      <c r="AC1586" s="121"/>
      <c r="AD1586" s="122"/>
      <c r="AE1586" s="122"/>
      <c r="AF1586" s="121" t="s">
        <v>8257</v>
      </c>
      <c r="AG1586" s="121"/>
      <c r="AH1586" s="121" t="s">
        <v>7916</v>
      </c>
      <c r="AI1586" s="121"/>
      <c r="AJ1586" s="123">
        <v>80</v>
      </c>
      <c r="AK1586" s="123">
        <v>315</v>
      </c>
      <c r="AL1586" s="123">
        <f t="shared" si="271"/>
        <v>25200</v>
      </c>
      <c r="AM1586" s="123">
        <f t="shared" si="272"/>
        <v>51.968000000000757</v>
      </c>
      <c r="AN1586" s="130"/>
      <c r="AO1586" s="21"/>
      <c r="AP1586" s="24"/>
      <c r="AQ1586" s="21"/>
    </row>
    <row r="1587" spans="1:43" s="22" customFormat="1" ht="76.5" outlineLevel="1" x14ac:dyDescent="0.25">
      <c r="A1587" s="70"/>
      <c r="B1587" s="72" t="s">
        <v>6486</v>
      </c>
      <c r="C1587" s="21" t="s">
        <v>79</v>
      </c>
      <c r="D1587" s="74" t="s">
        <v>5817</v>
      </c>
      <c r="E1587" s="74" t="s">
        <v>5818</v>
      </c>
      <c r="F1587" s="74" t="s">
        <v>5819</v>
      </c>
      <c r="G1587" s="21" t="s">
        <v>7219</v>
      </c>
      <c r="H1587" s="23" t="s">
        <v>100</v>
      </c>
      <c r="I1587" s="24">
        <v>0</v>
      </c>
      <c r="J1587" s="25">
        <v>710000000</v>
      </c>
      <c r="K1587" s="25" t="s">
        <v>82</v>
      </c>
      <c r="L1587" s="23" t="s">
        <v>726</v>
      </c>
      <c r="M1587" s="30" t="s">
        <v>1707</v>
      </c>
      <c r="N1587" s="26" t="s">
        <v>84</v>
      </c>
      <c r="O1587" s="26" t="s">
        <v>4214</v>
      </c>
      <c r="P1587" s="21" t="s">
        <v>91</v>
      </c>
      <c r="Q1587" s="27">
        <v>778</v>
      </c>
      <c r="R1587" s="26" t="s">
        <v>899</v>
      </c>
      <c r="S1587" s="12">
        <v>50</v>
      </c>
      <c r="T1587" s="12">
        <v>23.89</v>
      </c>
      <c r="U1587" s="12">
        <f t="shared" si="266"/>
        <v>1194.5</v>
      </c>
      <c r="V1587" s="12">
        <f t="shared" si="267"/>
        <v>1337.8400000000001</v>
      </c>
      <c r="W1587" s="23"/>
      <c r="X1587" s="23">
        <v>2017</v>
      </c>
      <c r="Y1587" s="25"/>
      <c r="Z1587" s="121" t="s">
        <v>7841</v>
      </c>
      <c r="AA1587" s="121" t="s">
        <v>1427</v>
      </c>
      <c r="AB1587" s="121" t="s">
        <v>7912</v>
      </c>
      <c r="AC1587" s="121"/>
      <c r="AD1587" s="122"/>
      <c r="AE1587" s="122"/>
      <c r="AF1587" s="121" t="s">
        <v>8257</v>
      </c>
      <c r="AG1587" s="121"/>
      <c r="AH1587" s="121" t="s">
        <v>7916</v>
      </c>
      <c r="AI1587" s="121"/>
      <c r="AJ1587" s="123">
        <v>50</v>
      </c>
      <c r="AK1587" s="123">
        <v>26</v>
      </c>
      <c r="AL1587" s="123">
        <f t="shared" si="271"/>
        <v>1300</v>
      </c>
      <c r="AM1587" s="123">
        <f t="shared" si="272"/>
        <v>37.840000000000146</v>
      </c>
      <c r="AN1587" s="130"/>
      <c r="AO1587" s="21"/>
      <c r="AP1587" s="24"/>
      <c r="AQ1587" s="21"/>
    </row>
    <row r="1588" spans="1:43" s="22" customFormat="1" ht="76.5" outlineLevel="1" x14ac:dyDescent="0.25">
      <c r="A1588" s="70"/>
      <c r="B1588" s="72" t="s">
        <v>6487</v>
      </c>
      <c r="C1588" s="21" t="s">
        <v>79</v>
      </c>
      <c r="D1588" s="74" t="s">
        <v>4042</v>
      </c>
      <c r="E1588" s="74" t="s">
        <v>1076</v>
      </c>
      <c r="F1588" s="74" t="s">
        <v>3267</v>
      </c>
      <c r="G1588" s="21" t="s">
        <v>3267</v>
      </c>
      <c r="H1588" s="23" t="s">
        <v>81</v>
      </c>
      <c r="I1588" s="24">
        <v>0</v>
      </c>
      <c r="J1588" s="25">
        <v>710000000</v>
      </c>
      <c r="K1588" s="25" t="s">
        <v>82</v>
      </c>
      <c r="L1588" s="23" t="s">
        <v>726</v>
      </c>
      <c r="M1588" s="30" t="s">
        <v>1707</v>
      </c>
      <c r="N1588" s="26" t="s">
        <v>84</v>
      </c>
      <c r="O1588" s="26" t="s">
        <v>4214</v>
      </c>
      <c r="P1588" s="21" t="s">
        <v>91</v>
      </c>
      <c r="Q1588" s="27">
        <v>796</v>
      </c>
      <c r="R1588" s="26" t="s">
        <v>678</v>
      </c>
      <c r="S1588" s="12">
        <v>60</v>
      </c>
      <c r="T1588" s="12">
        <v>372.59</v>
      </c>
      <c r="U1588" s="12">
        <f t="shared" si="266"/>
        <v>22355.399999999998</v>
      </c>
      <c r="V1588" s="12">
        <f t="shared" si="267"/>
        <v>25038.047999999999</v>
      </c>
      <c r="W1588" s="23"/>
      <c r="X1588" s="23">
        <v>2017</v>
      </c>
      <c r="Y1588" s="25"/>
      <c r="Z1588" s="121" t="s">
        <v>1129</v>
      </c>
      <c r="AA1588" s="121" t="s">
        <v>1427</v>
      </c>
      <c r="AB1588" s="121" t="s">
        <v>4790</v>
      </c>
      <c r="AC1588" s="121">
        <v>1</v>
      </c>
      <c r="AD1588" s="122" t="s">
        <v>7920</v>
      </c>
      <c r="AE1588" s="122" t="s">
        <v>7918</v>
      </c>
      <c r="AF1588" s="121" t="s">
        <v>8326</v>
      </c>
      <c r="AG1588" s="121" t="s">
        <v>9018</v>
      </c>
      <c r="AH1588" s="121" t="s">
        <v>7089</v>
      </c>
      <c r="AI1588" s="121"/>
      <c r="AJ1588" s="123">
        <v>60</v>
      </c>
      <c r="AK1588" s="123">
        <v>417.3</v>
      </c>
      <c r="AL1588" s="123">
        <f>AJ1588*AK1588</f>
        <v>25038</v>
      </c>
      <c r="AM1588" s="123">
        <f>V1588-AL1588</f>
        <v>4.7999999998864951E-2</v>
      </c>
      <c r="AN1588" s="130"/>
      <c r="AO1588" s="21"/>
      <c r="AP1588" s="24"/>
      <c r="AQ1588" s="21"/>
    </row>
    <row r="1589" spans="1:43" s="22" customFormat="1" ht="76.5" outlineLevel="1" x14ac:dyDescent="0.25">
      <c r="A1589" s="70"/>
      <c r="B1589" s="72" t="s">
        <v>6488</v>
      </c>
      <c r="C1589" s="21" t="s">
        <v>79</v>
      </c>
      <c r="D1589" s="74" t="s">
        <v>1090</v>
      </c>
      <c r="E1589" s="74" t="s">
        <v>1076</v>
      </c>
      <c r="F1589" s="74" t="s">
        <v>1089</v>
      </c>
      <c r="G1589" s="21" t="s">
        <v>1089</v>
      </c>
      <c r="H1589" s="23" t="s">
        <v>81</v>
      </c>
      <c r="I1589" s="24">
        <v>0</v>
      </c>
      <c r="J1589" s="25">
        <v>710000000</v>
      </c>
      <c r="K1589" s="25" t="s">
        <v>82</v>
      </c>
      <c r="L1589" s="23" t="s">
        <v>726</v>
      </c>
      <c r="M1589" s="30" t="s">
        <v>1707</v>
      </c>
      <c r="N1589" s="26" t="s">
        <v>84</v>
      </c>
      <c r="O1589" s="26" t="s">
        <v>4214</v>
      </c>
      <c r="P1589" s="21" t="s">
        <v>91</v>
      </c>
      <c r="Q1589" s="27">
        <v>796</v>
      </c>
      <c r="R1589" s="26" t="s">
        <v>678</v>
      </c>
      <c r="S1589" s="12">
        <v>80</v>
      </c>
      <c r="T1589" s="12">
        <v>320.04000000000002</v>
      </c>
      <c r="U1589" s="12">
        <f t="shared" si="266"/>
        <v>25603.200000000001</v>
      </c>
      <c r="V1589" s="12">
        <f t="shared" si="267"/>
        <v>28675.584000000003</v>
      </c>
      <c r="W1589" s="23"/>
      <c r="X1589" s="23">
        <v>2017</v>
      </c>
      <c r="Y1589" s="25"/>
      <c r="Z1589" s="121" t="s">
        <v>1129</v>
      </c>
      <c r="AA1589" s="121" t="s">
        <v>1427</v>
      </c>
      <c r="AB1589" s="121" t="s">
        <v>4790</v>
      </c>
      <c r="AC1589" s="121">
        <v>2</v>
      </c>
      <c r="AD1589" s="122" t="s">
        <v>7920</v>
      </c>
      <c r="AE1589" s="122" t="s">
        <v>7918</v>
      </c>
      <c r="AF1589" s="121" t="s">
        <v>8326</v>
      </c>
      <c r="AG1589" s="121" t="s">
        <v>9018</v>
      </c>
      <c r="AH1589" s="121" t="s">
        <v>7089</v>
      </c>
      <c r="AI1589" s="121"/>
      <c r="AJ1589" s="123">
        <v>80</v>
      </c>
      <c r="AK1589" s="123">
        <v>358.44</v>
      </c>
      <c r="AL1589" s="123">
        <f t="shared" ref="AL1589:AL1591" si="273">AJ1589*AK1589</f>
        <v>28675.200000000001</v>
      </c>
      <c r="AM1589" s="123">
        <f t="shared" ref="AM1589:AM1591" si="274">V1589-AL1589</f>
        <v>0.38400000000183354</v>
      </c>
      <c r="AN1589" s="130"/>
      <c r="AO1589" s="21"/>
      <c r="AP1589" s="24"/>
      <c r="AQ1589" s="21"/>
    </row>
    <row r="1590" spans="1:43" s="22" customFormat="1" ht="76.5" outlineLevel="1" x14ac:dyDescent="0.25">
      <c r="A1590" s="70"/>
      <c r="B1590" s="72" t="s">
        <v>6489</v>
      </c>
      <c r="C1590" s="21" t="s">
        <v>79</v>
      </c>
      <c r="D1590" s="74" t="s">
        <v>5820</v>
      </c>
      <c r="E1590" s="74" t="s">
        <v>1098</v>
      </c>
      <c r="F1590" s="74" t="s">
        <v>5821</v>
      </c>
      <c r="G1590" s="21" t="s">
        <v>5821</v>
      </c>
      <c r="H1590" s="23" t="s">
        <v>81</v>
      </c>
      <c r="I1590" s="24">
        <v>0</v>
      </c>
      <c r="J1590" s="25">
        <v>710000000</v>
      </c>
      <c r="K1590" s="25" t="s">
        <v>82</v>
      </c>
      <c r="L1590" s="23" t="s">
        <v>726</v>
      </c>
      <c r="M1590" s="30" t="s">
        <v>1707</v>
      </c>
      <c r="N1590" s="26" t="s">
        <v>84</v>
      </c>
      <c r="O1590" s="26" t="s">
        <v>4214</v>
      </c>
      <c r="P1590" s="21" t="s">
        <v>91</v>
      </c>
      <c r="Q1590" s="27">
        <v>796</v>
      </c>
      <c r="R1590" s="26" t="s">
        <v>678</v>
      </c>
      <c r="S1590" s="12">
        <v>20</v>
      </c>
      <c r="T1590" s="12">
        <v>485.8</v>
      </c>
      <c r="U1590" s="12">
        <f t="shared" si="266"/>
        <v>9716</v>
      </c>
      <c r="V1590" s="12">
        <f t="shared" si="267"/>
        <v>10881.920000000002</v>
      </c>
      <c r="W1590" s="23"/>
      <c r="X1590" s="23">
        <v>2017</v>
      </c>
      <c r="Y1590" s="25"/>
      <c r="Z1590" s="121" t="s">
        <v>1129</v>
      </c>
      <c r="AA1590" s="121" t="s">
        <v>1427</v>
      </c>
      <c r="AB1590" s="121" t="s">
        <v>4790</v>
      </c>
      <c r="AC1590" s="121">
        <v>3</v>
      </c>
      <c r="AD1590" s="122" t="s">
        <v>7920</v>
      </c>
      <c r="AE1590" s="122" t="s">
        <v>7918</v>
      </c>
      <c r="AF1590" s="121" t="s">
        <v>8326</v>
      </c>
      <c r="AG1590" s="121" t="s">
        <v>9018</v>
      </c>
      <c r="AH1590" s="121" t="s">
        <v>7089</v>
      </c>
      <c r="AI1590" s="121"/>
      <c r="AJ1590" s="123">
        <v>20</v>
      </c>
      <c r="AK1590" s="123">
        <v>544.04999999999995</v>
      </c>
      <c r="AL1590" s="123">
        <f t="shared" si="273"/>
        <v>10881</v>
      </c>
      <c r="AM1590" s="123">
        <f t="shared" si="274"/>
        <v>0.92000000000189175</v>
      </c>
      <c r="AN1590" s="130"/>
      <c r="AO1590" s="21"/>
      <c r="AP1590" s="24"/>
      <c r="AQ1590" s="21"/>
    </row>
    <row r="1591" spans="1:43" s="22" customFormat="1" ht="76.5" outlineLevel="1" x14ac:dyDescent="0.25">
      <c r="A1591" s="70"/>
      <c r="B1591" s="72" t="s">
        <v>6490</v>
      </c>
      <c r="C1591" s="21" t="s">
        <v>79</v>
      </c>
      <c r="D1591" s="74" t="s">
        <v>5822</v>
      </c>
      <c r="E1591" s="74" t="s">
        <v>1078</v>
      </c>
      <c r="F1591" s="74" t="s">
        <v>5823</v>
      </c>
      <c r="G1591" s="21" t="s">
        <v>5823</v>
      </c>
      <c r="H1591" s="23" t="s">
        <v>81</v>
      </c>
      <c r="I1591" s="24">
        <v>0</v>
      </c>
      <c r="J1591" s="25">
        <v>710000000</v>
      </c>
      <c r="K1591" s="25" t="s">
        <v>82</v>
      </c>
      <c r="L1591" s="23" t="s">
        <v>726</v>
      </c>
      <c r="M1591" s="30" t="s">
        <v>1707</v>
      </c>
      <c r="N1591" s="26" t="s">
        <v>84</v>
      </c>
      <c r="O1591" s="26" t="s">
        <v>4214</v>
      </c>
      <c r="P1591" s="21" t="s">
        <v>91</v>
      </c>
      <c r="Q1591" s="27">
        <v>796</v>
      </c>
      <c r="R1591" s="26" t="s">
        <v>678</v>
      </c>
      <c r="S1591" s="12">
        <v>600</v>
      </c>
      <c r="T1591" s="12">
        <v>110</v>
      </c>
      <c r="U1591" s="12">
        <f t="shared" si="266"/>
        <v>66000</v>
      </c>
      <c r="V1591" s="12">
        <f t="shared" si="267"/>
        <v>73920</v>
      </c>
      <c r="W1591" s="23"/>
      <c r="X1591" s="23">
        <v>2017</v>
      </c>
      <c r="Y1591" s="25"/>
      <c r="Z1591" s="121" t="s">
        <v>1129</v>
      </c>
      <c r="AA1591" s="121" t="s">
        <v>1427</v>
      </c>
      <c r="AB1591" s="121" t="s">
        <v>4790</v>
      </c>
      <c r="AC1591" s="121">
        <v>4</v>
      </c>
      <c r="AD1591" s="122" t="s">
        <v>7920</v>
      </c>
      <c r="AE1591" s="122" t="s">
        <v>7918</v>
      </c>
      <c r="AF1591" s="121" t="s">
        <v>8326</v>
      </c>
      <c r="AG1591" s="121" t="s">
        <v>9018</v>
      </c>
      <c r="AH1591" s="121" t="s">
        <v>7089</v>
      </c>
      <c r="AI1591" s="121"/>
      <c r="AJ1591" s="123">
        <v>600</v>
      </c>
      <c r="AK1591" s="123">
        <v>123.2</v>
      </c>
      <c r="AL1591" s="123">
        <f t="shared" si="273"/>
        <v>73920</v>
      </c>
      <c r="AM1591" s="123">
        <f t="shared" si="274"/>
        <v>0</v>
      </c>
      <c r="AN1591" s="130"/>
      <c r="AO1591" s="21"/>
      <c r="AP1591" s="24"/>
      <c r="AQ1591" s="21"/>
    </row>
    <row r="1592" spans="1:43" s="22" customFormat="1" ht="76.5" outlineLevel="1" x14ac:dyDescent="0.25">
      <c r="A1592" s="70"/>
      <c r="B1592" s="72" t="s">
        <v>6491</v>
      </c>
      <c r="C1592" s="74" t="s">
        <v>79</v>
      </c>
      <c r="D1592" s="74" t="s">
        <v>5824</v>
      </c>
      <c r="E1592" s="74" t="s">
        <v>1092</v>
      </c>
      <c r="F1592" s="74" t="s">
        <v>7922</v>
      </c>
      <c r="G1592" s="74" t="s">
        <v>5825</v>
      </c>
      <c r="H1592" s="23" t="s">
        <v>81</v>
      </c>
      <c r="I1592" s="24">
        <v>0</v>
      </c>
      <c r="J1592" s="25">
        <v>710000000</v>
      </c>
      <c r="K1592" s="25" t="s">
        <v>82</v>
      </c>
      <c r="L1592" s="23" t="s">
        <v>726</v>
      </c>
      <c r="M1592" s="30" t="s">
        <v>1707</v>
      </c>
      <c r="N1592" s="26" t="s">
        <v>84</v>
      </c>
      <c r="O1592" s="26" t="s">
        <v>4214</v>
      </c>
      <c r="P1592" s="21" t="s">
        <v>91</v>
      </c>
      <c r="Q1592" s="27" t="s">
        <v>902</v>
      </c>
      <c r="R1592" s="26" t="s">
        <v>678</v>
      </c>
      <c r="S1592" s="12">
        <v>100</v>
      </c>
      <c r="T1592" s="12">
        <v>1196.58</v>
      </c>
      <c r="U1592" s="12">
        <v>0</v>
      </c>
      <c r="V1592" s="12">
        <f t="shared" si="267"/>
        <v>0</v>
      </c>
      <c r="W1592" s="23"/>
      <c r="X1592" s="23">
        <v>2017</v>
      </c>
      <c r="Y1592" s="25">
        <v>3.5</v>
      </c>
      <c r="Z1592" s="121" t="s">
        <v>1129</v>
      </c>
      <c r="AA1592" s="121" t="s">
        <v>1427</v>
      </c>
      <c r="AB1592" s="121"/>
      <c r="AC1592" s="121"/>
      <c r="AD1592" s="122"/>
      <c r="AE1592" s="122"/>
      <c r="AF1592" s="121" t="s">
        <v>4078</v>
      </c>
      <c r="AG1592" s="121"/>
      <c r="AH1592" s="121"/>
      <c r="AI1592" s="121"/>
      <c r="AJ1592" s="123"/>
      <c r="AK1592" s="123"/>
      <c r="AL1592" s="123" t="s">
        <v>4078</v>
      </c>
      <c r="AM1592" s="123"/>
      <c r="AN1592" s="130"/>
      <c r="AO1592" s="21"/>
      <c r="AP1592" s="24"/>
      <c r="AQ1592" s="21"/>
    </row>
    <row r="1593" spans="1:43" s="22" customFormat="1" ht="76.5" outlineLevel="1" x14ac:dyDescent="0.25">
      <c r="A1593" s="70"/>
      <c r="B1593" s="72" t="s">
        <v>7885</v>
      </c>
      <c r="C1593" s="74" t="s">
        <v>79</v>
      </c>
      <c r="D1593" s="74" t="s">
        <v>2069</v>
      </c>
      <c r="E1593" s="74" t="s">
        <v>1092</v>
      </c>
      <c r="F1593" s="74" t="s">
        <v>2070</v>
      </c>
      <c r="G1593" s="74" t="s">
        <v>5825</v>
      </c>
      <c r="H1593" s="23" t="s">
        <v>81</v>
      </c>
      <c r="I1593" s="24">
        <v>0</v>
      </c>
      <c r="J1593" s="25">
        <v>710000000</v>
      </c>
      <c r="K1593" s="25" t="s">
        <v>82</v>
      </c>
      <c r="L1593" s="23" t="s">
        <v>726</v>
      </c>
      <c r="M1593" s="30" t="s">
        <v>1707</v>
      </c>
      <c r="N1593" s="26" t="s">
        <v>84</v>
      </c>
      <c r="O1593" s="26" t="s">
        <v>4214</v>
      </c>
      <c r="P1593" s="21" t="s">
        <v>91</v>
      </c>
      <c r="Q1593" s="27" t="s">
        <v>902</v>
      </c>
      <c r="R1593" s="26" t="s">
        <v>678</v>
      </c>
      <c r="S1593" s="12">
        <v>100</v>
      </c>
      <c r="T1593" s="12">
        <v>1196.58</v>
      </c>
      <c r="U1593" s="12">
        <f t="shared" ref="U1593" si="275">S1593*T1593</f>
        <v>119658</v>
      </c>
      <c r="V1593" s="12">
        <f t="shared" ref="V1593" si="276">U1593*1.12</f>
        <v>134016.96000000002</v>
      </c>
      <c r="W1593" s="23"/>
      <c r="X1593" s="23">
        <v>2017</v>
      </c>
      <c r="Y1593" s="25"/>
      <c r="Z1593" s="121" t="s">
        <v>1129</v>
      </c>
      <c r="AA1593" s="121" t="s">
        <v>1427</v>
      </c>
      <c r="AB1593" s="121" t="s">
        <v>4790</v>
      </c>
      <c r="AC1593" s="121">
        <v>5</v>
      </c>
      <c r="AD1593" s="122" t="s">
        <v>7920</v>
      </c>
      <c r="AE1593" s="122" t="s">
        <v>7918</v>
      </c>
      <c r="AF1593" s="121" t="s">
        <v>8326</v>
      </c>
      <c r="AG1593" s="121" t="s">
        <v>9018</v>
      </c>
      <c r="AH1593" s="121" t="s">
        <v>7089</v>
      </c>
      <c r="AI1593" s="121"/>
      <c r="AJ1593" s="123">
        <v>100</v>
      </c>
      <c r="AK1593" s="123">
        <v>1340</v>
      </c>
      <c r="AL1593" s="123">
        <f t="shared" ref="AL1593:AL1600" si="277">AJ1593*AK1593</f>
        <v>134000</v>
      </c>
      <c r="AM1593" s="123">
        <f t="shared" ref="AM1593:AM1600" si="278">V1593-AL1593</f>
        <v>16.960000000020955</v>
      </c>
      <c r="AN1593" s="130"/>
      <c r="AO1593" s="21"/>
      <c r="AP1593" s="24"/>
      <c r="AQ1593" s="21"/>
    </row>
    <row r="1594" spans="1:43" s="22" customFormat="1" ht="76.5" outlineLevel="1" x14ac:dyDescent="0.25">
      <c r="A1594" s="70"/>
      <c r="B1594" s="72" t="s">
        <v>6492</v>
      </c>
      <c r="C1594" s="21" t="s">
        <v>79</v>
      </c>
      <c r="D1594" s="74" t="s">
        <v>2065</v>
      </c>
      <c r="E1594" s="74" t="s">
        <v>1092</v>
      </c>
      <c r="F1594" s="74" t="s">
        <v>2066</v>
      </c>
      <c r="G1594" s="21" t="s">
        <v>2066</v>
      </c>
      <c r="H1594" s="23" t="s">
        <v>81</v>
      </c>
      <c r="I1594" s="24">
        <v>0</v>
      </c>
      <c r="J1594" s="25">
        <v>710000000</v>
      </c>
      <c r="K1594" s="25" t="s">
        <v>82</v>
      </c>
      <c r="L1594" s="23" t="s">
        <v>726</v>
      </c>
      <c r="M1594" s="30" t="s">
        <v>1707</v>
      </c>
      <c r="N1594" s="26" t="s">
        <v>84</v>
      </c>
      <c r="O1594" s="26" t="s">
        <v>4214</v>
      </c>
      <c r="P1594" s="21" t="s">
        <v>91</v>
      </c>
      <c r="Q1594" s="27" t="s">
        <v>902</v>
      </c>
      <c r="R1594" s="26" t="s">
        <v>678</v>
      </c>
      <c r="S1594" s="12">
        <v>100</v>
      </c>
      <c r="T1594" s="12">
        <v>366</v>
      </c>
      <c r="U1594" s="12">
        <f t="shared" si="266"/>
        <v>36600</v>
      </c>
      <c r="V1594" s="12">
        <f t="shared" si="267"/>
        <v>40992.000000000007</v>
      </c>
      <c r="W1594" s="23"/>
      <c r="X1594" s="23">
        <v>2017</v>
      </c>
      <c r="Y1594" s="25"/>
      <c r="Z1594" s="121" t="s">
        <v>1129</v>
      </c>
      <c r="AA1594" s="121" t="s">
        <v>1427</v>
      </c>
      <c r="AB1594" s="121" t="s">
        <v>4790</v>
      </c>
      <c r="AC1594" s="121">
        <v>6</v>
      </c>
      <c r="AD1594" s="122" t="s">
        <v>7920</v>
      </c>
      <c r="AE1594" s="122" t="s">
        <v>7918</v>
      </c>
      <c r="AF1594" s="121" t="s">
        <v>8326</v>
      </c>
      <c r="AG1594" s="121" t="s">
        <v>9018</v>
      </c>
      <c r="AH1594" s="121" t="s">
        <v>7089</v>
      </c>
      <c r="AI1594" s="121"/>
      <c r="AJ1594" s="123">
        <v>100</v>
      </c>
      <c r="AK1594" s="123">
        <v>409.92</v>
      </c>
      <c r="AL1594" s="123">
        <f t="shared" si="277"/>
        <v>40992</v>
      </c>
      <c r="AM1594" s="123">
        <f t="shared" si="278"/>
        <v>0</v>
      </c>
      <c r="AN1594" s="130"/>
      <c r="AO1594" s="21"/>
      <c r="AP1594" s="24"/>
      <c r="AQ1594" s="21"/>
    </row>
    <row r="1595" spans="1:43" s="22" customFormat="1" ht="76.5" outlineLevel="1" x14ac:dyDescent="0.25">
      <c r="A1595" s="70"/>
      <c r="B1595" s="72" t="s">
        <v>6493</v>
      </c>
      <c r="C1595" s="21" t="s">
        <v>79</v>
      </c>
      <c r="D1595" s="74" t="s">
        <v>1100</v>
      </c>
      <c r="E1595" s="74" t="s">
        <v>1098</v>
      </c>
      <c r="F1595" s="74" t="s">
        <v>1101</v>
      </c>
      <c r="G1595" s="21" t="s">
        <v>5826</v>
      </c>
      <c r="H1595" s="23" t="s">
        <v>81</v>
      </c>
      <c r="I1595" s="24">
        <v>0</v>
      </c>
      <c r="J1595" s="25">
        <v>710000000</v>
      </c>
      <c r="K1595" s="25" t="s">
        <v>82</v>
      </c>
      <c r="L1595" s="23" t="s">
        <v>726</v>
      </c>
      <c r="M1595" s="30" t="s">
        <v>1707</v>
      </c>
      <c r="N1595" s="26" t="s">
        <v>84</v>
      </c>
      <c r="O1595" s="26" t="s">
        <v>4214</v>
      </c>
      <c r="P1595" s="21" t="s">
        <v>91</v>
      </c>
      <c r="Q1595" s="27">
        <v>796</v>
      </c>
      <c r="R1595" s="26" t="s">
        <v>678</v>
      </c>
      <c r="S1595" s="12">
        <v>15</v>
      </c>
      <c r="T1595" s="12">
        <v>678.3</v>
      </c>
      <c r="U1595" s="12">
        <f t="shared" si="266"/>
        <v>10174.5</v>
      </c>
      <c r="V1595" s="12">
        <f t="shared" si="267"/>
        <v>11395.44</v>
      </c>
      <c r="W1595" s="23"/>
      <c r="X1595" s="23">
        <v>2017</v>
      </c>
      <c r="Y1595" s="25"/>
      <c r="Z1595" s="121" t="s">
        <v>1129</v>
      </c>
      <c r="AA1595" s="121" t="s">
        <v>1427</v>
      </c>
      <c r="AB1595" s="121" t="s">
        <v>4790</v>
      </c>
      <c r="AC1595" s="121">
        <v>7</v>
      </c>
      <c r="AD1595" s="122" t="s">
        <v>7920</v>
      </c>
      <c r="AE1595" s="122" t="s">
        <v>7918</v>
      </c>
      <c r="AF1595" s="121" t="s">
        <v>8326</v>
      </c>
      <c r="AG1595" s="121" t="s">
        <v>9018</v>
      </c>
      <c r="AH1595" s="121" t="s">
        <v>7089</v>
      </c>
      <c r="AI1595" s="121"/>
      <c r="AJ1595" s="123">
        <v>15</v>
      </c>
      <c r="AK1595" s="123">
        <v>759.67</v>
      </c>
      <c r="AL1595" s="123">
        <f t="shared" si="277"/>
        <v>11395.05</v>
      </c>
      <c r="AM1595" s="123">
        <f t="shared" si="278"/>
        <v>0.39000000000123691</v>
      </c>
      <c r="AN1595" s="130"/>
      <c r="AO1595" s="21"/>
      <c r="AP1595" s="24"/>
      <c r="AQ1595" s="21"/>
    </row>
    <row r="1596" spans="1:43" s="22" customFormat="1" ht="76.5" outlineLevel="1" x14ac:dyDescent="0.25">
      <c r="A1596" s="70"/>
      <c r="B1596" s="72" t="s">
        <v>6494</v>
      </c>
      <c r="C1596" s="21" t="s">
        <v>79</v>
      </c>
      <c r="D1596" s="74" t="s">
        <v>5827</v>
      </c>
      <c r="E1596" s="74" t="s">
        <v>890</v>
      </c>
      <c r="F1596" s="74" t="s">
        <v>5828</v>
      </c>
      <c r="G1596" s="21" t="s">
        <v>7220</v>
      </c>
      <c r="H1596" s="23" t="s">
        <v>81</v>
      </c>
      <c r="I1596" s="24">
        <v>0</v>
      </c>
      <c r="J1596" s="25">
        <v>710000000</v>
      </c>
      <c r="K1596" s="25" t="s">
        <v>82</v>
      </c>
      <c r="L1596" s="23" t="s">
        <v>726</v>
      </c>
      <c r="M1596" s="30" t="s">
        <v>1707</v>
      </c>
      <c r="N1596" s="26" t="s">
        <v>84</v>
      </c>
      <c r="O1596" s="26" t="s">
        <v>4214</v>
      </c>
      <c r="P1596" s="21" t="s">
        <v>91</v>
      </c>
      <c r="Q1596" s="27" t="s">
        <v>930</v>
      </c>
      <c r="R1596" s="26" t="s">
        <v>903</v>
      </c>
      <c r="S1596" s="12">
        <v>150</v>
      </c>
      <c r="T1596" s="12">
        <v>138.53</v>
      </c>
      <c r="U1596" s="12">
        <f t="shared" si="266"/>
        <v>20779.5</v>
      </c>
      <c r="V1596" s="12">
        <f t="shared" si="267"/>
        <v>23273.040000000001</v>
      </c>
      <c r="W1596" s="23"/>
      <c r="X1596" s="23">
        <v>2017</v>
      </c>
      <c r="Y1596" s="25"/>
      <c r="Z1596" s="121" t="s">
        <v>1129</v>
      </c>
      <c r="AA1596" s="121" t="s">
        <v>1427</v>
      </c>
      <c r="AB1596" s="121" t="s">
        <v>4790</v>
      </c>
      <c r="AC1596" s="121">
        <v>8</v>
      </c>
      <c r="AD1596" s="122" t="s">
        <v>7920</v>
      </c>
      <c r="AE1596" s="122" t="s">
        <v>7918</v>
      </c>
      <c r="AF1596" s="121" t="s">
        <v>8326</v>
      </c>
      <c r="AG1596" s="121" t="s">
        <v>9018</v>
      </c>
      <c r="AH1596" s="121" t="s">
        <v>7089</v>
      </c>
      <c r="AI1596" s="121"/>
      <c r="AJ1596" s="123">
        <v>150</v>
      </c>
      <c r="AK1596" s="123">
        <v>155.15</v>
      </c>
      <c r="AL1596" s="123">
        <f t="shared" si="277"/>
        <v>23272.5</v>
      </c>
      <c r="AM1596" s="123">
        <f t="shared" si="278"/>
        <v>0.54000000000087311</v>
      </c>
      <c r="AN1596" s="130"/>
      <c r="AO1596" s="21"/>
      <c r="AP1596" s="24"/>
      <c r="AQ1596" s="21"/>
    </row>
    <row r="1597" spans="1:43" s="22" customFormat="1" ht="76.5" outlineLevel="1" x14ac:dyDescent="0.25">
      <c r="A1597" s="70"/>
      <c r="B1597" s="72" t="s">
        <v>6495</v>
      </c>
      <c r="C1597" s="21" t="s">
        <v>79</v>
      </c>
      <c r="D1597" s="74" t="s">
        <v>5829</v>
      </c>
      <c r="E1597" s="74" t="s">
        <v>1098</v>
      </c>
      <c r="F1597" s="74" t="s">
        <v>5830</v>
      </c>
      <c r="G1597" s="21" t="s">
        <v>5831</v>
      </c>
      <c r="H1597" s="23" t="s">
        <v>81</v>
      </c>
      <c r="I1597" s="24">
        <v>0</v>
      </c>
      <c r="J1597" s="25">
        <v>710000000</v>
      </c>
      <c r="K1597" s="25" t="s">
        <v>82</v>
      </c>
      <c r="L1597" s="23" t="s">
        <v>726</v>
      </c>
      <c r="M1597" s="30" t="s">
        <v>1707</v>
      </c>
      <c r="N1597" s="26" t="s">
        <v>84</v>
      </c>
      <c r="O1597" s="26" t="s">
        <v>4214</v>
      </c>
      <c r="P1597" s="21" t="s">
        <v>91</v>
      </c>
      <c r="Q1597" s="27">
        <v>796</v>
      </c>
      <c r="R1597" s="26" t="s">
        <v>678</v>
      </c>
      <c r="S1597" s="12">
        <v>20</v>
      </c>
      <c r="T1597" s="12">
        <v>324.82</v>
      </c>
      <c r="U1597" s="12">
        <f t="shared" si="266"/>
        <v>6496.4</v>
      </c>
      <c r="V1597" s="12">
        <f t="shared" si="267"/>
        <v>7275.9679999999998</v>
      </c>
      <c r="W1597" s="23"/>
      <c r="X1597" s="23">
        <v>2017</v>
      </c>
      <c r="Y1597" s="25"/>
      <c r="Z1597" s="121" t="s">
        <v>1129</v>
      </c>
      <c r="AA1597" s="121" t="s">
        <v>1427</v>
      </c>
      <c r="AB1597" s="121" t="s">
        <v>4790</v>
      </c>
      <c r="AC1597" s="121">
        <v>9</v>
      </c>
      <c r="AD1597" s="122" t="s">
        <v>7920</v>
      </c>
      <c r="AE1597" s="122" t="s">
        <v>7918</v>
      </c>
      <c r="AF1597" s="121" t="s">
        <v>8326</v>
      </c>
      <c r="AG1597" s="121" t="s">
        <v>9018</v>
      </c>
      <c r="AH1597" s="121" t="s">
        <v>7089</v>
      </c>
      <c r="AI1597" s="121"/>
      <c r="AJ1597" s="123">
        <v>20</v>
      </c>
      <c r="AK1597" s="123">
        <v>363.75</v>
      </c>
      <c r="AL1597" s="123">
        <f t="shared" si="277"/>
        <v>7275</v>
      </c>
      <c r="AM1597" s="123">
        <f t="shared" si="278"/>
        <v>0.9679999999998472</v>
      </c>
      <c r="AN1597" s="130"/>
      <c r="AO1597" s="21"/>
      <c r="AP1597" s="24"/>
      <c r="AQ1597" s="21"/>
    </row>
    <row r="1598" spans="1:43" s="22" customFormat="1" ht="76.5" outlineLevel="1" x14ac:dyDescent="0.25">
      <c r="A1598" s="70"/>
      <c r="B1598" s="72" t="s">
        <v>6496</v>
      </c>
      <c r="C1598" s="21" t="s">
        <v>79</v>
      </c>
      <c r="D1598" s="74" t="s">
        <v>5829</v>
      </c>
      <c r="E1598" s="74" t="s">
        <v>1098</v>
      </c>
      <c r="F1598" s="74" t="s">
        <v>5830</v>
      </c>
      <c r="G1598" s="21" t="s">
        <v>5832</v>
      </c>
      <c r="H1598" s="23" t="s">
        <v>81</v>
      </c>
      <c r="I1598" s="24">
        <v>0</v>
      </c>
      <c r="J1598" s="25">
        <v>710000000</v>
      </c>
      <c r="K1598" s="25" t="s">
        <v>82</v>
      </c>
      <c r="L1598" s="23" t="s">
        <v>726</v>
      </c>
      <c r="M1598" s="30" t="s">
        <v>1707</v>
      </c>
      <c r="N1598" s="26" t="s">
        <v>84</v>
      </c>
      <c r="O1598" s="26" t="s">
        <v>4214</v>
      </c>
      <c r="P1598" s="21" t="s">
        <v>91</v>
      </c>
      <c r="Q1598" s="27">
        <v>796</v>
      </c>
      <c r="R1598" s="26" t="s">
        <v>678</v>
      </c>
      <c r="S1598" s="12">
        <v>20</v>
      </c>
      <c r="T1598" s="12">
        <v>482.46</v>
      </c>
      <c r="U1598" s="12">
        <f t="shared" si="266"/>
        <v>9649.1999999999989</v>
      </c>
      <c r="V1598" s="12">
        <f t="shared" si="267"/>
        <v>10807.103999999999</v>
      </c>
      <c r="W1598" s="23"/>
      <c r="X1598" s="23">
        <v>2017</v>
      </c>
      <c r="Y1598" s="25"/>
      <c r="Z1598" s="121" t="s">
        <v>1129</v>
      </c>
      <c r="AA1598" s="121" t="s">
        <v>1427</v>
      </c>
      <c r="AB1598" s="121" t="s">
        <v>4790</v>
      </c>
      <c r="AC1598" s="121">
        <v>10</v>
      </c>
      <c r="AD1598" s="122" t="s">
        <v>7920</v>
      </c>
      <c r="AE1598" s="122" t="s">
        <v>7918</v>
      </c>
      <c r="AF1598" s="121" t="s">
        <v>8326</v>
      </c>
      <c r="AG1598" s="121" t="s">
        <v>9018</v>
      </c>
      <c r="AH1598" s="121" t="s">
        <v>7089</v>
      </c>
      <c r="AI1598" s="121"/>
      <c r="AJ1598" s="123">
        <v>20</v>
      </c>
      <c r="AK1598" s="123">
        <v>540.35</v>
      </c>
      <c r="AL1598" s="123">
        <f t="shared" si="277"/>
        <v>10807</v>
      </c>
      <c r="AM1598" s="123">
        <f t="shared" si="278"/>
        <v>0.10399999999935972</v>
      </c>
      <c r="AN1598" s="130"/>
      <c r="AO1598" s="21"/>
      <c r="AP1598" s="24"/>
      <c r="AQ1598" s="21"/>
    </row>
    <row r="1599" spans="1:43" s="22" customFormat="1" ht="76.5" outlineLevel="1" x14ac:dyDescent="0.25">
      <c r="A1599" s="70"/>
      <c r="B1599" s="72" t="s">
        <v>6497</v>
      </c>
      <c r="C1599" s="21" t="s">
        <v>79</v>
      </c>
      <c r="D1599" s="74" t="s">
        <v>5829</v>
      </c>
      <c r="E1599" s="74" t="s">
        <v>1098</v>
      </c>
      <c r="F1599" s="74" t="s">
        <v>5830</v>
      </c>
      <c r="G1599" s="21" t="s">
        <v>5833</v>
      </c>
      <c r="H1599" s="23" t="s">
        <v>81</v>
      </c>
      <c r="I1599" s="24">
        <v>0</v>
      </c>
      <c r="J1599" s="25">
        <v>710000000</v>
      </c>
      <c r="K1599" s="25" t="s">
        <v>82</v>
      </c>
      <c r="L1599" s="23" t="s">
        <v>726</v>
      </c>
      <c r="M1599" s="30" t="s">
        <v>1707</v>
      </c>
      <c r="N1599" s="26" t="s">
        <v>84</v>
      </c>
      <c r="O1599" s="26" t="s">
        <v>4214</v>
      </c>
      <c r="P1599" s="21" t="s">
        <v>91</v>
      </c>
      <c r="Q1599" s="27">
        <v>796</v>
      </c>
      <c r="R1599" s="26" t="s">
        <v>678</v>
      </c>
      <c r="S1599" s="12">
        <v>15</v>
      </c>
      <c r="T1599" s="12">
        <v>501.56</v>
      </c>
      <c r="U1599" s="12">
        <f t="shared" si="266"/>
        <v>7523.4</v>
      </c>
      <c r="V1599" s="12">
        <f t="shared" si="267"/>
        <v>8426.2080000000005</v>
      </c>
      <c r="W1599" s="23"/>
      <c r="X1599" s="23">
        <v>2017</v>
      </c>
      <c r="Y1599" s="25"/>
      <c r="Z1599" s="121" t="s">
        <v>1129</v>
      </c>
      <c r="AA1599" s="121" t="s">
        <v>1427</v>
      </c>
      <c r="AB1599" s="121" t="s">
        <v>4790</v>
      </c>
      <c r="AC1599" s="121">
        <v>11</v>
      </c>
      <c r="AD1599" s="122" t="s">
        <v>7920</v>
      </c>
      <c r="AE1599" s="122" t="s">
        <v>7918</v>
      </c>
      <c r="AF1599" s="121" t="s">
        <v>8326</v>
      </c>
      <c r="AG1599" s="121" t="s">
        <v>9018</v>
      </c>
      <c r="AH1599" s="121" t="s">
        <v>7089</v>
      </c>
      <c r="AI1599" s="121"/>
      <c r="AJ1599" s="123">
        <v>15</v>
      </c>
      <c r="AK1599" s="123">
        <v>561.73</v>
      </c>
      <c r="AL1599" s="123">
        <f t="shared" si="277"/>
        <v>8425.9500000000007</v>
      </c>
      <c r="AM1599" s="123">
        <f t="shared" si="278"/>
        <v>0.25799999999981083</v>
      </c>
      <c r="AN1599" s="130"/>
      <c r="AO1599" s="21"/>
      <c r="AP1599" s="24"/>
      <c r="AQ1599" s="21"/>
    </row>
    <row r="1600" spans="1:43" s="22" customFormat="1" ht="76.5" outlineLevel="1" x14ac:dyDescent="0.25">
      <c r="A1600" s="70"/>
      <c r="B1600" s="72" t="s">
        <v>6498</v>
      </c>
      <c r="C1600" s="21" t="s">
        <v>79</v>
      </c>
      <c r="D1600" s="74" t="s">
        <v>2076</v>
      </c>
      <c r="E1600" s="74" t="s">
        <v>2077</v>
      </c>
      <c r="F1600" s="74" t="s">
        <v>2078</v>
      </c>
      <c r="G1600" s="21" t="s">
        <v>5834</v>
      </c>
      <c r="H1600" s="23" t="s">
        <v>81</v>
      </c>
      <c r="I1600" s="24">
        <v>0</v>
      </c>
      <c r="J1600" s="25">
        <v>710000000</v>
      </c>
      <c r="K1600" s="25" t="s">
        <v>82</v>
      </c>
      <c r="L1600" s="23" t="s">
        <v>726</v>
      </c>
      <c r="M1600" s="30" t="s">
        <v>1707</v>
      </c>
      <c r="N1600" s="26" t="s">
        <v>84</v>
      </c>
      <c r="O1600" s="26" t="s">
        <v>4214</v>
      </c>
      <c r="P1600" s="21" t="s">
        <v>91</v>
      </c>
      <c r="Q1600" s="27" t="s">
        <v>902</v>
      </c>
      <c r="R1600" s="26" t="s">
        <v>678</v>
      </c>
      <c r="S1600" s="12">
        <v>5</v>
      </c>
      <c r="T1600" s="12">
        <v>54178.38</v>
      </c>
      <c r="U1600" s="12">
        <f t="shared" si="266"/>
        <v>270891.89999999997</v>
      </c>
      <c r="V1600" s="12">
        <f t="shared" si="267"/>
        <v>303398.92800000001</v>
      </c>
      <c r="W1600" s="23"/>
      <c r="X1600" s="23">
        <v>2017</v>
      </c>
      <c r="Y1600" s="25"/>
      <c r="Z1600" s="121" t="s">
        <v>1129</v>
      </c>
      <c r="AA1600" s="121" t="s">
        <v>1427</v>
      </c>
      <c r="AB1600" s="121" t="s">
        <v>4790</v>
      </c>
      <c r="AC1600" s="121">
        <v>12</v>
      </c>
      <c r="AD1600" s="122" t="s">
        <v>7920</v>
      </c>
      <c r="AE1600" s="122" t="s">
        <v>7918</v>
      </c>
      <c r="AF1600" s="121" t="s">
        <v>8326</v>
      </c>
      <c r="AG1600" s="121" t="s">
        <v>9018</v>
      </c>
      <c r="AH1600" s="121" t="s">
        <v>7089</v>
      </c>
      <c r="AI1600" s="121"/>
      <c r="AJ1600" s="123">
        <v>5</v>
      </c>
      <c r="AK1600" s="123">
        <v>60679.6</v>
      </c>
      <c r="AL1600" s="123">
        <f t="shared" si="277"/>
        <v>303398</v>
      </c>
      <c r="AM1600" s="123">
        <f t="shared" si="278"/>
        <v>0.9280000000144355</v>
      </c>
      <c r="AN1600" s="130"/>
      <c r="AO1600" s="21"/>
      <c r="AP1600" s="24"/>
      <c r="AQ1600" s="21"/>
    </row>
    <row r="1601" spans="1:43" s="22" customFormat="1" ht="114.75" outlineLevel="1" x14ac:dyDescent="0.25">
      <c r="A1601" s="70"/>
      <c r="B1601" s="72" t="s">
        <v>6499</v>
      </c>
      <c r="C1601" s="21" t="s">
        <v>79</v>
      </c>
      <c r="D1601" s="74" t="s">
        <v>1509</v>
      </c>
      <c r="E1601" s="74" t="s">
        <v>1510</v>
      </c>
      <c r="F1601" s="74" t="s">
        <v>1511</v>
      </c>
      <c r="G1601" s="21" t="s">
        <v>7592</v>
      </c>
      <c r="H1601" s="23" t="s">
        <v>100</v>
      </c>
      <c r="I1601" s="24">
        <v>0</v>
      </c>
      <c r="J1601" s="25">
        <v>710000000</v>
      </c>
      <c r="K1601" s="25" t="s">
        <v>82</v>
      </c>
      <c r="L1601" s="23" t="s">
        <v>726</v>
      </c>
      <c r="M1601" s="30" t="s">
        <v>1707</v>
      </c>
      <c r="N1601" s="26" t="s">
        <v>84</v>
      </c>
      <c r="O1601" s="26" t="s">
        <v>4214</v>
      </c>
      <c r="P1601" s="21" t="s">
        <v>91</v>
      </c>
      <c r="Q1601" s="27" t="s">
        <v>898</v>
      </c>
      <c r="R1601" s="26" t="s">
        <v>899</v>
      </c>
      <c r="S1601" s="12">
        <v>70</v>
      </c>
      <c r="T1601" s="12">
        <v>62.1</v>
      </c>
      <c r="U1601" s="12">
        <v>0</v>
      </c>
      <c r="V1601" s="12">
        <f t="shared" si="267"/>
        <v>0</v>
      </c>
      <c r="W1601" s="23"/>
      <c r="X1601" s="23">
        <v>2017</v>
      </c>
      <c r="Y1601" s="25" t="s">
        <v>929</v>
      </c>
      <c r="Z1601" s="121" t="s">
        <v>1566</v>
      </c>
      <c r="AA1601" s="121" t="s">
        <v>1427</v>
      </c>
      <c r="AB1601" s="121" t="s">
        <v>7912</v>
      </c>
      <c r="AC1601" s="121">
        <v>1</v>
      </c>
      <c r="AD1601" s="122"/>
      <c r="AE1601" s="122"/>
      <c r="AF1601" s="121" t="s">
        <v>929</v>
      </c>
      <c r="AG1601" s="121"/>
      <c r="AH1601" s="121" t="s">
        <v>929</v>
      </c>
      <c r="AI1601" s="121"/>
      <c r="AJ1601" s="123"/>
      <c r="AK1601" s="123"/>
      <c r="AL1601" s="123" t="s">
        <v>929</v>
      </c>
      <c r="AM1601" s="123"/>
      <c r="AN1601" s="130"/>
      <c r="AO1601" s="21"/>
      <c r="AP1601" s="24"/>
      <c r="AQ1601" s="21"/>
    </row>
    <row r="1602" spans="1:43" s="22" customFormat="1" ht="76.5" outlineLevel="1" x14ac:dyDescent="0.25">
      <c r="A1602" s="70"/>
      <c r="B1602" s="72" t="s">
        <v>6500</v>
      </c>
      <c r="C1602" s="21" t="s">
        <v>79</v>
      </c>
      <c r="D1602" s="74" t="s">
        <v>7314</v>
      </c>
      <c r="E1602" s="74" t="s">
        <v>5835</v>
      </c>
      <c r="F1602" s="74" t="s">
        <v>1518</v>
      </c>
      <c r="G1602" s="21" t="s">
        <v>7221</v>
      </c>
      <c r="H1602" s="23" t="s">
        <v>100</v>
      </c>
      <c r="I1602" s="24">
        <v>0</v>
      </c>
      <c r="J1602" s="25">
        <v>710000000</v>
      </c>
      <c r="K1602" s="25" t="s">
        <v>82</v>
      </c>
      <c r="L1602" s="23" t="s">
        <v>726</v>
      </c>
      <c r="M1602" s="30" t="s">
        <v>1707</v>
      </c>
      <c r="N1602" s="26" t="s">
        <v>84</v>
      </c>
      <c r="O1602" s="26" t="s">
        <v>4214</v>
      </c>
      <c r="P1602" s="21" t="s">
        <v>91</v>
      </c>
      <c r="Q1602" s="27" t="s">
        <v>1563</v>
      </c>
      <c r="R1602" s="26" t="s">
        <v>1564</v>
      </c>
      <c r="S1602" s="12">
        <v>20</v>
      </c>
      <c r="T1602" s="12">
        <v>57.32</v>
      </c>
      <c r="U1602" s="12">
        <f t="shared" si="266"/>
        <v>1146.4000000000001</v>
      </c>
      <c r="V1602" s="12">
        <f t="shared" si="267"/>
        <v>1283.9680000000003</v>
      </c>
      <c r="W1602" s="23"/>
      <c r="X1602" s="23">
        <v>2017</v>
      </c>
      <c r="Y1602" s="25"/>
      <c r="Z1602" s="121" t="s">
        <v>1566</v>
      </c>
      <c r="AA1602" s="121" t="s">
        <v>1427</v>
      </c>
      <c r="AB1602" s="121" t="s">
        <v>7912</v>
      </c>
      <c r="AC1602" s="121">
        <v>2</v>
      </c>
      <c r="AD1602" s="122"/>
      <c r="AE1602" s="122"/>
      <c r="AF1602" s="121" t="s">
        <v>8257</v>
      </c>
      <c r="AG1602" s="121"/>
      <c r="AH1602" s="121" t="s">
        <v>6891</v>
      </c>
      <c r="AI1602" s="121"/>
      <c r="AJ1602" s="123">
        <v>20</v>
      </c>
      <c r="AK1602" s="123">
        <v>57.32</v>
      </c>
      <c r="AL1602" s="123">
        <f t="shared" ref="AL1602:AL1665" si="279">AJ1602*AK1602</f>
        <v>1146.4000000000001</v>
      </c>
      <c r="AM1602" s="123">
        <f t="shared" ref="AM1602:AM1665" si="280">U1602-AL1602</f>
        <v>0</v>
      </c>
      <c r="AN1602" s="130"/>
      <c r="AO1602" s="21"/>
      <c r="AP1602" s="24"/>
      <c r="AQ1602" s="21"/>
    </row>
    <row r="1603" spans="1:43" s="22" customFormat="1" ht="76.5" outlineLevel="1" x14ac:dyDescent="0.25">
      <c r="A1603" s="70"/>
      <c r="B1603" s="72" t="s">
        <v>6501</v>
      </c>
      <c r="C1603" s="21" t="s">
        <v>79</v>
      </c>
      <c r="D1603" s="74" t="s">
        <v>5836</v>
      </c>
      <c r="E1603" s="74" t="s">
        <v>5837</v>
      </c>
      <c r="F1603" s="74" t="s">
        <v>1511</v>
      </c>
      <c r="G1603" s="21" t="s">
        <v>7222</v>
      </c>
      <c r="H1603" s="23" t="s">
        <v>100</v>
      </c>
      <c r="I1603" s="24">
        <v>0</v>
      </c>
      <c r="J1603" s="25">
        <v>710000000</v>
      </c>
      <c r="K1603" s="25" t="s">
        <v>82</v>
      </c>
      <c r="L1603" s="23" t="s">
        <v>726</v>
      </c>
      <c r="M1603" s="30" t="s">
        <v>1707</v>
      </c>
      <c r="N1603" s="26" t="s">
        <v>84</v>
      </c>
      <c r="O1603" s="26" t="s">
        <v>4214</v>
      </c>
      <c r="P1603" s="21" t="s">
        <v>91</v>
      </c>
      <c r="Q1603" s="27" t="s">
        <v>898</v>
      </c>
      <c r="R1603" s="26" t="s">
        <v>899</v>
      </c>
      <c r="S1603" s="12">
        <v>100</v>
      </c>
      <c r="T1603" s="12">
        <v>85.98</v>
      </c>
      <c r="U1603" s="12">
        <f t="shared" si="266"/>
        <v>8598</v>
      </c>
      <c r="V1603" s="12">
        <f t="shared" si="267"/>
        <v>9629.76</v>
      </c>
      <c r="W1603" s="23"/>
      <c r="X1603" s="23">
        <v>2017</v>
      </c>
      <c r="Y1603" s="25"/>
      <c r="Z1603" s="121" t="s">
        <v>1566</v>
      </c>
      <c r="AA1603" s="121" t="s">
        <v>1427</v>
      </c>
      <c r="AB1603" s="121" t="s">
        <v>7912</v>
      </c>
      <c r="AC1603" s="121">
        <v>3</v>
      </c>
      <c r="AD1603" s="122"/>
      <c r="AE1603" s="122"/>
      <c r="AF1603" s="121" t="s">
        <v>8257</v>
      </c>
      <c r="AG1603" s="121"/>
      <c r="AH1603" s="121" t="s">
        <v>6891</v>
      </c>
      <c r="AI1603" s="121"/>
      <c r="AJ1603" s="123">
        <v>100</v>
      </c>
      <c r="AK1603" s="123">
        <v>85.98</v>
      </c>
      <c r="AL1603" s="123">
        <f t="shared" si="279"/>
        <v>8598</v>
      </c>
      <c r="AM1603" s="123">
        <f t="shared" si="280"/>
        <v>0</v>
      </c>
      <c r="AN1603" s="130"/>
      <c r="AO1603" s="21"/>
      <c r="AP1603" s="24"/>
      <c r="AQ1603" s="21"/>
    </row>
    <row r="1604" spans="1:43" s="22" customFormat="1" ht="76.5" outlineLevel="1" x14ac:dyDescent="0.25">
      <c r="A1604" s="70"/>
      <c r="B1604" s="72" t="s">
        <v>6502</v>
      </c>
      <c r="C1604" s="21" t="s">
        <v>79</v>
      </c>
      <c r="D1604" s="74" t="s">
        <v>5838</v>
      </c>
      <c r="E1604" s="74" t="s">
        <v>5839</v>
      </c>
      <c r="F1604" s="74" t="s">
        <v>5840</v>
      </c>
      <c r="G1604" s="21" t="s">
        <v>7223</v>
      </c>
      <c r="H1604" s="23" t="s">
        <v>100</v>
      </c>
      <c r="I1604" s="24">
        <v>0</v>
      </c>
      <c r="J1604" s="25">
        <v>710000000</v>
      </c>
      <c r="K1604" s="25" t="s">
        <v>82</v>
      </c>
      <c r="L1604" s="23" t="s">
        <v>726</v>
      </c>
      <c r="M1604" s="30" t="s">
        <v>1707</v>
      </c>
      <c r="N1604" s="26" t="s">
        <v>84</v>
      </c>
      <c r="O1604" s="26" t="s">
        <v>4214</v>
      </c>
      <c r="P1604" s="21" t="s">
        <v>91</v>
      </c>
      <c r="Q1604" s="27" t="s">
        <v>898</v>
      </c>
      <c r="R1604" s="26" t="s">
        <v>899</v>
      </c>
      <c r="S1604" s="12">
        <v>10</v>
      </c>
      <c r="T1604" s="12">
        <v>128.97</v>
      </c>
      <c r="U1604" s="12">
        <f t="shared" si="266"/>
        <v>1289.7</v>
      </c>
      <c r="V1604" s="12">
        <f t="shared" si="267"/>
        <v>1444.4640000000002</v>
      </c>
      <c r="W1604" s="23"/>
      <c r="X1604" s="23">
        <v>2017</v>
      </c>
      <c r="Y1604" s="25"/>
      <c r="Z1604" s="121" t="s">
        <v>1566</v>
      </c>
      <c r="AA1604" s="121" t="s">
        <v>1427</v>
      </c>
      <c r="AB1604" s="121" t="s">
        <v>7912</v>
      </c>
      <c r="AC1604" s="121">
        <v>4</v>
      </c>
      <c r="AD1604" s="122"/>
      <c r="AE1604" s="122"/>
      <c r="AF1604" s="121" t="s">
        <v>8257</v>
      </c>
      <c r="AG1604" s="121"/>
      <c r="AH1604" s="121" t="s">
        <v>6891</v>
      </c>
      <c r="AI1604" s="121"/>
      <c r="AJ1604" s="123">
        <v>10</v>
      </c>
      <c r="AK1604" s="123">
        <v>128.97</v>
      </c>
      <c r="AL1604" s="123">
        <f t="shared" si="279"/>
        <v>1289.7</v>
      </c>
      <c r="AM1604" s="123">
        <f t="shared" si="280"/>
        <v>0</v>
      </c>
      <c r="AN1604" s="130"/>
      <c r="AO1604" s="21"/>
      <c r="AP1604" s="24"/>
      <c r="AQ1604" s="21"/>
    </row>
    <row r="1605" spans="1:43" s="22" customFormat="1" ht="140.25" outlineLevel="1" x14ac:dyDescent="0.25">
      <c r="A1605" s="70"/>
      <c r="B1605" s="72" t="s">
        <v>6503</v>
      </c>
      <c r="C1605" s="21" t="s">
        <v>79</v>
      </c>
      <c r="D1605" s="74" t="s">
        <v>1513</v>
      </c>
      <c r="E1605" s="74" t="s">
        <v>1514</v>
      </c>
      <c r="F1605" s="74" t="s">
        <v>1511</v>
      </c>
      <c r="G1605" s="21" t="s">
        <v>7593</v>
      </c>
      <c r="H1605" s="23" t="s">
        <v>100</v>
      </c>
      <c r="I1605" s="24">
        <v>0</v>
      </c>
      <c r="J1605" s="25">
        <v>710000000</v>
      </c>
      <c r="K1605" s="25" t="s">
        <v>82</v>
      </c>
      <c r="L1605" s="23" t="s">
        <v>726</v>
      </c>
      <c r="M1605" s="30" t="s">
        <v>1707</v>
      </c>
      <c r="N1605" s="26" t="s">
        <v>84</v>
      </c>
      <c r="O1605" s="26" t="s">
        <v>4214</v>
      </c>
      <c r="P1605" s="21" t="s">
        <v>91</v>
      </c>
      <c r="Q1605" s="27" t="s">
        <v>898</v>
      </c>
      <c r="R1605" s="26" t="s">
        <v>899</v>
      </c>
      <c r="S1605" s="12">
        <v>120</v>
      </c>
      <c r="T1605" s="12">
        <v>38.21</v>
      </c>
      <c r="U1605" s="12">
        <f t="shared" si="266"/>
        <v>4585.2</v>
      </c>
      <c r="V1605" s="12">
        <f t="shared" si="267"/>
        <v>5135.424</v>
      </c>
      <c r="W1605" s="23"/>
      <c r="X1605" s="23">
        <v>2017</v>
      </c>
      <c r="Y1605" s="25"/>
      <c r="Z1605" s="121" t="s">
        <v>1566</v>
      </c>
      <c r="AA1605" s="121" t="s">
        <v>1427</v>
      </c>
      <c r="AB1605" s="121" t="s">
        <v>7912</v>
      </c>
      <c r="AC1605" s="121">
        <v>5</v>
      </c>
      <c r="AD1605" s="122"/>
      <c r="AE1605" s="122"/>
      <c r="AF1605" s="121" t="s">
        <v>8257</v>
      </c>
      <c r="AG1605" s="121"/>
      <c r="AH1605" s="121" t="s">
        <v>6891</v>
      </c>
      <c r="AI1605" s="121"/>
      <c r="AJ1605" s="123">
        <v>120</v>
      </c>
      <c r="AK1605" s="123">
        <v>38.21</v>
      </c>
      <c r="AL1605" s="123">
        <f t="shared" si="279"/>
        <v>4585.2</v>
      </c>
      <c r="AM1605" s="123">
        <f t="shared" si="280"/>
        <v>0</v>
      </c>
      <c r="AN1605" s="130"/>
      <c r="AO1605" s="21"/>
      <c r="AP1605" s="24"/>
      <c r="AQ1605" s="21"/>
    </row>
    <row r="1606" spans="1:43" s="22" customFormat="1" ht="76.5" outlineLevel="1" x14ac:dyDescent="0.25">
      <c r="A1606" s="70"/>
      <c r="B1606" s="72" t="s">
        <v>6504</v>
      </c>
      <c r="C1606" s="21" t="s">
        <v>79</v>
      </c>
      <c r="D1606" s="74" t="s">
        <v>5841</v>
      </c>
      <c r="E1606" s="74" t="s">
        <v>5842</v>
      </c>
      <c r="F1606" s="74" t="s">
        <v>1528</v>
      </c>
      <c r="G1606" s="21" t="s">
        <v>7224</v>
      </c>
      <c r="H1606" s="23" t="s">
        <v>100</v>
      </c>
      <c r="I1606" s="24">
        <v>0</v>
      </c>
      <c r="J1606" s="25">
        <v>710000000</v>
      </c>
      <c r="K1606" s="25" t="s">
        <v>82</v>
      </c>
      <c r="L1606" s="23" t="s">
        <v>726</v>
      </c>
      <c r="M1606" s="30" t="s">
        <v>1707</v>
      </c>
      <c r="N1606" s="26" t="s">
        <v>84</v>
      </c>
      <c r="O1606" s="26" t="s">
        <v>4214</v>
      </c>
      <c r="P1606" s="21" t="s">
        <v>91</v>
      </c>
      <c r="Q1606" s="27" t="s">
        <v>898</v>
      </c>
      <c r="R1606" s="26" t="s">
        <v>899</v>
      </c>
      <c r="S1606" s="12">
        <v>5</v>
      </c>
      <c r="T1606" s="12">
        <v>114.64</v>
      </c>
      <c r="U1606" s="12">
        <f t="shared" ref="U1606:U1669" si="281">S1606*T1606</f>
        <v>573.20000000000005</v>
      </c>
      <c r="V1606" s="12">
        <f t="shared" ref="V1606:V1669" si="282">U1606*1.12</f>
        <v>641.98400000000015</v>
      </c>
      <c r="W1606" s="23"/>
      <c r="X1606" s="23">
        <v>2017</v>
      </c>
      <c r="Y1606" s="25"/>
      <c r="Z1606" s="121" t="s">
        <v>1566</v>
      </c>
      <c r="AA1606" s="121" t="s">
        <v>1427</v>
      </c>
      <c r="AB1606" s="121" t="s">
        <v>7912</v>
      </c>
      <c r="AC1606" s="121">
        <v>6</v>
      </c>
      <c r="AD1606" s="122"/>
      <c r="AE1606" s="122"/>
      <c r="AF1606" s="121" t="s">
        <v>8257</v>
      </c>
      <c r="AG1606" s="121"/>
      <c r="AH1606" s="121" t="s">
        <v>6891</v>
      </c>
      <c r="AI1606" s="121"/>
      <c r="AJ1606" s="123">
        <v>5</v>
      </c>
      <c r="AK1606" s="123">
        <v>114.64</v>
      </c>
      <c r="AL1606" s="123">
        <f t="shared" si="279"/>
        <v>573.20000000000005</v>
      </c>
      <c r="AM1606" s="123">
        <f t="shared" si="280"/>
        <v>0</v>
      </c>
      <c r="AN1606" s="130"/>
      <c r="AO1606" s="21"/>
      <c r="AP1606" s="24"/>
      <c r="AQ1606" s="21"/>
    </row>
    <row r="1607" spans="1:43" s="22" customFormat="1" ht="76.5" outlineLevel="1" x14ac:dyDescent="0.25">
      <c r="A1607" s="70"/>
      <c r="B1607" s="72" t="s">
        <v>6505</v>
      </c>
      <c r="C1607" s="21" t="s">
        <v>79</v>
      </c>
      <c r="D1607" s="74" t="s">
        <v>1516</v>
      </c>
      <c r="E1607" s="74" t="s">
        <v>1517</v>
      </c>
      <c r="F1607" s="74" t="s">
        <v>1518</v>
      </c>
      <c r="G1607" s="21" t="s">
        <v>7594</v>
      </c>
      <c r="H1607" s="23" t="s">
        <v>100</v>
      </c>
      <c r="I1607" s="24">
        <v>0</v>
      </c>
      <c r="J1607" s="25">
        <v>710000000</v>
      </c>
      <c r="K1607" s="25" t="s">
        <v>82</v>
      </c>
      <c r="L1607" s="23" t="s">
        <v>726</v>
      </c>
      <c r="M1607" s="30" t="s">
        <v>1707</v>
      </c>
      <c r="N1607" s="26" t="s">
        <v>84</v>
      </c>
      <c r="O1607" s="26" t="s">
        <v>4214</v>
      </c>
      <c r="P1607" s="21" t="s">
        <v>91</v>
      </c>
      <c r="Q1607" s="27" t="s">
        <v>1563</v>
      </c>
      <c r="R1607" s="26" t="s">
        <v>1564</v>
      </c>
      <c r="S1607" s="12">
        <v>22</v>
      </c>
      <c r="T1607" s="12">
        <v>23.88</v>
      </c>
      <c r="U1607" s="12">
        <f t="shared" si="281"/>
        <v>525.36</v>
      </c>
      <c r="V1607" s="12">
        <f t="shared" si="282"/>
        <v>588.40320000000008</v>
      </c>
      <c r="W1607" s="23"/>
      <c r="X1607" s="23">
        <v>2017</v>
      </c>
      <c r="Y1607" s="25"/>
      <c r="Z1607" s="121" t="s">
        <v>1566</v>
      </c>
      <c r="AA1607" s="121" t="s">
        <v>1427</v>
      </c>
      <c r="AB1607" s="121" t="s">
        <v>7912</v>
      </c>
      <c r="AC1607" s="121">
        <v>7</v>
      </c>
      <c r="AD1607" s="122"/>
      <c r="AE1607" s="122"/>
      <c r="AF1607" s="121" t="s">
        <v>8257</v>
      </c>
      <c r="AG1607" s="121"/>
      <c r="AH1607" s="121" t="s">
        <v>6891</v>
      </c>
      <c r="AI1607" s="121"/>
      <c r="AJ1607" s="123">
        <v>22</v>
      </c>
      <c r="AK1607" s="123">
        <v>23.88</v>
      </c>
      <c r="AL1607" s="123">
        <f t="shared" si="279"/>
        <v>525.36</v>
      </c>
      <c r="AM1607" s="123">
        <f t="shared" si="280"/>
        <v>0</v>
      </c>
      <c r="AN1607" s="130"/>
      <c r="AO1607" s="21"/>
      <c r="AP1607" s="24"/>
      <c r="AQ1607" s="21"/>
    </row>
    <row r="1608" spans="1:43" s="22" customFormat="1" ht="127.5" outlineLevel="1" x14ac:dyDescent="0.25">
      <c r="A1608" s="70"/>
      <c r="B1608" s="72" t="s">
        <v>6506</v>
      </c>
      <c r="C1608" s="21" t="s">
        <v>79</v>
      </c>
      <c r="D1608" s="74" t="s">
        <v>5843</v>
      </c>
      <c r="E1608" s="74" t="s">
        <v>5844</v>
      </c>
      <c r="F1608" s="74" t="s">
        <v>1511</v>
      </c>
      <c r="G1608" s="21" t="s">
        <v>7595</v>
      </c>
      <c r="H1608" s="23" t="s">
        <v>100</v>
      </c>
      <c r="I1608" s="24">
        <v>0</v>
      </c>
      <c r="J1608" s="25">
        <v>710000000</v>
      </c>
      <c r="K1608" s="25" t="s">
        <v>82</v>
      </c>
      <c r="L1608" s="23" t="s">
        <v>726</v>
      </c>
      <c r="M1608" s="30" t="s">
        <v>1707</v>
      </c>
      <c r="N1608" s="26" t="s">
        <v>84</v>
      </c>
      <c r="O1608" s="26" t="s">
        <v>4214</v>
      </c>
      <c r="P1608" s="21" t="s">
        <v>91</v>
      </c>
      <c r="Q1608" s="27" t="s">
        <v>898</v>
      </c>
      <c r="R1608" s="26" t="s">
        <v>899</v>
      </c>
      <c r="S1608" s="12">
        <v>20</v>
      </c>
      <c r="T1608" s="12">
        <v>124.2</v>
      </c>
      <c r="U1608" s="12">
        <f t="shared" si="281"/>
        <v>2484</v>
      </c>
      <c r="V1608" s="12">
        <f t="shared" si="282"/>
        <v>2782.0800000000004</v>
      </c>
      <c r="W1608" s="23"/>
      <c r="X1608" s="23">
        <v>2017</v>
      </c>
      <c r="Y1608" s="25"/>
      <c r="Z1608" s="121" t="s">
        <v>1566</v>
      </c>
      <c r="AA1608" s="121" t="s">
        <v>1427</v>
      </c>
      <c r="AB1608" s="121" t="s">
        <v>7912</v>
      </c>
      <c r="AC1608" s="121">
        <v>8</v>
      </c>
      <c r="AD1608" s="122"/>
      <c r="AE1608" s="122"/>
      <c r="AF1608" s="121" t="s">
        <v>8257</v>
      </c>
      <c r="AG1608" s="121"/>
      <c r="AH1608" s="121" t="s">
        <v>6891</v>
      </c>
      <c r="AI1608" s="121"/>
      <c r="AJ1608" s="123">
        <v>20</v>
      </c>
      <c r="AK1608" s="123">
        <v>124.2</v>
      </c>
      <c r="AL1608" s="123">
        <f t="shared" si="279"/>
        <v>2484</v>
      </c>
      <c r="AM1608" s="123">
        <f t="shared" si="280"/>
        <v>0</v>
      </c>
      <c r="AN1608" s="130"/>
      <c r="AO1608" s="21"/>
      <c r="AP1608" s="24"/>
      <c r="AQ1608" s="21"/>
    </row>
    <row r="1609" spans="1:43" s="22" customFormat="1" ht="140.25" outlineLevel="1" x14ac:dyDescent="0.25">
      <c r="A1609" s="70"/>
      <c r="B1609" s="72" t="s">
        <v>6507</v>
      </c>
      <c r="C1609" s="21" t="s">
        <v>79</v>
      </c>
      <c r="D1609" s="74" t="s">
        <v>5845</v>
      </c>
      <c r="E1609" s="74" t="s">
        <v>5846</v>
      </c>
      <c r="F1609" s="74" t="s">
        <v>1511</v>
      </c>
      <c r="G1609" s="21" t="s">
        <v>7596</v>
      </c>
      <c r="H1609" s="23" t="s">
        <v>100</v>
      </c>
      <c r="I1609" s="24">
        <v>0</v>
      </c>
      <c r="J1609" s="25">
        <v>710000000</v>
      </c>
      <c r="K1609" s="25" t="s">
        <v>82</v>
      </c>
      <c r="L1609" s="23" t="s">
        <v>726</v>
      </c>
      <c r="M1609" s="30" t="s">
        <v>1707</v>
      </c>
      <c r="N1609" s="26" t="s">
        <v>84</v>
      </c>
      <c r="O1609" s="26" t="s">
        <v>4214</v>
      </c>
      <c r="P1609" s="21" t="s">
        <v>91</v>
      </c>
      <c r="Q1609" s="27" t="s">
        <v>898</v>
      </c>
      <c r="R1609" s="26" t="s">
        <v>899</v>
      </c>
      <c r="S1609" s="12">
        <v>5</v>
      </c>
      <c r="T1609" s="12">
        <v>85.98</v>
      </c>
      <c r="U1609" s="12">
        <f t="shared" si="281"/>
        <v>429.90000000000003</v>
      </c>
      <c r="V1609" s="12">
        <f t="shared" si="282"/>
        <v>481.48800000000006</v>
      </c>
      <c r="W1609" s="23"/>
      <c r="X1609" s="23">
        <v>2017</v>
      </c>
      <c r="Y1609" s="25"/>
      <c r="Z1609" s="121" t="s">
        <v>1566</v>
      </c>
      <c r="AA1609" s="121" t="s">
        <v>1427</v>
      </c>
      <c r="AB1609" s="121" t="s">
        <v>7912</v>
      </c>
      <c r="AC1609" s="121">
        <v>9</v>
      </c>
      <c r="AD1609" s="122"/>
      <c r="AE1609" s="122"/>
      <c r="AF1609" s="121" t="s">
        <v>8257</v>
      </c>
      <c r="AG1609" s="121"/>
      <c r="AH1609" s="121" t="s">
        <v>6891</v>
      </c>
      <c r="AI1609" s="121"/>
      <c r="AJ1609" s="123">
        <v>5</v>
      </c>
      <c r="AK1609" s="123">
        <v>85.98</v>
      </c>
      <c r="AL1609" s="123">
        <f t="shared" si="279"/>
        <v>429.90000000000003</v>
      </c>
      <c r="AM1609" s="123">
        <f t="shared" si="280"/>
        <v>0</v>
      </c>
      <c r="AN1609" s="130"/>
      <c r="AO1609" s="21"/>
      <c r="AP1609" s="24"/>
      <c r="AQ1609" s="21"/>
    </row>
    <row r="1610" spans="1:43" s="22" customFormat="1" ht="140.25" outlineLevel="1" x14ac:dyDescent="0.25">
      <c r="A1610" s="70"/>
      <c r="B1610" s="72" t="s">
        <v>6508</v>
      </c>
      <c r="C1610" s="21" t="s">
        <v>79</v>
      </c>
      <c r="D1610" s="74" t="s">
        <v>5847</v>
      </c>
      <c r="E1610" s="74" t="s">
        <v>5848</v>
      </c>
      <c r="F1610" s="74" t="s">
        <v>1553</v>
      </c>
      <c r="G1610" s="21" t="s">
        <v>7597</v>
      </c>
      <c r="H1610" s="23" t="s">
        <v>100</v>
      </c>
      <c r="I1610" s="24">
        <v>0</v>
      </c>
      <c r="J1610" s="25">
        <v>710000000</v>
      </c>
      <c r="K1610" s="25" t="s">
        <v>82</v>
      </c>
      <c r="L1610" s="23" t="s">
        <v>726</v>
      </c>
      <c r="M1610" s="30" t="s">
        <v>1707</v>
      </c>
      <c r="N1610" s="26" t="s">
        <v>84</v>
      </c>
      <c r="O1610" s="26" t="s">
        <v>4214</v>
      </c>
      <c r="P1610" s="21" t="s">
        <v>91</v>
      </c>
      <c r="Q1610" s="27" t="s">
        <v>898</v>
      </c>
      <c r="R1610" s="26" t="s">
        <v>899</v>
      </c>
      <c r="S1610" s="12">
        <v>15</v>
      </c>
      <c r="T1610" s="12">
        <v>133.75</v>
      </c>
      <c r="U1610" s="12">
        <f t="shared" si="281"/>
        <v>2006.25</v>
      </c>
      <c r="V1610" s="12">
        <f t="shared" si="282"/>
        <v>2247</v>
      </c>
      <c r="W1610" s="23"/>
      <c r="X1610" s="23">
        <v>2017</v>
      </c>
      <c r="Y1610" s="25"/>
      <c r="Z1610" s="121" t="s">
        <v>1566</v>
      </c>
      <c r="AA1610" s="121" t="s">
        <v>1427</v>
      </c>
      <c r="AB1610" s="121" t="s">
        <v>7912</v>
      </c>
      <c r="AC1610" s="121">
        <v>10</v>
      </c>
      <c r="AD1610" s="122"/>
      <c r="AE1610" s="122"/>
      <c r="AF1610" s="121" t="s">
        <v>8257</v>
      </c>
      <c r="AG1610" s="121"/>
      <c r="AH1610" s="121" t="s">
        <v>6891</v>
      </c>
      <c r="AI1610" s="121"/>
      <c r="AJ1610" s="123">
        <v>15</v>
      </c>
      <c r="AK1610" s="123">
        <v>133.75</v>
      </c>
      <c r="AL1610" s="123">
        <f t="shared" si="279"/>
        <v>2006.25</v>
      </c>
      <c r="AM1610" s="123">
        <f t="shared" si="280"/>
        <v>0</v>
      </c>
      <c r="AN1610" s="130"/>
      <c r="AO1610" s="21"/>
      <c r="AP1610" s="24"/>
      <c r="AQ1610" s="21"/>
    </row>
    <row r="1611" spans="1:43" s="22" customFormat="1" ht="76.5" outlineLevel="1" x14ac:dyDescent="0.25">
      <c r="A1611" s="70"/>
      <c r="B1611" s="72" t="s">
        <v>6509</v>
      </c>
      <c r="C1611" s="21" t="s">
        <v>79</v>
      </c>
      <c r="D1611" s="74" t="s">
        <v>1519</v>
      </c>
      <c r="E1611" s="74" t="s">
        <v>1520</v>
      </c>
      <c r="F1611" s="74" t="s">
        <v>1518</v>
      </c>
      <c r="G1611" s="21" t="s">
        <v>7225</v>
      </c>
      <c r="H1611" s="23" t="s">
        <v>100</v>
      </c>
      <c r="I1611" s="24">
        <v>0</v>
      </c>
      <c r="J1611" s="25">
        <v>710000000</v>
      </c>
      <c r="K1611" s="25" t="s">
        <v>82</v>
      </c>
      <c r="L1611" s="23" t="s">
        <v>726</v>
      </c>
      <c r="M1611" s="30" t="s">
        <v>1707</v>
      </c>
      <c r="N1611" s="26" t="s">
        <v>84</v>
      </c>
      <c r="O1611" s="26" t="s">
        <v>4214</v>
      </c>
      <c r="P1611" s="21" t="s">
        <v>91</v>
      </c>
      <c r="Q1611" s="27" t="s">
        <v>1563</v>
      </c>
      <c r="R1611" s="26" t="s">
        <v>1564</v>
      </c>
      <c r="S1611" s="12">
        <v>22</v>
      </c>
      <c r="T1611" s="12">
        <v>66.88</v>
      </c>
      <c r="U1611" s="12">
        <f t="shared" si="281"/>
        <v>1471.36</v>
      </c>
      <c r="V1611" s="12">
        <f t="shared" si="282"/>
        <v>1647.9232</v>
      </c>
      <c r="W1611" s="23"/>
      <c r="X1611" s="23">
        <v>2017</v>
      </c>
      <c r="Y1611" s="25"/>
      <c r="Z1611" s="121" t="s">
        <v>1566</v>
      </c>
      <c r="AA1611" s="121" t="s">
        <v>1427</v>
      </c>
      <c r="AB1611" s="121" t="s">
        <v>7912</v>
      </c>
      <c r="AC1611" s="121">
        <v>11</v>
      </c>
      <c r="AD1611" s="122"/>
      <c r="AE1611" s="122"/>
      <c r="AF1611" s="121" t="s">
        <v>8257</v>
      </c>
      <c r="AG1611" s="121"/>
      <c r="AH1611" s="121" t="s">
        <v>6891</v>
      </c>
      <c r="AI1611" s="121"/>
      <c r="AJ1611" s="123">
        <v>22</v>
      </c>
      <c r="AK1611" s="123">
        <v>66.88</v>
      </c>
      <c r="AL1611" s="123">
        <f t="shared" si="279"/>
        <v>1471.36</v>
      </c>
      <c r="AM1611" s="123">
        <f t="shared" si="280"/>
        <v>0</v>
      </c>
      <c r="AN1611" s="130"/>
      <c r="AO1611" s="21"/>
      <c r="AP1611" s="24"/>
      <c r="AQ1611" s="21"/>
    </row>
    <row r="1612" spans="1:43" s="22" customFormat="1" ht="76.5" outlineLevel="1" x14ac:dyDescent="0.25">
      <c r="A1612" s="70"/>
      <c r="B1612" s="72" t="s">
        <v>6510</v>
      </c>
      <c r="C1612" s="21" t="s">
        <v>79</v>
      </c>
      <c r="D1612" s="74" t="s">
        <v>5849</v>
      </c>
      <c r="E1612" s="74" t="s">
        <v>5850</v>
      </c>
      <c r="F1612" s="74" t="s">
        <v>3238</v>
      </c>
      <c r="G1612" s="21" t="s">
        <v>7226</v>
      </c>
      <c r="H1612" s="23" t="s">
        <v>100</v>
      </c>
      <c r="I1612" s="24">
        <v>0</v>
      </c>
      <c r="J1612" s="25">
        <v>710000000</v>
      </c>
      <c r="K1612" s="25" t="s">
        <v>82</v>
      </c>
      <c r="L1612" s="23" t="s">
        <v>726</v>
      </c>
      <c r="M1612" s="30" t="s">
        <v>1707</v>
      </c>
      <c r="N1612" s="26" t="s">
        <v>84</v>
      </c>
      <c r="O1612" s="26" t="s">
        <v>4214</v>
      </c>
      <c r="P1612" s="21" t="s">
        <v>91</v>
      </c>
      <c r="Q1612" s="27" t="s">
        <v>1563</v>
      </c>
      <c r="R1612" s="26" t="s">
        <v>1564</v>
      </c>
      <c r="S1612" s="12">
        <v>5</v>
      </c>
      <c r="T1612" s="12">
        <v>95.54</v>
      </c>
      <c r="U1612" s="12">
        <f t="shared" si="281"/>
        <v>477.70000000000005</v>
      </c>
      <c r="V1612" s="12">
        <f t="shared" si="282"/>
        <v>535.02400000000011</v>
      </c>
      <c r="W1612" s="23"/>
      <c r="X1612" s="23">
        <v>2017</v>
      </c>
      <c r="Y1612" s="25"/>
      <c r="Z1612" s="121" t="s">
        <v>1566</v>
      </c>
      <c r="AA1612" s="121" t="s">
        <v>1427</v>
      </c>
      <c r="AB1612" s="121" t="s">
        <v>7912</v>
      </c>
      <c r="AC1612" s="121">
        <v>12</v>
      </c>
      <c r="AD1612" s="122"/>
      <c r="AE1612" s="122"/>
      <c r="AF1612" s="121" t="s">
        <v>8257</v>
      </c>
      <c r="AG1612" s="121"/>
      <c r="AH1612" s="121" t="s">
        <v>6891</v>
      </c>
      <c r="AI1612" s="121"/>
      <c r="AJ1612" s="123">
        <v>5</v>
      </c>
      <c r="AK1612" s="123">
        <v>95.54</v>
      </c>
      <c r="AL1612" s="123">
        <f t="shared" si="279"/>
        <v>477.70000000000005</v>
      </c>
      <c r="AM1612" s="123">
        <f t="shared" si="280"/>
        <v>0</v>
      </c>
      <c r="AN1612" s="130"/>
      <c r="AO1612" s="21"/>
      <c r="AP1612" s="24"/>
      <c r="AQ1612" s="21"/>
    </row>
    <row r="1613" spans="1:43" s="22" customFormat="1" ht="127.5" outlineLevel="1" x14ac:dyDescent="0.25">
      <c r="A1613" s="70"/>
      <c r="B1613" s="72" t="s">
        <v>6511</v>
      </c>
      <c r="C1613" s="21" t="s">
        <v>79</v>
      </c>
      <c r="D1613" s="74" t="s">
        <v>5851</v>
      </c>
      <c r="E1613" s="74" t="s">
        <v>5852</v>
      </c>
      <c r="F1613" s="74" t="s">
        <v>5853</v>
      </c>
      <c r="G1613" s="21" t="s">
        <v>7227</v>
      </c>
      <c r="H1613" s="23" t="s">
        <v>100</v>
      </c>
      <c r="I1613" s="24">
        <v>0</v>
      </c>
      <c r="J1613" s="25">
        <v>710000000</v>
      </c>
      <c r="K1613" s="25" t="s">
        <v>82</v>
      </c>
      <c r="L1613" s="23" t="s">
        <v>726</v>
      </c>
      <c r="M1613" s="30" t="s">
        <v>1707</v>
      </c>
      <c r="N1613" s="26" t="s">
        <v>84</v>
      </c>
      <c r="O1613" s="26" t="s">
        <v>4214</v>
      </c>
      <c r="P1613" s="21" t="s">
        <v>91</v>
      </c>
      <c r="Q1613" s="27" t="s">
        <v>898</v>
      </c>
      <c r="R1613" s="26" t="s">
        <v>899</v>
      </c>
      <c r="S1613" s="12">
        <v>10</v>
      </c>
      <c r="T1613" s="12">
        <v>1145.43</v>
      </c>
      <c r="U1613" s="12">
        <f t="shared" si="281"/>
        <v>11454.300000000001</v>
      </c>
      <c r="V1613" s="12">
        <f t="shared" si="282"/>
        <v>12828.816000000003</v>
      </c>
      <c r="W1613" s="23"/>
      <c r="X1613" s="23">
        <v>2017</v>
      </c>
      <c r="Y1613" s="25"/>
      <c r="Z1613" s="121" t="s">
        <v>1566</v>
      </c>
      <c r="AA1613" s="121" t="s">
        <v>1427</v>
      </c>
      <c r="AB1613" s="121" t="s">
        <v>7912</v>
      </c>
      <c r="AC1613" s="121">
        <v>13</v>
      </c>
      <c r="AD1613" s="122"/>
      <c r="AE1613" s="122"/>
      <c r="AF1613" s="121" t="s">
        <v>8257</v>
      </c>
      <c r="AG1613" s="121"/>
      <c r="AH1613" s="121" t="s">
        <v>6891</v>
      </c>
      <c r="AI1613" s="121"/>
      <c r="AJ1613" s="123">
        <v>10</v>
      </c>
      <c r="AK1613" s="123">
        <v>1145.43</v>
      </c>
      <c r="AL1613" s="123">
        <f t="shared" si="279"/>
        <v>11454.300000000001</v>
      </c>
      <c r="AM1613" s="123">
        <f t="shared" si="280"/>
        <v>0</v>
      </c>
      <c r="AN1613" s="130"/>
      <c r="AO1613" s="21"/>
      <c r="AP1613" s="24"/>
      <c r="AQ1613" s="21"/>
    </row>
    <row r="1614" spans="1:43" s="22" customFormat="1" ht="102" outlineLevel="1" x14ac:dyDescent="0.25">
      <c r="A1614" s="70"/>
      <c r="B1614" s="72" t="s">
        <v>6512</v>
      </c>
      <c r="C1614" s="21" t="s">
        <v>79</v>
      </c>
      <c r="D1614" s="74" t="s">
        <v>1521</v>
      </c>
      <c r="E1614" s="74" t="s">
        <v>3145</v>
      </c>
      <c r="F1614" s="74" t="s">
        <v>1518</v>
      </c>
      <c r="G1614" s="21" t="s">
        <v>7598</v>
      </c>
      <c r="H1614" s="23" t="s">
        <v>100</v>
      </c>
      <c r="I1614" s="24">
        <v>0</v>
      </c>
      <c r="J1614" s="25">
        <v>710000000</v>
      </c>
      <c r="K1614" s="25" t="s">
        <v>82</v>
      </c>
      <c r="L1614" s="23" t="s">
        <v>726</v>
      </c>
      <c r="M1614" s="30" t="s">
        <v>1707</v>
      </c>
      <c r="N1614" s="26" t="s">
        <v>84</v>
      </c>
      <c r="O1614" s="26" t="s">
        <v>4214</v>
      </c>
      <c r="P1614" s="21" t="s">
        <v>91</v>
      </c>
      <c r="Q1614" s="27" t="s">
        <v>1563</v>
      </c>
      <c r="R1614" s="26" t="s">
        <v>1564</v>
      </c>
      <c r="S1614" s="12">
        <v>10</v>
      </c>
      <c r="T1614" s="12">
        <v>76.430000000000007</v>
      </c>
      <c r="U1614" s="12">
        <f t="shared" si="281"/>
        <v>764.30000000000007</v>
      </c>
      <c r="V1614" s="12">
        <f t="shared" si="282"/>
        <v>856.01600000000019</v>
      </c>
      <c r="W1614" s="23"/>
      <c r="X1614" s="23">
        <v>2017</v>
      </c>
      <c r="Y1614" s="25"/>
      <c r="Z1614" s="121" t="s">
        <v>1566</v>
      </c>
      <c r="AA1614" s="121" t="s">
        <v>1427</v>
      </c>
      <c r="AB1614" s="121" t="s">
        <v>7912</v>
      </c>
      <c r="AC1614" s="121">
        <v>14</v>
      </c>
      <c r="AD1614" s="122"/>
      <c r="AE1614" s="122"/>
      <c r="AF1614" s="121" t="s">
        <v>8257</v>
      </c>
      <c r="AG1614" s="121"/>
      <c r="AH1614" s="121" t="s">
        <v>6891</v>
      </c>
      <c r="AI1614" s="121"/>
      <c r="AJ1614" s="123">
        <v>10</v>
      </c>
      <c r="AK1614" s="123">
        <v>76.430000000000007</v>
      </c>
      <c r="AL1614" s="123">
        <f t="shared" si="279"/>
        <v>764.30000000000007</v>
      </c>
      <c r="AM1614" s="123">
        <f t="shared" si="280"/>
        <v>0</v>
      </c>
      <c r="AN1614" s="130"/>
      <c r="AO1614" s="21"/>
      <c r="AP1614" s="24"/>
      <c r="AQ1614" s="21"/>
    </row>
    <row r="1615" spans="1:43" s="22" customFormat="1" ht="102" outlineLevel="1" x14ac:dyDescent="0.25">
      <c r="A1615" s="70"/>
      <c r="B1615" s="72" t="s">
        <v>6513</v>
      </c>
      <c r="C1615" s="21" t="s">
        <v>79</v>
      </c>
      <c r="D1615" s="74" t="s">
        <v>5854</v>
      </c>
      <c r="E1615" s="74" t="s">
        <v>5855</v>
      </c>
      <c r="F1615" s="74" t="s">
        <v>1518</v>
      </c>
      <c r="G1615" s="21" t="s">
        <v>7228</v>
      </c>
      <c r="H1615" s="23" t="s">
        <v>100</v>
      </c>
      <c r="I1615" s="24">
        <v>0</v>
      </c>
      <c r="J1615" s="25">
        <v>710000000</v>
      </c>
      <c r="K1615" s="25" t="s">
        <v>82</v>
      </c>
      <c r="L1615" s="23" t="s">
        <v>726</v>
      </c>
      <c r="M1615" s="30" t="s">
        <v>1707</v>
      </c>
      <c r="N1615" s="26" t="s">
        <v>84</v>
      </c>
      <c r="O1615" s="26" t="s">
        <v>4214</v>
      </c>
      <c r="P1615" s="21" t="s">
        <v>91</v>
      </c>
      <c r="Q1615" s="27" t="s">
        <v>898</v>
      </c>
      <c r="R1615" s="26" t="s">
        <v>899</v>
      </c>
      <c r="S1615" s="12">
        <v>5</v>
      </c>
      <c r="T1615" s="12">
        <v>506.34</v>
      </c>
      <c r="U1615" s="12">
        <f t="shared" si="281"/>
        <v>2531.6999999999998</v>
      </c>
      <c r="V1615" s="12">
        <f t="shared" si="282"/>
        <v>2835.5039999999999</v>
      </c>
      <c r="W1615" s="23"/>
      <c r="X1615" s="23">
        <v>2017</v>
      </c>
      <c r="Y1615" s="25"/>
      <c r="Z1615" s="121" t="s">
        <v>1566</v>
      </c>
      <c r="AA1615" s="121" t="s">
        <v>1427</v>
      </c>
      <c r="AB1615" s="121" t="s">
        <v>7912</v>
      </c>
      <c r="AC1615" s="121">
        <v>15</v>
      </c>
      <c r="AD1615" s="122"/>
      <c r="AE1615" s="122"/>
      <c r="AF1615" s="121" t="s">
        <v>8257</v>
      </c>
      <c r="AG1615" s="121"/>
      <c r="AH1615" s="121" t="s">
        <v>6891</v>
      </c>
      <c r="AI1615" s="121"/>
      <c r="AJ1615" s="123">
        <v>5</v>
      </c>
      <c r="AK1615" s="123">
        <v>506.34</v>
      </c>
      <c r="AL1615" s="123">
        <f t="shared" si="279"/>
        <v>2531.6999999999998</v>
      </c>
      <c r="AM1615" s="123">
        <f t="shared" si="280"/>
        <v>0</v>
      </c>
      <c r="AN1615" s="130"/>
      <c r="AO1615" s="21"/>
      <c r="AP1615" s="24"/>
      <c r="AQ1615" s="21"/>
    </row>
    <row r="1616" spans="1:43" s="22" customFormat="1" ht="102" outlineLevel="1" x14ac:dyDescent="0.25">
      <c r="A1616" s="70"/>
      <c r="B1616" s="72" t="s">
        <v>6514</v>
      </c>
      <c r="C1616" s="21" t="s">
        <v>79</v>
      </c>
      <c r="D1616" s="74" t="s">
        <v>5856</v>
      </c>
      <c r="E1616" s="74" t="s">
        <v>5857</v>
      </c>
      <c r="F1616" s="74" t="s">
        <v>1518</v>
      </c>
      <c r="G1616" s="21" t="s">
        <v>7599</v>
      </c>
      <c r="H1616" s="23" t="s">
        <v>100</v>
      </c>
      <c r="I1616" s="24">
        <v>0</v>
      </c>
      <c r="J1616" s="25">
        <v>710000000</v>
      </c>
      <c r="K1616" s="25" t="s">
        <v>82</v>
      </c>
      <c r="L1616" s="23" t="s">
        <v>726</v>
      </c>
      <c r="M1616" s="30" t="s">
        <v>1707</v>
      </c>
      <c r="N1616" s="26" t="s">
        <v>84</v>
      </c>
      <c r="O1616" s="26" t="s">
        <v>4214</v>
      </c>
      <c r="P1616" s="21" t="s">
        <v>91</v>
      </c>
      <c r="Q1616" s="27" t="s">
        <v>898</v>
      </c>
      <c r="R1616" s="26" t="s">
        <v>899</v>
      </c>
      <c r="S1616" s="12">
        <v>3</v>
      </c>
      <c r="T1616" s="12">
        <v>286.61</v>
      </c>
      <c r="U1616" s="12">
        <f t="shared" si="281"/>
        <v>859.83</v>
      </c>
      <c r="V1616" s="12">
        <f t="shared" si="282"/>
        <v>963.00960000000009</v>
      </c>
      <c r="W1616" s="23"/>
      <c r="X1616" s="23">
        <v>2017</v>
      </c>
      <c r="Y1616" s="25"/>
      <c r="Z1616" s="121" t="s">
        <v>1566</v>
      </c>
      <c r="AA1616" s="121" t="s">
        <v>1427</v>
      </c>
      <c r="AB1616" s="121" t="s">
        <v>7912</v>
      </c>
      <c r="AC1616" s="121">
        <v>16</v>
      </c>
      <c r="AD1616" s="122"/>
      <c r="AE1616" s="122"/>
      <c r="AF1616" s="121" t="s">
        <v>8257</v>
      </c>
      <c r="AG1616" s="121"/>
      <c r="AH1616" s="121" t="s">
        <v>6891</v>
      </c>
      <c r="AI1616" s="121"/>
      <c r="AJ1616" s="123">
        <v>3</v>
      </c>
      <c r="AK1616" s="123">
        <v>286.61</v>
      </c>
      <c r="AL1616" s="123">
        <f t="shared" si="279"/>
        <v>859.83</v>
      </c>
      <c r="AM1616" s="123">
        <f t="shared" si="280"/>
        <v>0</v>
      </c>
      <c r="AN1616" s="130"/>
      <c r="AO1616" s="21"/>
      <c r="AP1616" s="24"/>
      <c r="AQ1616" s="21"/>
    </row>
    <row r="1617" spans="1:43" s="22" customFormat="1" ht="76.5" outlineLevel="1" x14ac:dyDescent="0.25">
      <c r="A1617" s="70"/>
      <c r="B1617" s="72" t="s">
        <v>6515</v>
      </c>
      <c r="C1617" s="21" t="s">
        <v>79</v>
      </c>
      <c r="D1617" s="74" t="s">
        <v>3328</v>
      </c>
      <c r="E1617" s="74" t="s">
        <v>1438</v>
      </c>
      <c r="F1617" s="74" t="s">
        <v>3329</v>
      </c>
      <c r="G1617" s="21" t="s">
        <v>7600</v>
      </c>
      <c r="H1617" s="23" t="s">
        <v>100</v>
      </c>
      <c r="I1617" s="24">
        <v>0</v>
      </c>
      <c r="J1617" s="25">
        <v>710000000</v>
      </c>
      <c r="K1617" s="25" t="s">
        <v>82</v>
      </c>
      <c r="L1617" s="23" t="s">
        <v>726</v>
      </c>
      <c r="M1617" s="30" t="s">
        <v>1707</v>
      </c>
      <c r="N1617" s="26" t="s">
        <v>84</v>
      </c>
      <c r="O1617" s="26" t="s">
        <v>4214</v>
      </c>
      <c r="P1617" s="21" t="s">
        <v>91</v>
      </c>
      <c r="Q1617" s="27" t="s">
        <v>1563</v>
      </c>
      <c r="R1617" s="26" t="s">
        <v>1564</v>
      </c>
      <c r="S1617" s="12">
        <v>15</v>
      </c>
      <c r="T1617" s="12">
        <v>936.25</v>
      </c>
      <c r="U1617" s="12">
        <f t="shared" si="281"/>
        <v>14043.75</v>
      </c>
      <c r="V1617" s="12">
        <f t="shared" si="282"/>
        <v>15729.000000000002</v>
      </c>
      <c r="W1617" s="23"/>
      <c r="X1617" s="23">
        <v>2017</v>
      </c>
      <c r="Y1617" s="25"/>
      <c r="Z1617" s="121" t="s">
        <v>1566</v>
      </c>
      <c r="AA1617" s="121" t="s">
        <v>1427</v>
      </c>
      <c r="AB1617" s="121" t="s">
        <v>7912</v>
      </c>
      <c r="AC1617" s="121">
        <v>17</v>
      </c>
      <c r="AD1617" s="122"/>
      <c r="AE1617" s="122"/>
      <c r="AF1617" s="121" t="s">
        <v>8257</v>
      </c>
      <c r="AG1617" s="121"/>
      <c r="AH1617" s="121" t="s">
        <v>6891</v>
      </c>
      <c r="AI1617" s="121"/>
      <c r="AJ1617" s="123">
        <v>15</v>
      </c>
      <c r="AK1617" s="123">
        <v>936.25</v>
      </c>
      <c r="AL1617" s="123">
        <f t="shared" si="279"/>
        <v>14043.75</v>
      </c>
      <c r="AM1617" s="123">
        <f t="shared" si="280"/>
        <v>0</v>
      </c>
      <c r="AN1617" s="130"/>
      <c r="AO1617" s="21"/>
      <c r="AP1617" s="24"/>
      <c r="AQ1617" s="21"/>
    </row>
    <row r="1618" spans="1:43" s="22" customFormat="1" ht="76.5" outlineLevel="1" x14ac:dyDescent="0.25">
      <c r="A1618" s="70"/>
      <c r="B1618" s="72" t="s">
        <v>6516</v>
      </c>
      <c r="C1618" s="21" t="s">
        <v>79</v>
      </c>
      <c r="D1618" s="74" t="s">
        <v>5858</v>
      </c>
      <c r="E1618" s="74" t="s">
        <v>5859</v>
      </c>
      <c r="F1618" s="74" t="s">
        <v>1518</v>
      </c>
      <c r="G1618" s="21" t="s">
        <v>7601</v>
      </c>
      <c r="H1618" s="23" t="s">
        <v>100</v>
      </c>
      <c r="I1618" s="24">
        <v>0</v>
      </c>
      <c r="J1618" s="25">
        <v>710000000</v>
      </c>
      <c r="K1618" s="25" t="s">
        <v>82</v>
      </c>
      <c r="L1618" s="23" t="s">
        <v>726</v>
      </c>
      <c r="M1618" s="30" t="s">
        <v>1707</v>
      </c>
      <c r="N1618" s="26" t="s">
        <v>84</v>
      </c>
      <c r="O1618" s="26" t="s">
        <v>4214</v>
      </c>
      <c r="P1618" s="21" t="s">
        <v>91</v>
      </c>
      <c r="Q1618" s="27" t="s">
        <v>1563</v>
      </c>
      <c r="R1618" s="26" t="s">
        <v>1564</v>
      </c>
      <c r="S1618" s="12">
        <v>3</v>
      </c>
      <c r="T1618" s="12">
        <v>272.27999999999997</v>
      </c>
      <c r="U1618" s="12">
        <f t="shared" si="281"/>
        <v>816.83999999999992</v>
      </c>
      <c r="V1618" s="12">
        <f t="shared" si="282"/>
        <v>914.86080000000004</v>
      </c>
      <c r="W1618" s="23"/>
      <c r="X1618" s="23">
        <v>2017</v>
      </c>
      <c r="Y1618" s="25"/>
      <c r="Z1618" s="121" t="s">
        <v>1566</v>
      </c>
      <c r="AA1618" s="121" t="s">
        <v>1427</v>
      </c>
      <c r="AB1618" s="121" t="s">
        <v>7912</v>
      </c>
      <c r="AC1618" s="121">
        <v>18</v>
      </c>
      <c r="AD1618" s="122"/>
      <c r="AE1618" s="122"/>
      <c r="AF1618" s="121" t="s">
        <v>8257</v>
      </c>
      <c r="AG1618" s="121"/>
      <c r="AH1618" s="121" t="s">
        <v>6891</v>
      </c>
      <c r="AI1618" s="121"/>
      <c r="AJ1618" s="123">
        <v>3</v>
      </c>
      <c r="AK1618" s="123">
        <v>272.27999999999997</v>
      </c>
      <c r="AL1618" s="123">
        <f t="shared" si="279"/>
        <v>816.83999999999992</v>
      </c>
      <c r="AM1618" s="123">
        <f t="shared" si="280"/>
        <v>0</v>
      </c>
      <c r="AN1618" s="130"/>
      <c r="AO1618" s="21"/>
      <c r="AP1618" s="24"/>
      <c r="AQ1618" s="21"/>
    </row>
    <row r="1619" spans="1:43" s="22" customFormat="1" ht="114.75" outlineLevel="1" x14ac:dyDescent="0.25">
      <c r="A1619" s="70"/>
      <c r="B1619" s="72" t="s">
        <v>6517</v>
      </c>
      <c r="C1619" s="21" t="s">
        <v>79</v>
      </c>
      <c r="D1619" s="74" t="s">
        <v>5860</v>
      </c>
      <c r="E1619" s="74" t="s">
        <v>5861</v>
      </c>
      <c r="F1619" s="74" t="s">
        <v>5862</v>
      </c>
      <c r="G1619" s="21" t="s">
        <v>7602</v>
      </c>
      <c r="H1619" s="23" t="s">
        <v>100</v>
      </c>
      <c r="I1619" s="24">
        <v>0</v>
      </c>
      <c r="J1619" s="25">
        <v>710000000</v>
      </c>
      <c r="K1619" s="25" t="s">
        <v>82</v>
      </c>
      <c r="L1619" s="23" t="s">
        <v>726</v>
      </c>
      <c r="M1619" s="30" t="s">
        <v>1707</v>
      </c>
      <c r="N1619" s="26" t="s">
        <v>84</v>
      </c>
      <c r="O1619" s="26" t="s">
        <v>4214</v>
      </c>
      <c r="P1619" s="21" t="s">
        <v>91</v>
      </c>
      <c r="Q1619" s="27" t="s">
        <v>1563</v>
      </c>
      <c r="R1619" s="26" t="s">
        <v>1564</v>
      </c>
      <c r="S1619" s="12">
        <v>5</v>
      </c>
      <c r="T1619" s="12">
        <v>1318.39</v>
      </c>
      <c r="U1619" s="12">
        <f t="shared" si="281"/>
        <v>6591.9500000000007</v>
      </c>
      <c r="V1619" s="12">
        <f t="shared" si="282"/>
        <v>7382.9840000000013</v>
      </c>
      <c r="W1619" s="23"/>
      <c r="X1619" s="23">
        <v>2017</v>
      </c>
      <c r="Y1619" s="25"/>
      <c r="Z1619" s="121" t="s">
        <v>1566</v>
      </c>
      <c r="AA1619" s="121" t="s">
        <v>1427</v>
      </c>
      <c r="AB1619" s="121" t="s">
        <v>7912</v>
      </c>
      <c r="AC1619" s="121">
        <v>19</v>
      </c>
      <c r="AD1619" s="122"/>
      <c r="AE1619" s="122"/>
      <c r="AF1619" s="121" t="s">
        <v>8257</v>
      </c>
      <c r="AG1619" s="121"/>
      <c r="AH1619" s="121" t="s">
        <v>6891</v>
      </c>
      <c r="AI1619" s="121"/>
      <c r="AJ1619" s="123">
        <v>5</v>
      </c>
      <c r="AK1619" s="123">
        <v>1318.39</v>
      </c>
      <c r="AL1619" s="123">
        <f t="shared" si="279"/>
        <v>6591.9500000000007</v>
      </c>
      <c r="AM1619" s="123">
        <f t="shared" si="280"/>
        <v>0</v>
      </c>
      <c r="AN1619" s="130"/>
      <c r="AO1619" s="21"/>
      <c r="AP1619" s="24"/>
      <c r="AQ1619" s="21"/>
    </row>
    <row r="1620" spans="1:43" s="22" customFormat="1" ht="114.75" outlineLevel="1" x14ac:dyDescent="0.25">
      <c r="A1620" s="70"/>
      <c r="B1620" s="72" t="s">
        <v>6518</v>
      </c>
      <c r="C1620" s="21" t="s">
        <v>79</v>
      </c>
      <c r="D1620" s="74" t="s">
        <v>5863</v>
      </c>
      <c r="E1620" s="74" t="s">
        <v>5864</v>
      </c>
      <c r="F1620" s="74" t="s">
        <v>1518</v>
      </c>
      <c r="G1620" s="21" t="s">
        <v>7229</v>
      </c>
      <c r="H1620" s="23" t="s">
        <v>100</v>
      </c>
      <c r="I1620" s="24">
        <v>0</v>
      </c>
      <c r="J1620" s="25">
        <v>710000000</v>
      </c>
      <c r="K1620" s="25" t="s">
        <v>82</v>
      </c>
      <c r="L1620" s="23" t="s">
        <v>726</v>
      </c>
      <c r="M1620" s="30" t="s">
        <v>1707</v>
      </c>
      <c r="N1620" s="26" t="s">
        <v>84</v>
      </c>
      <c r="O1620" s="26" t="s">
        <v>4214</v>
      </c>
      <c r="P1620" s="21" t="s">
        <v>91</v>
      </c>
      <c r="Q1620" s="27" t="s">
        <v>1563</v>
      </c>
      <c r="R1620" s="26" t="s">
        <v>1564</v>
      </c>
      <c r="S1620" s="12">
        <v>20</v>
      </c>
      <c r="T1620" s="12">
        <v>57.32</v>
      </c>
      <c r="U1620" s="12">
        <f t="shared" si="281"/>
        <v>1146.4000000000001</v>
      </c>
      <c r="V1620" s="12">
        <f t="shared" si="282"/>
        <v>1283.9680000000003</v>
      </c>
      <c r="W1620" s="23"/>
      <c r="X1620" s="23">
        <v>2017</v>
      </c>
      <c r="Y1620" s="25"/>
      <c r="Z1620" s="121" t="s">
        <v>1566</v>
      </c>
      <c r="AA1620" s="121" t="s">
        <v>1427</v>
      </c>
      <c r="AB1620" s="121" t="s">
        <v>7912</v>
      </c>
      <c r="AC1620" s="121">
        <v>20</v>
      </c>
      <c r="AD1620" s="122"/>
      <c r="AE1620" s="122"/>
      <c r="AF1620" s="121" t="s">
        <v>8257</v>
      </c>
      <c r="AG1620" s="121"/>
      <c r="AH1620" s="121" t="s">
        <v>6891</v>
      </c>
      <c r="AI1620" s="121"/>
      <c r="AJ1620" s="123">
        <v>20</v>
      </c>
      <c r="AK1620" s="123">
        <v>57.32</v>
      </c>
      <c r="AL1620" s="123">
        <f t="shared" si="279"/>
        <v>1146.4000000000001</v>
      </c>
      <c r="AM1620" s="123">
        <f t="shared" si="280"/>
        <v>0</v>
      </c>
      <c r="AN1620" s="130"/>
      <c r="AO1620" s="21"/>
      <c r="AP1620" s="24"/>
      <c r="AQ1620" s="21"/>
    </row>
    <row r="1621" spans="1:43" s="22" customFormat="1" ht="76.5" outlineLevel="1" x14ac:dyDescent="0.25">
      <c r="A1621" s="70"/>
      <c r="B1621" s="72" t="s">
        <v>6519</v>
      </c>
      <c r="C1621" s="21" t="s">
        <v>79</v>
      </c>
      <c r="D1621" s="74" t="s">
        <v>1526</v>
      </c>
      <c r="E1621" s="74" t="s">
        <v>1527</v>
      </c>
      <c r="F1621" s="74" t="s">
        <v>1528</v>
      </c>
      <c r="G1621" s="21" t="s">
        <v>7230</v>
      </c>
      <c r="H1621" s="23" t="s">
        <v>100</v>
      </c>
      <c r="I1621" s="24">
        <v>0</v>
      </c>
      <c r="J1621" s="25">
        <v>710000000</v>
      </c>
      <c r="K1621" s="25" t="s">
        <v>82</v>
      </c>
      <c r="L1621" s="23" t="s">
        <v>726</v>
      </c>
      <c r="M1621" s="30" t="s">
        <v>1707</v>
      </c>
      <c r="N1621" s="26" t="s">
        <v>84</v>
      </c>
      <c r="O1621" s="26" t="s">
        <v>4214</v>
      </c>
      <c r="P1621" s="21" t="s">
        <v>91</v>
      </c>
      <c r="Q1621" s="27" t="s">
        <v>898</v>
      </c>
      <c r="R1621" s="26" t="s">
        <v>899</v>
      </c>
      <c r="S1621" s="12">
        <v>10</v>
      </c>
      <c r="T1621" s="12">
        <v>267.5</v>
      </c>
      <c r="U1621" s="12">
        <f t="shared" si="281"/>
        <v>2675</v>
      </c>
      <c r="V1621" s="12">
        <f t="shared" si="282"/>
        <v>2996.0000000000005</v>
      </c>
      <c r="W1621" s="23"/>
      <c r="X1621" s="23">
        <v>2017</v>
      </c>
      <c r="Y1621" s="25"/>
      <c r="Z1621" s="121" t="s">
        <v>1566</v>
      </c>
      <c r="AA1621" s="121" t="s">
        <v>1427</v>
      </c>
      <c r="AB1621" s="121" t="s">
        <v>7912</v>
      </c>
      <c r="AC1621" s="121">
        <v>21</v>
      </c>
      <c r="AD1621" s="122"/>
      <c r="AE1621" s="122"/>
      <c r="AF1621" s="121" t="s">
        <v>8257</v>
      </c>
      <c r="AG1621" s="121"/>
      <c r="AH1621" s="121" t="s">
        <v>6891</v>
      </c>
      <c r="AI1621" s="121"/>
      <c r="AJ1621" s="123">
        <v>10</v>
      </c>
      <c r="AK1621" s="123">
        <v>267.5</v>
      </c>
      <c r="AL1621" s="123">
        <f t="shared" si="279"/>
        <v>2675</v>
      </c>
      <c r="AM1621" s="123">
        <f t="shared" si="280"/>
        <v>0</v>
      </c>
      <c r="AN1621" s="130"/>
      <c r="AO1621" s="21"/>
      <c r="AP1621" s="24"/>
      <c r="AQ1621" s="21"/>
    </row>
    <row r="1622" spans="1:43" s="22" customFormat="1" ht="102" outlineLevel="1" x14ac:dyDescent="0.25">
      <c r="A1622" s="70"/>
      <c r="B1622" s="72" t="s">
        <v>6520</v>
      </c>
      <c r="C1622" s="21" t="s">
        <v>79</v>
      </c>
      <c r="D1622" s="74" t="s">
        <v>5865</v>
      </c>
      <c r="E1622" s="74" t="s">
        <v>5866</v>
      </c>
      <c r="F1622" s="74" t="s">
        <v>5867</v>
      </c>
      <c r="G1622" s="21" t="s">
        <v>7603</v>
      </c>
      <c r="H1622" s="23" t="s">
        <v>100</v>
      </c>
      <c r="I1622" s="24">
        <v>0</v>
      </c>
      <c r="J1622" s="25">
        <v>710000000</v>
      </c>
      <c r="K1622" s="25" t="s">
        <v>82</v>
      </c>
      <c r="L1622" s="23" t="s">
        <v>726</v>
      </c>
      <c r="M1622" s="30" t="s">
        <v>1707</v>
      </c>
      <c r="N1622" s="26" t="s">
        <v>84</v>
      </c>
      <c r="O1622" s="26" t="s">
        <v>4214</v>
      </c>
      <c r="P1622" s="21" t="s">
        <v>91</v>
      </c>
      <c r="Q1622" s="27" t="s">
        <v>898</v>
      </c>
      <c r="R1622" s="26" t="s">
        <v>899</v>
      </c>
      <c r="S1622" s="12">
        <v>5</v>
      </c>
      <c r="T1622" s="12">
        <v>649.64</v>
      </c>
      <c r="U1622" s="12">
        <f t="shared" si="281"/>
        <v>3248.2</v>
      </c>
      <c r="V1622" s="12">
        <f t="shared" si="282"/>
        <v>3637.9839999999999</v>
      </c>
      <c r="W1622" s="23"/>
      <c r="X1622" s="23">
        <v>2017</v>
      </c>
      <c r="Y1622" s="25"/>
      <c r="Z1622" s="121" t="s">
        <v>1566</v>
      </c>
      <c r="AA1622" s="121" t="s">
        <v>1427</v>
      </c>
      <c r="AB1622" s="121" t="s">
        <v>7912</v>
      </c>
      <c r="AC1622" s="121">
        <v>22</v>
      </c>
      <c r="AD1622" s="122"/>
      <c r="AE1622" s="122"/>
      <c r="AF1622" s="121" t="s">
        <v>8257</v>
      </c>
      <c r="AG1622" s="121"/>
      <c r="AH1622" s="121" t="s">
        <v>6891</v>
      </c>
      <c r="AI1622" s="121"/>
      <c r="AJ1622" s="123">
        <v>5</v>
      </c>
      <c r="AK1622" s="123">
        <v>649.64</v>
      </c>
      <c r="AL1622" s="123">
        <f t="shared" si="279"/>
        <v>3248.2</v>
      </c>
      <c r="AM1622" s="123">
        <f t="shared" si="280"/>
        <v>0</v>
      </c>
      <c r="AN1622" s="130"/>
      <c r="AO1622" s="21"/>
      <c r="AP1622" s="24"/>
      <c r="AQ1622" s="21"/>
    </row>
    <row r="1623" spans="1:43" s="22" customFormat="1" ht="114.75" outlineLevel="1" x14ac:dyDescent="0.25">
      <c r="A1623" s="70"/>
      <c r="B1623" s="72" t="s">
        <v>6521</v>
      </c>
      <c r="C1623" s="21" t="s">
        <v>79</v>
      </c>
      <c r="D1623" s="74" t="s">
        <v>7231</v>
      </c>
      <c r="E1623" s="74" t="s">
        <v>5869</v>
      </c>
      <c r="F1623" s="74" t="s">
        <v>1518</v>
      </c>
      <c r="G1623" s="21" t="s">
        <v>7604</v>
      </c>
      <c r="H1623" s="23" t="s">
        <v>100</v>
      </c>
      <c r="I1623" s="24">
        <v>0</v>
      </c>
      <c r="J1623" s="25">
        <v>710000000</v>
      </c>
      <c r="K1623" s="25" t="s">
        <v>82</v>
      </c>
      <c r="L1623" s="23" t="s">
        <v>726</v>
      </c>
      <c r="M1623" s="30" t="s">
        <v>1707</v>
      </c>
      <c r="N1623" s="26" t="s">
        <v>84</v>
      </c>
      <c r="O1623" s="26" t="s">
        <v>4214</v>
      </c>
      <c r="P1623" s="21" t="s">
        <v>91</v>
      </c>
      <c r="Q1623" s="27" t="s">
        <v>1563</v>
      </c>
      <c r="R1623" s="26" t="s">
        <v>1564</v>
      </c>
      <c r="S1623" s="12">
        <v>10</v>
      </c>
      <c r="T1623" s="12">
        <v>286.61</v>
      </c>
      <c r="U1623" s="12">
        <f t="shared" si="281"/>
        <v>2866.1000000000004</v>
      </c>
      <c r="V1623" s="12">
        <f t="shared" si="282"/>
        <v>3210.0320000000006</v>
      </c>
      <c r="W1623" s="23"/>
      <c r="X1623" s="23">
        <v>2017</v>
      </c>
      <c r="Y1623" s="25"/>
      <c r="Z1623" s="121" t="s">
        <v>1566</v>
      </c>
      <c r="AA1623" s="121" t="s">
        <v>1427</v>
      </c>
      <c r="AB1623" s="121" t="s">
        <v>7912</v>
      </c>
      <c r="AC1623" s="121">
        <v>23</v>
      </c>
      <c r="AD1623" s="122"/>
      <c r="AE1623" s="122"/>
      <c r="AF1623" s="121" t="s">
        <v>8257</v>
      </c>
      <c r="AG1623" s="121"/>
      <c r="AH1623" s="121" t="s">
        <v>6891</v>
      </c>
      <c r="AI1623" s="121"/>
      <c r="AJ1623" s="123">
        <v>10</v>
      </c>
      <c r="AK1623" s="123">
        <v>286.61</v>
      </c>
      <c r="AL1623" s="123">
        <f t="shared" si="279"/>
        <v>2866.1000000000004</v>
      </c>
      <c r="AM1623" s="123">
        <f t="shared" si="280"/>
        <v>0</v>
      </c>
      <c r="AN1623" s="130"/>
      <c r="AO1623" s="21"/>
      <c r="AP1623" s="24"/>
      <c r="AQ1623" s="21"/>
    </row>
    <row r="1624" spans="1:43" s="22" customFormat="1" ht="76.5" outlineLevel="1" x14ac:dyDescent="0.25">
      <c r="A1624" s="70"/>
      <c r="B1624" s="72" t="s">
        <v>6522</v>
      </c>
      <c r="C1624" s="21" t="s">
        <v>79</v>
      </c>
      <c r="D1624" s="74" t="s">
        <v>1532</v>
      </c>
      <c r="E1624" s="74" t="s">
        <v>1533</v>
      </c>
      <c r="F1624" s="74" t="s">
        <v>1518</v>
      </c>
      <c r="G1624" s="21" t="s">
        <v>7232</v>
      </c>
      <c r="H1624" s="23" t="s">
        <v>100</v>
      </c>
      <c r="I1624" s="24">
        <v>0</v>
      </c>
      <c r="J1624" s="25">
        <v>710000000</v>
      </c>
      <c r="K1624" s="25" t="s">
        <v>82</v>
      </c>
      <c r="L1624" s="23" t="s">
        <v>726</v>
      </c>
      <c r="M1624" s="30" t="s">
        <v>1707</v>
      </c>
      <c r="N1624" s="26" t="s">
        <v>84</v>
      </c>
      <c r="O1624" s="26" t="s">
        <v>4214</v>
      </c>
      <c r="P1624" s="21" t="s">
        <v>91</v>
      </c>
      <c r="Q1624" s="27" t="s">
        <v>1563</v>
      </c>
      <c r="R1624" s="26" t="s">
        <v>1564</v>
      </c>
      <c r="S1624" s="12">
        <v>52</v>
      </c>
      <c r="T1624" s="12">
        <v>38.21</v>
      </c>
      <c r="U1624" s="12">
        <f t="shared" si="281"/>
        <v>1986.92</v>
      </c>
      <c r="V1624" s="12">
        <f t="shared" si="282"/>
        <v>2225.3504000000003</v>
      </c>
      <c r="W1624" s="23"/>
      <c r="X1624" s="23">
        <v>2017</v>
      </c>
      <c r="Y1624" s="25"/>
      <c r="Z1624" s="121" t="s">
        <v>1566</v>
      </c>
      <c r="AA1624" s="121" t="s">
        <v>1427</v>
      </c>
      <c r="AB1624" s="121" t="s">
        <v>7912</v>
      </c>
      <c r="AC1624" s="121">
        <v>24</v>
      </c>
      <c r="AD1624" s="122"/>
      <c r="AE1624" s="122"/>
      <c r="AF1624" s="121" t="s">
        <v>8257</v>
      </c>
      <c r="AG1624" s="121"/>
      <c r="AH1624" s="121" t="s">
        <v>6891</v>
      </c>
      <c r="AI1624" s="121"/>
      <c r="AJ1624" s="123">
        <v>52</v>
      </c>
      <c r="AK1624" s="123">
        <v>38.21</v>
      </c>
      <c r="AL1624" s="123">
        <f t="shared" si="279"/>
        <v>1986.92</v>
      </c>
      <c r="AM1624" s="123">
        <f t="shared" si="280"/>
        <v>0</v>
      </c>
      <c r="AN1624" s="130"/>
      <c r="AO1624" s="21"/>
      <c r="AP1624" s="24"/>
      <c r="AQ1624" s="21"/>
    </row>
    <row r="1625" spans="1:43" s="22" customFormat="1" ht="127.5" outlineLevel="1" x14ac:dyDescent="0.25">
      <c r="A1625" s="70"/>
      <c r="B1625" s="72" t="s">
        <v>6523</v>
      </c>
      <c r="C1625" s="21" t="s">
        <v>79</v>
      </c>
      <c r="D1625" s="74" t="s">
        <v>5870</v>
      </c>
      <c r="E1625" s="74" t="s">
        <v>5871</v>
      </c>
      <c r="F1625" s="74" t="s">
        <v>5872</v>
      </c>
      <c r="G1625" s="21" t="s">
        <v>7233</v>
      </c>
      <c r="H1625" s="23" t="s">
        <v>100</v>
      </c>
      <c r="I1625" s="24">
        <v>0</v>
      </c>
      <c r="J1625" s="25">
        <v>710000000</v>
      </c>
      <c r="K1625" s="25" t="s">
        <v>82</v>
      </c>
      <c r="L1625" s="23" t="s">
        <v>726</v>
      </c>
      <c r="M1625" s="30" t="s">
        <v>1707</v>
      </c>
      <c r="N1625" s="26" t="s">
        <v>84</v>
      </c>
      <c r="O1625" s="26" t="s">
        <v>4214</v>
      </c>
      <c r="P1625" s="21" t="s">
        <v>91</v>
      </c>
      <c r="Q1625" s="27" t="s">
        <v>898</v>
      </c>
      <c r="R1625" s="26" t="s">
        <v>899</v>
      </c>
      <c r="S1625" s="12">
        <v>1</v>
      </c>
      <c r="T1625" s="12">
        <v>343.93</v>
      </c>
      <c r="U1625" s="12">
        <f t="shared" si="281"/>
        <v>343.93</v>
      </c>
      <c r="V1625" s="12">
        <f t="shared" si="282"/>
        <v>385.20160000000004</v>
      </c>
      <c r="W1625" s="23"/>
      <c r="X1625" s="23">
        <v>2017</v>
      </c>
      <c r="Y1625" s="25"/>
      <c r="Z1625" s="121" t="s">
        <v>1566</v>
      </c>
      <c r="AA1625" s="121" t="s">
        <v>1427</v>
      </c>
      <c r="AB1625" s="121" t="s">
        <v>7912</v>
      </c>
      <c r="AC1625" s="121">
        <v>25</v>
      </c>
      <c r="AD1625" s="122"/>
      <c r="AE1625" s="122"/>
      <c r="AF1625" s="121" t="s">
        <v>8257</v>
      </c>
      <c r="AG1625" s="121"/>
      <c r="AH1625" s="121" t="s">
        <v>6891</v>
      </c>
      <c r="AI1625" s="121"/>
      <c r="AJ1625" s="123">
        <v>1</v>
      </c>
      <c r="AK1625" s="123">
        <v>343.93</v>
      </c>
      <c r="AL1625" s="123">
        <f t="shared" si="279"/>
        <v>343.93</v>
      </c>
      <c r="AM1625" s="123">
        <f t="shared" si="280"/>
        <v>0</v>
      </c>
      <c r="AN1625" s="130"/>
      <c r="AO1625" s="21"/>
      <c r="AP1625" s="24"/>
      <c r="AQ1625" s="21"/>
    </row>
    <row r="1626" spans="1:43" s="22" customFormat="1" ht="76.5" outlineLevel="1" x14ac:dyDescent="0.25">
      <c r="A1626" s="70"/>
      <c r="B1626" s="72" t="s">
        <v>6524</v>
      </c>
      <c r="C1626" s="21" t="s">
        <v>79</v>
      </c>
      <c r="D1626" s="74" t="s">
        <v>5873</v>
      </c>
      <c r="E1626" s="74" t="s">
        <v>5874</v>
      </c>
      <c r="F1626" s="74" t="s">
        <v>5875</v>
      </c>
      <c r="G1626" s="21" t="s">
        <v>7234</v>
      </c>
      <c r="H1626" s="23" t="s">
        <v>100</v>
      </c>
      <c r="I1626" s="24">
        <v>0</v>
      </c>
      <c r="J1626" s="25">
        <v>710000000</v>
      </c>
      <c r="K1626" s="25" t="s">
        <v>82</v>
      </c>
      <c r="L1626" s="23" t="s">
        <v>726</v>
      </c>
      <c r="M1626" s="30" t="s">
        <v>1707</v>
      </c>
      <c r="N1626" s="26" t="s">
        <v>84</v>
      </c>
      <c r="O1626" s="26" t="s">
        <v>4214</v>
      </c>
      <c r="P1626" s="21" t="s">
        <v>91</v>
      </c>
      <c r="Q1626" s="27" t="s">
        <v>1563</v>
      </c>
      <c r="R1626" s="26" t="s">
        <v>1564</v>
      </c>
      <c r="S1626" s="12">
        <v>5</v>
      </c>
      <c r="T1626" s="12">
        <v>286.61</v>
      </c>
      <c r="U1626" s="12">
        <f t="shared" si="281"/>
        <v>1433.0500000000002</v>
      </c>
      <c r="V1626" s="12">
        <f t="shared" si="282"/>
        <v>1605.0160000000003</v>
      </c>
      <c r="W1626" s="23"/>
      <c r="X1626" s="23">
        <v>2017</v>
      </c>
      <c r="Y1626" s="25"/>
      <c r="Z1626" s="121" t="s">
        <v>1566</v>
      </c>
      <c r="AA1626" s="121" t="s">
        <v>1427</v>
      </c>
      <c r="AB1626" s="121" t="s">
        <v>7912</v>
      </c>
      <c r="AC1626" s="121">
        <v>26</v>
      </c>
      <c r="AD1626" s="122"/>
      <c r="AE1626" s="122"/>
      <c r="AF1626" s="121" t="s">
        <v>8257</v>
      </c>
      <c r="AG1626" s="121"/>
      <c r="AH1626" s="121" t="s">
        <v>6891</v>
      </c>
      <c r="AI1626" s="121"/>
      <c r="AJ1626" s="123">
        <v>5</v>
      </c>
      <c r="AK1626" s="123">
        <v>286.61</v>
      </c>
      <c r="AL1626" s="123">
        <f t="shared" si="279"/>
        <v>1433.0500000000002</v>
      </c>
      <c r="AM1626" s="123">
        <f t="shared" si="280"/>
        <v>0</v>
      </c>
      <c r="AN1626" s="130"/>
      <c r="AO1626" s="21"/>
      <c r="AP1626" s="24"/>
      <c r="AQ1626" s="21"/>
    </row>
    <row r="1627" spans="1:43" s="22" customFormat="1" ht="89.25" outlineLevel="1" x14ac:dyDescent="0.25">
      <c r="A1627" s="70"/>
      <c r="B1627" s="72" t="s">
        <v>6525</v>
      </c>
      <c r="C1627" s="21" t="s">
        <v>79</v>
      </c>
      <c r="D1627" s="74" t="s">
        <v>5876</v>
      </c>
      <c r="E1627" s="74" t="s">
        <v>5877</v>
      </c>
      <c r="F1627" s="74" t="s">
        <v>5878</v>
      </c>
      <c r="G1627" s="21" t="s">
        <v>7235</v>
      </c>
      <c r="H1627" s="23" t="s">
        <v>100</v>
      </c>
      <c r="I1627" s="24">
        <v>0</v>
      </c>
      <c r="J1627" s="25">
        <v>710000000</v>
      </c>
      <c r="K1627" s="25" t="s">
        <v>82</v>
      </c>
      <c r="L1627" s="23" t="s">
        <v>726</v>
      </c>
      <c r="M1627" s="30" t="s">
        <v>1707</v>
      </c>
      <c r="N1627" s="26" t="s">
        <v>84</v>
      </c>
      <c r="O1627" s="26" t="s">
        <v>4214</v>
      </c>
      <c r="P1627" s="21" t="s">
        <v>91</v>
      </c>
      <c r="Q1627" s="27" t="s">
        <v>1563</v>
      </c>
      <c r="R1627" s="26" t="s">
        <v>1564</v>
      </c>
      <c r="S1627" s="12">
        <v>1</v>
      </c>
      <c r="T1627" s="12">
        <v>907.59</v>
      </c>
      <c r="U1627" s="12">
        <f t="shared" si="281"/>
        <v>907.59</v>
      </c>
      <c r="V1627" s="12">
        <f t="shared" si="282"/>
        <v>1016.5008000000001</v>
      </c>
      <c r="W1627" s="23"/>
      <c r="X1627" s="23">
        <v>2017</v>
      </c>
      <c r="Y1627" s="25"/>
      <c r="Z1627" s="121" t="s">
        <v>1566</v>
      </c>
      <c r="AA1627" s="121" t="s">
        <v>1427</v>
      </c>
      <c r="AB1627" s="121" t="s">
        <v>7912</v>
      </c>
      <c r="AC1627" s="121">
        <v>27</v>
      </c>
      <c r="AD1627" s="122"/>
      <c r="AE1627" s="122"/>
      <c r="AF1627" s="121" t="s">
        <v>8257</v>
      </c>
      <c r="AG1627" s="121"/>
      <c r="AH1627" s="121" t="s">
        <v>6891</v>
      </c>
      <c r="AI1627" s="121"/>
      <c r="AJ1627" s="123">
        <v>1</v>
      </c>
      <c r="AK1627" s="123">
        <v>907.59</v>
      </c>
      <c r="AL1627" s="123">
        <f t="shared" si="279"/>
        <v>907.59</v>
      </c>
      <c r="AM1627" s="123">
        <f t="shared" si="280"/>
        <v>0</v>
      </c>
      <c r="AN1627" s="130"/>
      <c r="AO1627" s="21"/>
      <c r="AP1627" s="24"/>
      <c r="AQ1627" s="21"/>
    </row>
    <row r="1628" spans="1:43" s="22" customFormat="1" ht="76.5" outlineLevel="1" x14ac:dyDescent="0.25">
      <c r="A1628" s="70"/>
      <c r="B1628" s="72" t="s">
        <v>6526</v>
      </c>
      <c r="C1628" s="21" t="s">
        <v>79</v>
      </c>
      <c r="D1628" s="74" t="s">
        <v>5879</v>
      </c>
      <c r="E1628" s="74" t="s">
        <v>5880</v>
      </c>
      <c r="F1628" s="74" t="s">
        <v>5881</v>
      </c>
      <c r="G1628" s="21" t="s">
        <v>7236</v>
      </c>
      <c r="H1628" s="23" t="s">
        <v>100</v>
      </c>
      <c r="I1628" s="24">
        <v>0</v>
      </c>
      <c r="J1628" s="25">
        <v>710000000</v>
      </c>
      <c r="K1628" s="25" t="s">
        <v>82</v>
      </c>
      <c r="L1628" s="23" t="s">
        <v>726</v>
      </c>
      <c r="M1628" s="30" t="s">
        <v>1707</v>
      </c>
      <c r="N1628" s="26" t="s">
        <v>84</v>
      </c>
      <c r="O1628" s="26" t="s">
        <v>4214</v>
      </c>
      <c r="P1628" s="21" t="s">
        <v>91</v>
      </c>
      <c r="Q1628" s="27" t="s">
        <v>898</v>
      </c>
      <c r="R1628" s="26" t="s">
        <v>899</v>
      </c>
      <c r="S1628" s="12">
        <v>2</v>
      </c>
      <c r="T1628" s="12">
        <v>334.38</v>
      </c>
      <c r="U1628" s="12">
        <f t="shared" si="281"/>
        <v>668.76</v>
      </c>
      <c r="V1628" s="12">
        <f t="shared" si="282"/>
        <v>749.01120000000003</v>
      </c>
      <c r="W1628" s="23"/>
      <c r="X1628" s="23">
        <v>2017</v>
      </c>
      <c r="Y1628" s="25"/>
      <c r="Z1628" s="121" t="s">
        <v>1566</v>
      </c>
      <c r="AA1628" s="121" t="s">
        <v>1427</v>
      </c>
      <c r="AB1628" s="121" t="s">
        <v>7912</v>
      </c>
      <c r="AC1628" s="121">
        <v>28</v>
      </c>
      <c r="AD1628" s="122"/>
      <c r="AE1628" s="122"/>
      <c r="AF1628" s="121" t="s">
        <v>8257</v>
      </c>
      <c r="AG1628" s="121"/>
      <c r="AH1628" s="121" t="s">
        <v>6891</v>
      </c>
      <c r="AI1628" s="121"/>
      <c r="AJ1628" s="123">
        <v>2</v>
      </c>
      <c r="AK1628" s="123">
        <v>334.38</v>
      </c>
      <c r="AL1628" s="123">
        <f t="shared" si="279"/>
        <v>668.76</v>
      </c>
      <c r="AM1628" s="123">
        <f t="shared" si="280"/>
        <v>0</v>
      </c>
      <c r="AN1628" s="130"/>
      <c r="AO1628" s="21"/>
      <c r="AP1628" s="24"/>
      <c r="AQ1628" s="21"/>
    </row>
    <row r="1629" spans="1:43" s="22" customFormat="1" ht="76.5" outlineLevel="1" x14ac:dyDescent="0.25">
      <c r="A1629" s="70"/>
      <c r="B1629" s="72" t="s">
        <v>6527</v>
      </c>
      <c r="C1629" s="21" t="s">
        <v>79</v>
      </c>
      <c r="D1629" s="74" t="s">
        <v>5882</v>
      </c>
      <c r="E1629" s="74" t="s">
        <v>5883</v>
      </c>
      <c r="F1629" s="74" t="s">
        <v>5853</v>
      </c>
      <c r="G1629" s="21" t="s">
        <v>7605</v>
      </c>
      <c r="H1629" s="23" t="s">
        <v>100</v>
      </c>
      <c r="I1629" s="24">
        <v>0</v>
      </c>
      <c r="J1629" s="25">
        <v>710000000</v>
      </c>
      <c r="K1629" s="25" t="s">
        <v>82</v>
      </c>
      <c r="L1629" s="23" t="s">
        <v>726</v>
      </c>
      <c r="M1629" s="30" t="s">
        <v>1707</v>
      </c>
      <c r="N1629" s="26" t="s">
        <v>84</v>
      </c>
      <c r="O1629" s="26" t="s">
        <v>4214</v>
      </c>
      <c r="P1629" s="21" t="s">
        <v>91</v>
      </c>
      <c r="Q1629" s="27" t="s">
        <v>898</v>
      </c>
      <c r="R1629" s="26" t="s">
        <v>899</v>
      </c>
      <c r="S1629" s="12">
        <v>3</v>
      </c>
      <c r="T1629" s="12">
        <v>401.25</v>
      </c>
      <c r="U1629" s="12">
        <f t="shared" si="281"/>
        <v>1203.75</v>
      </c>
      <c r="V1629" s="12">
        <f t="shared" si="282"/>
        <v>1348.2</v>
      </c>
      <c r="W1629" s="23"/>
      <c r="X1629" s="23">
        <v>2017</v>
      </c>
      <c r="Y1629" s="25"/>
      <c r="Z1629" s="121" t="s">
        <v>1566</v>
      </c>
      <c r="AA1629" s="121" t="s">
        <v>1427</v>
      </c>
      <c r="AB1629" s="121" t="s">
        <v>7912</v>
      </c>
      <c r="AC1629" s="121">
        <v>29</v>
      </c>
      <c r="AD1629" s="122"/>
      <c r="AE1629" s="122"/>
      <c r="AF1629" s="121" t="s">
        <v>8257</v>
      </c>
      <c r="AG1629" s="121"/>
      <c r="AH1629" s="121" t="s">
        <v>6891</v>
      </c>
      <c r="AI1629" s="121"/>
      <c r="AJ1629" s="123">
        <v>3</v>
      </c>
      <c r="AK1629" s="123">
        <v>401.25</v>
      </c>
      <c r="AL1629" s="123">
        <f t="shared" si="279"/>
        <v>1203.75</v>
      </c>
      <c r="AM1629" s="123">
        <f t="shared" si="280"/>
        <v>0</v>
      </c>
      <c r="AN1629" s="130"/>
      <c r="AO1629" s="21"/>
      <c r="AP1629" s="24"/>
      <c r="AQ1629" s="21"/>
    </row>
    <row r="1630" spans="1:43" s="22" customFormat="1" ht="114.75" outlineLevel="1" x14ac:dyDescent="0.25">
      <c r="A1630" s="70"/>
      <c r="B1630" s="72" t="s">
        <v>6528</v>
      </c>
      <c r="C1630" s="21" t="s">
        <v>79</v>
      </c>
      <c r="D1630" s="74" t="s">
        <v>1534</v>
      </c>
      <c r="E1630" s="74" t="s">
        <v>1535</v>
      </c>
      <c r="F1630" s="74" t="s">
        <v>1511</v>
      </c>
      <c r="G1630" s="21" t="s">
        <v>7638</v>
      </c>
      <c r="H1630" s="23" t="s">
        <v>100</v>
      </c>
      <c r="I1630" s="24">
        <v>0</v>
      </c>
      <c r="J1630" s="25">
        <v>710000000</v>
      </c>
      <c r="K1630" s="25" t="s">
        <v>82</v>
      </c>
      <c r="L1630" s="23" t="s">
        <v>726</v>
      </c>
      <c r="M1630" s="30" t="s">
        <v>1707</v>
      </c>
      <c r="N1630" s="26" t="s">
        <v>84</v>
      </c>
      <c r="O1630" s="26" t="s">
        <v>4214</v>
      </c>
      <c r="P1630" s="21" t="s">
        <v>91</v>
      </c>
      <c r="Q1630" s="27" t="s">
        <v>898</v>
      </c>
      <c r="R1630" s="26" t="s">
        <v>899</v>
      </c>
      <c r="S1630" s="12">
        <v>20</v>
      </c>
      <c r="T1630" s="12">
        <v>33.44</v>
      </c>
      <c r="U1630" s="12">
        <f t="shared" si="281"/>
        <v>668.8</v>
      </c>
      <c r="V1630" s="12">
        <f t="shared" si="282"/>
        <v>749.05600000000004</v>
      </c>
      <c r="W1630" s="23"/>
      <c r="X1630" s="23">
        <v>2017</v>
      </c>
      <c r="Y1630" s="25"/>
      <c r="Z1630" s="121" t="s">
        <v>1566</v>
      </c>
      <c r="AA1630" s="121" t="s">
        <v>1427</v>
      </c>
      <c r="AB1630" s="121" t="s">
        <v>7912</v>
      </c>
      <c r="AC1630" s="121">
        <v>30</v>
      </c>
      <c r="AD1630" s="122"/>
      <c r="AE1630" s="122"/>
      <c r="AF1630" s="121" t="s">
        <v>8257</v>
      </c>
      <c r="AG1630" s="121"/>
      <c r="AH1630" s="121" t="s">
        <v>6891</v>
      </c>
      <c r="AI1630" s="121"/>
      <c r="AJ1630" s="123">
        <v>20</v>
      </c>
      <c r="AK1630" s="123">
        <v>33.44</v>
      </c>
      <c r="AL1630" s="123">
        <f t="shared" si="279"/>
        <v>668.8</v>
      </c>
      <c r="AM1630" s="123">
        <f t="shared" si="280"/>
        <v>0</v>
      </c>
      <c r="AN1630" s="130"/>
      <c r="AO1630" s="21"/>
      <c r="AP1630" s="24"/>
      <c r="AQ1630" s="21"/>
    </row>
    <row r="1631" spans="1:43" s="22" customFormat="1" ht="114.75" outlineLevel="1" x14ac:dyDescent="0.25">
      <c r="A1631" s="70"/>
      <c r="B1631" s="72" t="s">
        <v>6529</v>
      </c>
      <c r="C1631" s="21" t="s">
        <v>79</v>
      </c>
      <c r="D1631" s="74" t="s">
        <v>1536</v>
      </c>
      <c r="E1631" s="74" t="s">
        <v>1537</v>
      </c>
      <c r="F1631" s="74" t="s">
        <v>1511</v>
      </c>
      <c r="G1631" s="21" t="s">
        <v>7237</v>
      </c>
      <c r="H1631" s="23" t="s">
        <v>100</v>
      </c>
      <c r="I1631" s="24">
        <v>0</v>
      </c>
      <c r="J1631" s="25">
        <v>710000000</v>
      </c>
      <c r="K1631" s="25" t="s">
        <v>82</v>
      </c>
      <c r="L1631" s="23" t="s">
        <v>726</v>
      </c>
      <c r="M1631" s="30" t="s">
        <v>1707</v>
      </c>
      <c r="N1631" s="26" t="s">
        <v>84</v>
      </c>
      <c r="O1631" s="26" t="s">
        <v>4214</v>
      </c>
      <c r="P1631" s="21" t="s">
        <v>91</v>
      </c>
      <c r="Q1631" s="27" t="s">
        <v>898</v>
      </c>
      <c r="R1631" s="26" t="s">
        <v>899</v>
      </c>
      <c r="S1631" s="12">
        <v>10</v>
      </c>
      <c r="T1631" s="12">
        <v>28.66</v>
      </c>
      <c r="U1631" s="12">
        <f t="shared" si="281"/>
        <v>286.60000000000002</v>
      </c>
      <c r="V1631" s="12">
        <f t="shared" si="282"/>
        <v>320.99200000000008</v>
      </c>
      <c r="W1631" s="23"/>
      <c r="X1631" s="23">
        <v>2017</v>
      </c>
      <c r="Y1631" s="25"/>
      <c r="Z1631" s="121" t="s">
        <v>1566</v>
      </c>
      <c r="AA1631" s="121" t="s">
        <v>1427</v>
      </c>
      <c r="AB1631" s="121" t="s">
        <v>7912</v>
      </c>
      <c r="AC1631" s="121">
        <v>31</v>
      </c>
      <c r="AD1631" s="122"/>
      <c r="AE1631" s="122"/>
      <c r="AF1631" s="121" t="s">
        <v>8257</v>
      </c>
      <c r="AG1631" s="121"/>
      <c r="AH1631" s="121" t="s">
        <v>6891</v>
      </c>
      <c r="AI1631" s="121"/>
      <c r="AJ1631" s="123">
        <v>10</v>
      </c>
      <c r="AK1631" s="123">
        <v>28.66</v>
      </c>
      <c r="AL1631" s="123">
        <f t="shared" si="279"/>
        <v>286.60000000000002</v>
      </c>
      <c r="AM1631" s="123">
        <f t="shared" si="280"/>
        <v>0</v>
      </c>
      <c r="AN1631" s="130"/>
      <c r="AO1631" s="21"/>
      <c r="AP1631" s="24"/>
      <c r="AQ1631" s="21"/>
    </row>
    <row r="1632" spans="1:43" s="22" customFormat="1" ht="89.25" outlineLevel="1" x14ac:dyDescent="0.25">
      <c r="A1632" s="70"/>
      <c r="B1632" s="72" t="s">
        <v>6530</v>
      </c>
      <c r="C1632" s="21" t="s">
        <v>79</v>
      </c>
      <c r="D1632" s="74" t="s">
        <v>5884</v>
      </c>
      <c r="E1632" s="74" t="s">
        <v>5885</v>
      </c>
      <c r="F1632" s="74" t="s">
        <v>1553</v>
      </c>
      <c r="G1632" s="21" t="s">
        <v>7639</v>
      </c>
      <c r="H1632" s="23" t="s">
        <v>100</v>
      </c>
      <c r="I1632" s="24">
        <v>0</v>
      </c>
      <c r="J1632" s="25">
        <v>710000000</v>
      </c>
      <c r="K1632" s="25" t="s">
        <v>82</v>
      </c>
      <c r="L1632" s="23" t="s">
        <v>726</v>
      </c>
      <c r="M1632" s="30" t="s">
        <v>1707</v>
      </c>
      <c r="N1632" s="26" t="s">
        <v>84</v>
      </c>
      <c r="O1632" s="26" t="s">
        <v>4214</v>
      </c>
      <c r="P1632" s="21" t="s">
        <v>91</v>
      </c>
      <c r="Q1632" s="27" t="s">
        <v>898</v>
      </c>
      <c r="R1632" s="26" t="s">
        <v>899</v>
      </c>
      <c r="S1632" s="12">
        <v>2</v>
      </c>
      <c r="T1632" s="12">
        <v>33.44</v>
      </c>
      <c r="U1632" s="12">
        <f t="shared" si="281"/>
        <v>66.88</v>
      </c>
      <c r="V1632" s="12">
        <f t="shared" si="282"/>
        <v>74.905600000000007</v>
      </c>
      <c r="W1632" s="23"/>
      <c r="X1632" s="23">
        <v>2017</v>
      </c>
      <c r="Y1632" s="25"/>
      <c r="Z1632" s="121" t="s">
        <v>1566</v>
      </c>
      <c r="AA1632" s="121" t="s">
        <v>1427</v>
      </c>
      <c r="AB1632" s="121" t="s">
        <v>7912</v>
      </c>
      <c r="AC1632" s="121">
        <v>32</v>
      </c>
      <c r="AD1632" s="122"/>
      <c r="AE1632" s="122"/>
      <c r="AF1632" s="121" t="s">
        <v>8257</v>
      </c>
      <c r="AG1632" s="121"/>
      <c r="AH1632" s="121" t="s">
        <v>6891</v>
      </c>
      <c r="AI1632" s="121"/>
      <c r="AJ1632" s="123">
        <v>2</v>
      </c>
      <c r="AK1632" s="123">
        <v>33.44</v>
      </c>
      <c r="AL1632" s="123">
        <f t="shared" si="279"/>
        <v>66.88</v>
      </c>
      <c r="AM1632" s="123">
        <f t="shared" si="280"/>
        <v>0</v>
      </c>
      <c r="AN1632" s="130"/>
      <c r="AO1632" s="21"/>
      <c r="AP1632" s="24"/>
      <c r="AQ1632" s="21"/>
    </row>
    <row r="1633" spans="1:43" s="22" customFormat="1" ht="76.5" outlineLevel="1" x14ac:dyDescent="0.25">
      <c r="A1633" s="70"/>
      <c r="B1633" s="72" t="s">
        <v>6531</v>
      </c>
      <c r="C1633" s="21" t="s">
        <v>79</v>
      </c>
      <c r="D1633" s="74" t="s">
        <v>5886</v>
      </c>
      <c r="E1633" s="74" t="s">
        <v>5887</v>
      </c>
      <c r="F1633" s="74" t="s">
        <v>5888</v>
      </c>
      <c r="G1633" s="21" t="s">
        <v>7238</v>
      </c>
      <c r="H1633" s="23" t="s">
        <v>100</v>
      </c>
      <c r="I1633" s="24">
        <v>0</v>
      </c>
      <c r="J1633" s="25">
        <v>710000000</v>
      </c>
      <c r="K1633" s="25" t="s">
        <v>82</v>
      </c>
      <c r="L1633" s="23" t="s">
        <v>726</v>
      </c>
      <c r="M1633" s="30" t="s">
        <v>1707</v>
      </c>
      <c r="N1633" s="26" t="s">
        <v>84</v>
      </c>
      <c r="O1633" s="26" t="s">
        <v>4214</v>
      </c>
      <c r="P1633" s="21" t="s">
        <v>91</v>
      </c>
      <c r="Q1633" s="27" t="s">
        <v>1563</v>
      </c>
      <c r="R1633" s="26" t="s">
        <v>1564</v>
      </c>
      <c r="S1633" s="12">
        <v>30</v>
      </c>
      <c r="T1633" s="12">
        <v>133.75</v>
      </c>
      <c r="U1633" s="12">
        <f t="shared" si="281"/>
        <v>4012.5</v>
      </c>
      <c r="V1633" s="12">
        <f t="shared" si="282"/>
        <v>4494</v>
      </c>
      <c r="W1633" s="23"/>
      <c r="X1633" s="23">
        <v>2017</v>
      </c>
      <c r="Y1633" s="25"/>
      <c r="Z1633" s="121" t="s">
        <v>1566</v>
      </c>
      <c r="AA1633" s="121" t="s">
        <v>1427</v>
      </c>
      <c r="AB1633" s="121" t="s">
        <v>7912</v>
      </c>
      <c r="AC1633" s="121">
        <v>33</v>
      </c>
      <c r="AD1633" s="122"/>
      <c r="AE1633" s="122"/>
      <c r="AF1633" s="121" t="s">
        <v>8257</v>
      </c>
      <c r="AG1633" s="121"/>
      <c r="AH1633" s="121" t="s">
        <v>6891</v>
      </c>
      <c r="AI1633" s="121"/>
      <c r="AJ1633" s="123">
        <v>30</v>
      </c>
      <c r="AK1633" s="123">
        <v>133.75</v>
      </c>
      <c r="AL1633" s="123">
        <f t="shared" si="279"/>
        <v>4012.5</v>
      </c>
      <c r="AM1633" s="123">
        <f t="shared" si="280"/>
        <v>0</v>
      </c>
      <c r="AN1633" s="130"/>
      <c r="AO1633" s="21"/>
      <c r="AP1633" s="24"/>
      <c r="AQ1633" s="21"/>
    </row>
    <row r="1634" spans="1:43" s="22" customFormat="1" ht="76.5" outlineLevel="1" x14ac:dyDescent="0.25">
      <c r="A1634" s="70"/>
      <c r="B1634" s="72" t="s">
        <v>6532</v>
      </c>
      <c r="C1634" s="21" t="s">
        <v>79</v>
      </c>
      <c r="D1634" s="74" t="s">
        <v>5889</v>
      </c>
      <c r="E1634" s="74" t="s">
        <v>5890</v>
      </c>
      <c r="F1634" s="74" t="s">
        <v>1553</v>
      </c>
      <c r="G1634" s="21" t="s">
        <v>7640</v>
      </c>
      <c r="H1634" s="23" t="s">
        <v>100</v>
      </c>
      <c r="I1634" s="24">
        <v>0</v>
      </c>
      <c r="J1634" s="25">
        <v>710000000</v>
      </c>
      <c r="K1634" s="25" t="s">
        <v>82</v>
      </c>
      <c r="L1634" s="23" t="s">
        <v>726</v>
      </c>
      <c r="M1634" s="30" t="s">
        <v>1707</v>
      </c>
      <c r="N1634" s="26" t="s">
        <v>84</v>
      </c>
      <c r="O1634" s="26" t="s">
        <v>4214</v>
      </c>
      <c r="P1634" s="21" t="s">
        <v>91</v>
      </c>
      <c r="Q1634" s="27" t="s">
        <v>898</v>
      </c>
      <c r="R1634" s="26" t="s">
        <v>899</v>
      </c>
      <c r="S1634" s="12">
        <v>1</v>
      </c>
      <c r="T1634" s="12">
        <v>219.73</v>
      </c>
      <c r="U1634" s="12">
        <f t="shared" si="281"/>
        <v>219.73</v>
      </c>
      <c r="V1634" s="12">
        <f t="shared" si="282"/>
        <v>246.0976</v>
      </c>
      <c r="W1634" s="23"/>
      <c r="X1634" s="23">
        <v>2017</v>
      </c>
      <c r="Y1634" s="25"/>
      <c r="Z1634" s="121" t="s">
        <v>1566</v>
      </c>
      <c r="AA1634" s="121" t="s">
        <v>1427</v>
      </c>
      <c r="AB1634" s="121" t="s">
        <v>7912</v>
      </c>
      <c r="AC1634" s="121">
        <v>34</v>
      </c>
      <c r="AD1634" s="122"/>
      <c r="AE1634" s="122"/>
      <c r="AF1634" s="121" t="s">
        <v>8257</v>
      </c>
      <c r="AG1634" s="121"/>
      <c r="AH1634" s="121" t="s">
        <v>6891</v>
      </c>
      <c r="AI1634" s="121"/>
      <c r="AJ1634" s="123">
        <v>1</v>
      </c>
      <c r="AK1634" s="123">
        <v>219.73</v>
      </c>
      <c r="AL1634" s="123">
        <f t="shared" si="279"/>
        <v>219.73</v>
      </c>
      <c r="AM1634" s="123">
        <f t="shared" si="280"/>
        <v>0</v>
      </c>
      <c r="AN1634" s="130"/>
      <c r="AO1634" s="21"/>
      <c r="AP1634" s="24"/>
      <c r="AQ1634" s="21"/>
    </row>
    <row r="1635" spans="1:43" s="22" customFormat="1" ht="76.5" outlineLevel="1" x14ac:dyDescent="0.25">
      <c r="A1635" s="70"/>
      <c r="B1635" s="72" t="s">
        <v>6533</v>
      </c>
      <c r="C1635" s="21" t="s">
        <v>79</v>
      </c>
      <c r="D1635" s="74" t="s">
        <v>5891</v>
      </c>
      <c r="E1635" s="74" t="s">
        <v>5892</v>
      </c>
      <c r="F1635" s="74" t="s">
        <v>5893</v>
      </c>
      <c r="G1635" s="21" t="s">
        <v>7239</v>
      </c>
      <c r="H1635" s="23" t="s">
        <v>100</v>
      </c>
      <c r="I1635" s="24">
        <v>0</v>
      </c>
      <c r="J1635" s="25">
        <v>710000000</v>
      </c>
      <c r="K1635" s="25" t="s">
        <v>82</v>
      </c>
      <c r="L1635" s="23" t="s">
        <v>726</v>
      </c>
      <c r="M1635" s="30" t="s">
        <v>1707</v>
      </c>
      <c r="N1635" s="26" t="s">
        <v>84</v>
      </c>
      <c r="O1635" s="26" t="s">
        <v>4214</v>
      </c>
      <c r="P1635" s="21" t="s">
        <v>91</v>
      </c>
      <c r="Q1635" s="27">
        <v>796</v>
      </c>
      <c r="R1635" s="26" t="s">
        <v>678</v>
      </c>
      <c r="S1635" s="12">
        <v>100</v>
      </c>
      <c r="T1635" s="12">
        <v>19.11</v>
      </c>
      <c r="U1635" s="12">
        <f t="shared" si="281"/>
        <v>1911</v>
      </c>
      <c r="V1635" s="12">
        <f t="shared" si="282"/>
        <v>2140.3200000000002</v>
      </c>
      <c r="W1635" s="23"/>
      <c r="X1635" s="23">
        <v>2017</v>
      </c>
      <c r="Y1635" s="25"/>
      <c r="Z1635" s="121" t="s">
        <v>1566</v>
      </c>
      <c r="AA1635" s="121" t="s">
        <v>1427</v>
      </c>
      <c r="AB1635" s="121" t="s">
        <v>7912</v>
      </c>
      <c r="AC1635" s="121">
        <v>35</v>
      </c>
      <c r="AD1635" s="122"/>
      <c r="AE1635" s="122"/>
      <c r="AF1635" s="121" t="s">
        <v>8257</v>
      </c>
      <c r="AG1635" s="121"/>
      <c r="AH1635" s="121" t="s">
        <v>6891</v>
      </c>
      <c r="AI1635" s="121"/>
      <c r="AJ1635" s="123">
        <v>100</v>
      </c>
      <c r="AK1635" s="123">
        <v>19.11</v>
      </c>
      <c r="AL1635" s="123">
        <f t="shared" si="279"/>
        <v>1911</v>
      </c>
      <c r="AM1635" s="123">
        <f t="shared" si="280"/>
        <v>0</v>
      </c>
      <c r="AN1635" s="130"/>
      <c r="AO1635" s="21"/>
      <c r="AP1635" s="24"/>
      <c r="AQ1635" s="21"/>
    </row>
    <row r="1636" spans="1:43" s="22" customFormat="1" ht="76.5" outlineLevel="1" x14ac:dyDescent="0.25">
      <c r="A1636" s="70"/>
      <c r="B1636" s="72" t="s">
        <v>6534</v>
      </c>
      <c r="C1636" s="21" t="s">
        <v>79</v>
      </c>
      <c r="D1636" s="74" t="s">
        <v>1539</v>
      </c>
      <c r="E1636" s="74" t="s">
        <v>1540</v>
      </c>
      <c r="F1636" s="74" t="s">
        <v>1541</v>
      </c>
      <c r="G1636" s="21" t="s">
        <v>7240</v>
      </c>
      <c r="H1636" s="23" t="s">
        <v>100</v>
      </c>
      <c r="I1636" s="24">
        <v>0</v>
      </c>
      <c r="J1636" s="25">
        <v>710000000</v>
      </c>
      <c r="K1636" s="25" t="s">
        <v>82</v>
      </c>
      <c r="L1636" s="23" t="s">
        <v>726</v>
      </c>
      <c r="M1636" s="30" t="s">
        <v>1707</v>
      </c>
      <c r="N1636" s="26" t="s">
        <v>84</v>
      </c>
      <c r="O1636" s="26" t="s">
        <v>4214</v>
      </c>
      <c r="P1636" s="21" t="s">
        <v>91</v>
      </c>
      <c r="Q1636" s="27" t="s">
        <v>898</v>
      </c>
      <c r="R1636" s="26" t="s">
        <v>899</v>
      </c>
      <c r="S1636" s="12">
        <v>10</v>
      </c>
      <c r="T1636" s="12">
        <v>191.07</v>
      </c>
      <c r="U1636" s="12">
        <f t="shared" si="281"/>
        <v>1910.6999999999998</v>
      </c>
      <c r="V1636" s="12">
        <f t="shared" si="282"/>
        <v>2139.9839999999999</v>
      </c>
      <c r="W1636" s="23"/>
      <c r="X1636" s="23">
        <v>2017</v>
      </c>
      <c r="Y1636" s="25"/>
      <c r="Z1636" s="121" t="s">
        <v>1566</v>
      </c>
      <c r="AA1636" s="121" t="s">
        <v>1427</v>
      </c>
      <c r="AB1636" s="121" t="s">
        <v>7912</v>
      </c>
      <c r="AC1636" s="121">
        <v>36</v>
      </c>
      <c r="AD1636" s="122"/>
      <c r="AE1636" s="122"/>
      <c r="AF1636" s="121" t="s">
        <v>8257</v>
      </c>
      <c r="AG1636" s="121"/>
      <c r="AH1636" s="121" t="s">
        <v>6891</v>
      </c>
      <c r="AI1636" s="121"/>
      <c r="AJ1636" s="123">
        <v>10</v>
      </c>
      <c r="AK1636" s="123">
        <v>191.07</v>
      </c>
      <c r="AL1636" s="123">
        <f t="shared" si="279"/>
        <v>1910.6999999999998</v>
      </c>
      <c r="AM1636" s="123">
        <f t="shared" si="280"/>
        <v>0</v>
      </c>
      <c r="AN1636" s="130"/>
      <c r="AO1636" s="21"/>
      <c r="AP1636" s="24"/>
      <c r="AQ1636" s="21"/>
    </row>
    <row r="1637" spans="1:43" s="22" customFormat="1" ht="76.5" outlineLevel="1" x14ac:dyDescent="0.25">
      <c r="A1637" s="70"/>
      <c r="B1637" s="72" t="s">
        <v>6535</v>
      </c>
      <c r="C1637" s="21" t="s">
        <v>79</v>
      </c>
      <c r="D1637" s="74" t="s">
        <v>1539</v>
      </c>
      <c r="E1637" s="74" t="s">
        <v>1540</v>
      </c>
      <c r="F1637" s="74" t="s">
        <v>1541</v>
      </c>
      <c r="G1637" s="21" t="s">
        <v>7241</v>
      </c>
      <c r="H1637" s="23" t="s">
        <v>100</v>
      </c>
      <c r="I1637" s="24">
        <v>0</v>
      </c>
      <c r="J1637" s="25">
        <v>710000000</v>
      </c>
      <c r="K1637" s="25" t="s">
        <v>82</v>
      </c>
      <c r="L1637" s="23" t="s">
        <v>726</v>
      </c>
      <c r="M1637" s="30" t="s">
        <v>1707</v>
      </c>
      <c r="N1637" s="26" t="s">
        <v>84</v>
      </c>
      <c r="O1637" s="26" t="s">
        <v>4214</v>
      </c>
      <c r="P1637" s="21" t="s">
        <v>91</v>
      </c>
      <c r="Q1637" s="27" t="s">
        <v>898</v>
      </c>
      <c r="R1637" s="26" t="s">
        <v>899</v>
      </c>
      <c r="S1637" s="12">
        <v>12</v>
      </c>
      <c r="T1637" s="12">
        <v>114.64</v>
      </c>
      <c r="U1637" s="12">
        <f t="shared" si="281"/>
        <v>1375.68</v>
      </c>
      <c r="V1637" s="12">
        <f t="shared" si="282"/>
        <v>1540.7616000000003</v>
      </c>
      <c r="W1637" s="23"/>
      <c r="X1637" s="23">
        <v>2017</v>
      </c>
      <c r="Y1637" s="25"/>
      <c r="Z1637" s="121" t="s">
        <v>1566</v>
      </c>
      <c r="AA1637" s="121" t="s">
        <v>1427</v>
      </c>
      <c r="AB1637" s="121" t="s">
        <v>7912</v>
      </c>
      <c r="AC1637" s="121">
        <v>37</v>
      </c>
      <c r="AD1637" s="122"/>
      <c r="AE1637" s="122"/>
      <c r="AF1637" s="121" t="s">
        <v>8257</v>
      </c>
      <c r="AG1637" s="121"/>
      <c r="AH1637" s="121" t="s">
        <v>6891</v>
      </c>
      <c r="AI1637" s="121"/>
      <c r="AJ1637" s="123">
        <v>12</v>
      </c>
      <c r="AK1637" s="123">
        <v>114.64</v>
      </c>
      <c r="AL1637" s="123">
        <f t="shared" si="279"/>
        <v>1375.68</v>
      </c>
      <c r="AM1637" s="123">
        <f t="shared" si="280"/>
        <v>0</v>
      </c>
      <c r="AN1637" s="130"/>
      <c r="AO1637" s="21"/>
      <c r="AP1637" s="24"/>
      <c r="AQ1637" s="21"/>
    </row>
    <row r="1638" spans="1:43" s="22" customFormat="1" ht="76.5" outlineLevel="1" x14ac:dyDescent="0.25">
      <c r="A1638" s="70"/>
      <c r="B1638" s="72" t="s">
        <v>6536</v>
      </c>
      <c r="C1638" s="21" t="s">
        <v>79</v>
      </c>
      <c r="D1638" s="74" t="s">
        <v>1543</v>
      </c>
      <c r="E1638" s="74" t="s">
        <v>1544</v>
      </c>
      <c r="F1638" s="74" t="s">
        <v>1545</v>
      </c>
      <c r="G1638" s="21" t="s">
        <v>5894</v>
      </c>
      <c r="H1638" s="23" t="s">
        <v>100</v>
      </c>
      <c r="I1638" s="24">
        <v>0</v>
      </c>
      <c r="J1638" s="25">
        <v>710000000</v>
      </c>
      <c r="K1638" s="25" t="s">
        <v>82</v>
      </c>
      <c r="L1638" s="23" t="s">
        <v>726</v>
      </c>
      <c r="M1638" s="30" t="s">
        <v>1707</v>
      </c>
      <c r="N1638" s="26" t="s">
        <v>84</v>
      </c>
      <c r="O1638" s="26" t="s">
        <v>4214</v>
      </c>
      <c r="P1638" s="21" t="s">
        <v>91</v>
      </c>
      <c r="Q1638" s="27">
        <v>796</v>
      </c>
      <c r="R1638" s="26" t="s">
        <v>678</v>
      </c>
      <c r="S1638" s="12">
        <v>20</v>
      </c>
      <c r="T1638" s="12">
        <v>57.32</v>
      </c>
      <c r="U1638" s="12">
        <f t="shared" si="281"/>
        <v>1146.4000000000001</v>
      </c>
      <c r="V1638" s="12">
        <f t="shared" si="282"/>
        <v>1283.9680000000003</v>
      </c>
      <c r="W1638" s="23"/>
      <c r="X1638" s="23">
        <v>2017</v>
      </c>
      <c r="Y1638" s="25"/>
      <c r="Z1638" s="121" t="s">
        <v>1566</v>
      </c>
      <c r="AA1638" s="121" t="s">
        <v>1427</v>
      </c>
      <c r="AB1638" s="121" t="s">
        <v>7912</v>
      </c>
      <c r="AC1638" s="121">
        <v>38</v>
      </c>
      <c r="AD1638" s="122"/>
      <c r="AE1638" s="122"/>
      <c r="AF1638" s="121" t="s">
        <v>8257</v>
      </c>
      <c r="AG1638" s="121"/>
      <c r="AH1638" s="121" t="s">
        <v>6891</v>
      </c>
      <c r="AI1638" s="121"/>
      <c r="AJ1638" s="123">
        <v>20</v>
      </c>
      <c r="AK1638" s="123">
        <v>57.32</v>
      </c>
      <c r="AL1638" s="123">
        <f t="shared" si="279"/>
        <v>1146.4000000000001</v>
      </c>
      <c r="AM1638" s="123">
        <f t="shared" si="280"/>
        <v>0</v>
      </c>
      <c r="AN1638" s="130"/>
      <c r="AO1638" s="21"/>
      <c r="AP1638" s="24"/>
      <c r="AQ1638" s="21"/>
    </row>
    <row r="1639" spans="1:43" s="22" customFormat="1" ht="76.5" outlineLevel="1" x14ac:dyDescent="0.25">
      <c r="A1639" s="70"/>
      <c r="B1639" s="72" t="s">
        <v>6537</v>
      </c>
      <c r="C1639" s="21" t="s">
        <v>79</v>
      </c>
      <c r="D1639" s="74" t="s">
        <v>1546</v>
      </c>
      <c r="E1639" s="74" t="s">
        <v>1544</v>
      </c>
      <c r="F1639" s="74" t="s">
        <v>1547</v>
      </c>
      <c r="G1639" s="21" t="s">
        <v>5895</v>
      </c>
      <c r="H1639" s="23" t="s">
        <v>100</v>
      </c>
      <c r="I1639" s="24">
        <v>0</v>
      </c>
      <c r="J1639" s="25">
        <v>710000000</v>
      </c>
      <c r="K1639" s="25" t="s">
        <v>82</v>
      </c>
      <c r="L1639" s="23" t="s">
        <v>726</v>
      </c>
      <c r="M1639" s="30" t="s">
        <v>1707</v>
      </c>
      <c r="N1639" s="26" t="s">
        <v>84</v>
      </c>
      <c r="O1639" s="26" t="s">
        <v>4214</v>
      </c>
      <c r="P1639" s="21" t="s">
        <v>91</v>
      </c>
      <c r="Q1639" s="27">
        <v>796</v>
      </c>
      <c r="R1639" s="26" t="s">
        <v>678</v>
      </c>
      <c r="S1639" s="12">
        <v>25</v>
      </c>
      <c r="T1639" s="12">
        <v>57.32</v>
      </c>
      <c r="U1639" s="12">
        <f t="shared" si="281"/>
        <v>1433</v>
      </c>
      <c r="V1639" s="12">
        <f t="shared" si="282"/>
        <v>1604.9600000000003</v>
      </c>
      <c r="W1639" s="23"/>
      <c r="X1639" s="23">
        <v>2017</v>
      </c>
      <c r="Y1639" s="25"/>
      <c r="Z1639" s="121" t="s">
        <v>1566</v>
      </c>
      <c r="AA1639" s="121" t="s">
        <v>1427</v>
      </c>
      <c r="AB1639" s="121" t="s">
        <v>7912</v>
      </c>
      <c r="AC1639" s="121">
        <v>39</v>
      </c>
      <c r="AD1639" s="122"/>
      <c r="AE1639" s="122"/>
      <c r="AF1639" s="121" t="s">
        <v>8257</v>
      </c>
      <c r="AG1639" s="121"/>
      <c r="AH1639" s="121" t="s">
        <v>6891</v>
      </c>
      <c r="AI1639" s="121"/>
      <c r="AJ1639" s="123">
        <v>25</v>
      </c>
      <c r="AK1639" s="123">
        <v>57.32</v>
      </c>
      <c r="AL1639" s="123">
        <f t="shared" si="279"/>
        <v>1433</v>
      </c>
      <c r="AM1639" s="123">
        <f t="shared" si="280"/>
        <v>0</v>
      </c>
      <c r="AN1639" s="130"/>
      <c r="AO1639" s="21"/>
      <c r="AP1639" s="24"/>
      <c r="AQ1639" s="21"/>
    </row>
    <row r="1640" spans="1:43" s="22" customFormat="1" ht="76.5" outlineLevel="1" x14ac:dyDescent="0.25">
      <c r="A1640" s="70"/>
      <c r="B1640" s="72" t="s">
        <v>6538</v>
      </c>
      <c r="C1640" s="21" t="s">
        <v>79</v>
      </c>
      <c r="D1640" s="74" t="s">
        <v>5896</v>
      </c>
      <c r="E1640" s="74" t="s">
        <v>1544</v>
      </c>
      <c r="F1640" s="74" t="s">
        <v>5897</v>
      </c>
      <c r="G1640" s="21" t="s">
        <v>5898</v>
      </c>
      <c r="H1640" s="23" t="s">
        <v>100</v>
      </c>
      <c r="I1640" s="24">
        <v>0</v>
      </c>
      <c r="J1640" s="25">
        <v>710000000</v>
      </c>
      <c r="K1640" s="25" t="s">
        <v>82</v>
      </c>
      <c r="L1640" s="23" t="s">
        <v>726</v>
      </c>
      <c r="M1640" s="30" t="s">
        <v>1707</v>
      </c>
      <c r="N1640" s="26" t="s">
        <v>84</v>
      </c>
      <c r="O1640" s="26" t="s">
        <v>4214</v>
      </c>
      <c r="P1640" s="21" t="s">
        <v>91</v>
      </c>
      <c r="Q1640" s="27" t="s">
        <v>898</v>
      </c>
      <c r="R1640" s="26" t="s">
        <v>899</v>
      </c>
      <c r="S1640" s="12">
        <v>3</v>
      </c>
      <c r="T1640" s="12">
        <v>668.75</v>
      </c>
      <c r="U1640" s="12">
        <f t="shared" si="281"/>
        <v>2006.25</v>
      </c>
      <c r="V1640" s="12">
        <f t="shared" si="282"/>
        <v>2247</v>
      </c>
      <c r="W1640" s="23"/>
      <c r="X1640" s="23">
        <v>2017</v>
      </c>
      <c r="Y1640" s="25"/>
      <c r="Z1640" s="121" t="s">
        <v>1566</v>
      </c>
      <c r="AA1640" s="121" t="s">
        <v>1427</v>
      </c>
      <c r="AB1640" s="121" t="s">
        <v>7912</v>
      </c>
      <c r="AC1640" s="121">
        <v>40</v>
      </c>
      <c r="AD1640" s="122"/>
      <c r="AE1640" s="122"/>
      <c r="AF1640" s="121" t="s">
        <v>8257</v>
      </c>
      <c r="AG1640" s="121"/>
      <c r="AH1640" s="121" t="s">
        <v>6891</v>
      </c>
      <c r="AI1640" s="121"/>
      <c r="AJ1640" s="123">
        <v>3</v>
      </c>
      <c r="AK1640" s="123">
        <v>668.75</v>
      </c>
      <c r="AL1640" s="123">
        <f t="shared" si="279"/>
        <v>2006.25</v>
      </c>
      <c r="AM1640" s="123">
        <f t="shared" si="280"/>
        <v>0</v>
      </c>
      <c r="AN1640" s="130"/>
      <c r="AO1640" s="21"/>
      <c r="AP1640" s="24"/>
      <c r="AQ1640" s="21"/>
    </row>
    <row r="1641" spans="1:43" s="22" customFormat="1" ht="76.5" outlineLevel="1" x14ac:dyDescent="0.25">
      <c r="A1641" s="70"/>
      <c r="B1641" s="72" t="s">
        <v>6539</v>
      </c>
      <c r="C1641" s="21" t="s">
        <v>79</v>
      </c>
      <c r="D1641" s="74" t="s">
        <v>5896</v>
      </c>
      <c r="E1641" s="74" t="s">
        <v>1544</v>
      </c>
      <c r="F1641" s="74" t="s">
        <v>5897</v>
      </c>
      <c r="G1641" s="21" t="s">
        <v>5899</v>
      </c>
      <c r="H1641" s="23" t="s">
        <v>100</v>
      </c>
      <c r="I1641" s="24">
        <v>0</v>
      </c>
      <c r="J1641" s="25">
        <v>710000000</v>
      </c>
      <c r="K1641" s="25" t="s">
        <v>82</v>
      </c>
      <c r="L1641" s="23" t="s">
        <v>726</v>
      </c>
      <c r="M1641" s="30" t="s">
        <v>1707</v>
      </c>
      <c r="N1641" s="26" t="s">
        <v>84</v>
      </c>
      <c r="O1641" s="26" t="s">
        <v>4214</v>
      </c>
      <c r="P1641" s="21" t="s">
        <v>91</v>
      </c>
      <c r="Q1641" s="27" t="s">
        <v>898</v>
      </c>
      <c r="R1641" s="26" t="s">
        <v>899</v>
      </c>
      <c r="S1641" s="12">
        <v>3</v>
      </c>
      <c r="T1641" s="12">
        <v>859.82</v>
      </c>
      <c r="U1641" s="12">
        <f t="shared" si="281"/>
        <v>2579.46</v>
      </c>
      <c r="V1641" s="12">
        <f t="shared" si="282"/>
        <v>2888.9952000000003</v>
      </c>
      <c r="W1641" s="23"/>
      <c r="X1641" s="23">
        <v>2017</v>
      </c>
      <c r="Y1641" s="25"/>
      <c r="Z1641" s="121" t="s">
        <v>1566</v>
      </c>
      <c r="AA1641" s="121" t="s">
        <v>1427</v>
      </c>
      <c r="AB1641" s="121" t="s">
        <v>7912</v>
      </c>
      <c r="AC1641" s="121">
        <v>41</v>
      </c>
      <c r="AD1641" s="122"/>
      <c r="AE1641" s="122"/>
      <c r="AF1641" s="121" t="s">
        <v>8257</v>
      </c>
      <c r="AG1641" s="121"/>
      <c r="AH1641" s="121" t="s">
        <v>6891</v>
      </c>
      <c r="AI1641" s="121"/>
      <c r="AJ1641" s="123">
        <v>3</v>
      </c>
      <c r="AK1641" s="123">
        <v>859.82</v>
      </c>
      <c r="AL1641" s="123">
        <f t="shared" si="279"/>
        <v>2579.46</v>
      </c>
      <c r="AM1641" s="123">
        <f t="shared" si="280"/>
        <v>0</v>
      </c>
      <c r="AN1641" s="130"/>
      <c r="AO1641" s="21"/>
      <c r="AP1641" s="24"/>
      <c r="AQ1641" s="21"/>
    </row>
    <row r="1642" spans="1:43" s="22" customFormat="1" ht="76.5" outlineLevel="1" x14ac:dyDescent="0.25">
      <c r="A1642" s="70"/>
      <c r="B1642" s="72" t="s">
        <v>6540</v>
      </c>
      <c r="C1642" s="21" t="s">
        <v>79</v>
      </c>
      <c r="D1642" s="74" t="s">
        <v>5900</v>
      </c>
      <c r="E1642" s="74" t="s">
        <v>5901</v>
      </c>
      <c r="F1642" s="74" t="s">
        <v>5902</v>
      </c>
      <c r="G1642" s="21" t="s">
        <v>5902</v>
      </c>
      <c r="H1642" s="23" t="s">
        <v>100</v>
      </c>
      <c r="I1642" s="24">
        <v>0</v>
      </c>
      <c r="J1642" s="25">
        <v>710000000</v>
      </c>
      <c r="K1642" s="25" t="s">
        <v>82</v>
      </c>
      <c r="L1642" s="23" t="s">
        <v>726</v>
      </c>
      <c r="M1642" s="30" t="s">
        <v>1707</v>
      </c>
      <c r="N1642" s="26" t="s">
        <v>84</v>
      </c>
      <c r="O1642" s="26" t="s">
        <v>4214</v>
      </c>
      <c r="P1642" s="21" t="s">
        <v>91</v>
      </c>
      <c r="Q1642" s="27">
        <v>796</v>
      </c>
      <c r="R1642" s="26" t="s">
        <v>678</v>
      </c>
      <c r="S1642" s="12">
        <v>1</v>
      </c>
      <c r="T1642" s="12">
        <v>210.18</v>
      </c>
      <c r="U1642" s="12">
        <f t="shared" si="281"/>
        <v>210.18</v>
      </c>
      <c r="V1642" s="12">
        <f t="shared" si="282"/>
        <v>235.40160000000003</v>
      </c>
      <c r="W1642" s="23"/>
      <c r="X1642" s="23">
        <v>2017</v>
      </c>
      <c r="Y1642" s="25"/>
      <c r="Z1642" s="121" t="s">
        <v>1566</v>
      </c>
      <c r="AA1642" s="121" t="s">
        <v>1427</v>
      </c>
      <c r="AB1642" s="121" t="s">
        <v>7912</v>
      </c>
      <c r="AC1642" s="121">
        <v>42</v>
      </c>
      <c r="AD1642" s="122"/>
      <c r="AE1642" s="122"/>
      <c r="AF1642" s="121" t="s">
        <v>8257</v>
      </c>
      <c r="AG1642" s="121"/>
      <c r="AH1642" s="121" t="s">
        <v>6891</v>
      </c>
      <c r="AI1642" s="121"/>
      <c r="AJ1642" s="123">
        <v>1</v>
      </c>
      <c r="AK1642" s="123">
        <v>210.18</v>
      </c>
      <c r="AL1642" s="123">
        <f t="shared" si="279"/>
        <v>210.18</v>
      </c>
      <c r="AM1642" s="123">
        <f t="shared" si="280"/>
        <v>0</v>
      </c>
      <c r="AN1642" s="130"/>
      <c r="AO1642" s="21"/>
      <c r="AP1642" s="24"/>
      <c r="AQ1642" s="21"/>
    </row>
    <row r="1643" spans="1:43" s="22" customFormat="1" ht="114.75" outlineLevel="1" x14ac:dyDescent="0.25">
      <c r="A1643" s="70"/>
      <c r="B1643" s="72" t="s">
        <v>6541</v>
      </c>
      <c r="C1643" s="21" t="s">
        <v>79</v>
      </c>
      <c r="D1643" s="74" t="s">
        <v>7327</v>
      </c>
      <c r="E1643" s="74" t="s">
        <v>315</v>
      </c>
      <c r="F1643" s="74" t="s">
        <v>7328</v>
      </c>
      <c r="G1643" s="74" t="s">
        <v>7242</v>
      </c>
      <c r="H1643" s="23" t="s">
        <v>100</v>
      </c>
      <c r="I1643" s="24">
        <v>0</v>
      </c>
      <c r="J1643" s="25">
        <v>710000000</v>
      </c>
      <c r="K1643" s="25" t="s">
        <v>82</v>
      </c>
      <c r="L1643" s="23" t="s">
        <v>726</v>
      </c>
      <c r="M1643" s="30" t="s">
        <v>1707</v>
      </c>
      <c r="N1643" s="26" t="s">
        <v>84</v>
      </c>
      <c r="O1643" s="26" t="s">
        <v>4214</v>
      </c>
      <c r="P1643" s="21" t="s">
        <v>91</v>
      </c>
      <c r="Q1643" s="27" t="s">
        <v>680</v>
      </c>
      <c r="R1643" s="26" t="s">
        <v>681</v>
      </c>
      <c r="S1643" s="12">
        <v>100</v>
      </c>
      <c r="T1643" s="73">
        <v>38.21</v>
      </c>
      <c r="U1643" s="12">
        <f t="shared" si="281"/>
        <v>3821</v>
      </c>
      <c r="V1643" s="12">
        <f t="shared" si="282"/>
        <v>4279.5200000000004</v>
      </c>
      <c r="W1643" s="23"/>
      <c r="X1643" s="23">
        <v>2017</v>
      </c>
      <c r="Y1643" s="25"/>
      <c r="Z1643" s="121" t="s">
        <v>1566</v>
      </c>
      <c r="AA1643" s="121" t="s">
        <v>1427</v>
      </c>
      <c r="AB1643" s="121" t="s">
        <v>7912</v>
      </c>
      <c r="AC1643" s="121">
        <v>43</v>
      </c>
      <c r="AD1643" s="122"/>
      <c r="AE1643" s="122"/>
      <c r="AF1643" s="121" t="s">
        <v>8257</v>
      </c>
      <c r="AG1643" s="121"/>
      <c r="AH1643" s="121" t="s">
        <v>6891</v>
      </c>
      <c r="AI1643" s="121"/>
      <c r="AJ1643" s="123">
        <v>100</v>
      </c>
      <c r="AK1643" s="123">
        <v>38.21</v>
      </c>
      <c r="AL1643" s="123">
        <f t="shared" si="279"/>
        <v>3821</v>
      </c>
      <c r="AM1643" s="123">
        <f t="shared" si="280"/>
        <v>0</v>
      </c>
      <c r="AN1643" s="130"/>
      <c r="AO1643" s="21"/>
      <c r="AP1643" s="24"/>
      <c r="AQ1643" s="21"/>
    </row>
    <row r="1644" spans="1:43" s="22" customFormat="1" ht="127.5" outlineLevel="1" x14ac:dyDescent="0.25">
      <c r="A1644" s="70"/>
      <c r="B1644" s="72" t="s">
        <v>6542</v>
      </c>
      <c r="C1644" s="21" t="s">
        <v>79</v>
      </c>
      <c r="D1644" s="74" t="s">
        <v>5903</v>
      </c>
      <c r="E1644" s="74" t="s">
        <v>315</v>
      </c>
      <c r="F1644" s="74" t="s">
        <v>5904</v>
      </c>
      <c r="G1644" s="21" t="s">
        <v>7243</v>
      </c>
      <c r="H1644" s="23" t="s">
        <v>100</v>
      </c>
      <c r="I1644" s="24">
        <v>0</v>
      </c>
      <c r="J1644" s="25">
        <v>710000000</v>
      </c>
      <c r="K1644" s="25" t="s">
        <v>82</v>
      </c>
      <c r="L1644" s="23" t="s">
        <v>726</v>
      </c>
      <c r="M1644" s="30" t="s">
        <v>1707</v>
      </c>
      <c r="N1644" s="26" t="s">
        <v>84</v>
      </c>
      <c r="O1644" s="26" t="s">
        <v>4214</v>
      </c>
      <c r="P1644" s="21" t="s">
        <v>91</v>
      </c>
      <c r="Q1644" s="27" t="s">
        <v>680</v>
      </c>
      <c r="R1644" s="26" t="s">
        <v>681</v>
      </c>
      <c r="S1644" s="12">
        <v>20</v>
      </c>
      <c r="T1644" s="12">
        <v>66.88</v>
      </c>
      <c r="U1644" s="12">
        <f t="shared" si="281"/>
        <v>1337.6</v>
      </c>
      <c r="V1644" s="12">
        <f t="shared" si="282"/>
        <v>1498.1120000000001</v>
      </c>
      <c r="W1644" s="23"/>
      <c r="X1644" s="23">
        <v>2017</v>
      </c>
      <c r="Y1644" s="25"/>
      <c r="Z1644" s="121" t="s">
        <v>1566</v>
      </c>
      <c r="AA1644" s="121" t="s">
        <v>1427</v>
      </c>
      <c r="AB1644" s="121" t="s">
        <v>7912</v>
      </c>
      <c r="AC1644" s="121">
        <v>44</v>
      </c>
      <c r="AD1644" s="122"/>
      <c r="AE1644" s="122"/>
      <c r="AF1644" s="121" t="s">
        <v>8257</v>
      </c>
      <c r="AG1644" s="121"/>
      <c r="AH1644" s="121" t="s">
        <v>6891</v>
      </c>
      <c r="AI1644" s="121"/>
      <c r="AJ1644" s="123">
        <v>20</v>
      </c>
      <c r="AK1644" s="123">
        <v>66.88</v>
      </c>
      <c r="AL1644" s="123">
        <f t="shared" si="279"/>
        <v>1337.6</v>
      </c>
      <c r="AM1644" s="123">
        <f t="shared" si="280"/>
        <v>0</v>
      </c>
      <c r="AN1644" s="130"/>
      <c r="AO1644" s="21"/>
      <c r="AP1644" s="24"/>
      <c r="AQ1644" s="21"/>
    </row>
    <row r="1645" spans="1:43" s="22" customFormat="1" ht="76.5" outlineLevel="1" x14ac:dyDescent="0.25">
      <c r="A1645" s="70"/>
      <c r="B1645" s="72" t="s">
        <v>6543</v>
      </c>
      <c r="C1645" s="21" t="s">
        <v>79</v>
      </c>
      <c r="D1645" s="74" t="s">
        <v>5905</v>
      </c>
      <c r="E1645" s="74" t="s">
        <v>5906</v>
      </c>
      <c r="F1645" s="74" t="s">
        <v>5907</v>
      </c>
      <c r="G1645" s="21" t="s">
        <v>5907</v>
      </c>
      <c r="H1645" s="23" t="s">
        <v>100</v>
      </c>
      <c r="I1645" s="24">
        <v>0</v>
      </c>
      <c r="J1645" s="25">
        <v>710000000</v>
      </c>
      <c r="K1645" s="25" t="s">
        <v>82</v>
      </c>
      <c r="L1645" s="23" t="s">
        <v>726</v>
      </c>
      <c r="M1645" s="30" t="s">
        <v>1707</v>
      </c>
      <c r="N1645" s="26" t="s">
        <v>84</v>
      </c>
      <c r="O1645" s="26" t="s">
        <v>4214</v>
      </c>
      <c r="P1645" s="21" t="s">
        <v>91</v>
      </c>
      <c r="Q1645" s="27">
        <v>796</v>
      </c>
      <c r="R1645" s="26" t="s">
        <v>678</v>
      </c>
      <c r="S1645" s="12">
        <v>5</v>
      </c>
      <c r="T1645" s="12">
        <v>52.54</v>
      </c>
      <c r="U1645" s="12">
        <f t="shared" si="281"/>
        <v>262.7</v>
      </c>
      <c r="V1645" s="12">
        <f t="shared" si="282"/>
        <v>294.22399999999999</v>
      </c>
      <c r="W1645" s="23"/>
      <c r="X1645" s="23">
        <v>2017</v>
      </c>
      <c r="Y1645" s="25"/>
      <c r="Z1645" s="121" t="s">
        <v>1566</v>
      </c>
      <c r="AA1645" s="121" t="s">
        <v>1427</v>
      </c>
      <c r="AB1645" s="121" t="s">
        <v>7912</v>
      </c>
      <c r="AC1645" s="121">
        <v>45</v>
      </c>
      <c r="AD1645" s="122"/>
      <c r="AE1645" s="122"/>
      <c r="AF1645" s="121" t="s">
        <v>8257</v>
      </c>
      <c r="AG1645" s="121"/>
      <c r="AH1645" s="121" t="s">
        <v>6891</v>
      </c>
      <c r="AI1645" s="121"/>
      <c r="AJ1645" s="123">
        <v>5</v>
      </c>
      <c r="AK1645" s="123">
        <v>52.54</v>
      </c>
      <c r="AL1645" s="123">
        <f t="shared" si="279"/>
        <v>262.7</v>
      </c>
      <c r="AM1645" s="123">
        <f t="shared" si="280"/>
        <v>0</v>
      </c>
      <c r="AN1645" s="130"/>
      <c r="AO1645" s="21"/>
      <c r="AP1645" s="24"/>
      <c r="AQ1645" s="21"/>
    </row>
    <row r="1646" spans="1:43" s="22" customFormat="1" ht="102" outlineLevel="1" x14ac:dyDescent="0.25">
      <c r="A1646" s="70"/>
      <c r="B1646" s="72" t="s">
        <v>6544</v>
      </c>
      <c r="C1646" s="21" t="s">
        <v>79</v>
      </c>
      <c r="D1646" s="74" t="s">
        <v>5908</v>
      </c>
      <c r="E1646" s="74" t="s">
        <v>5909</v>
      </c>
      <c r="F1646" s="74" t="s">
        <v>5910</v>
      </c>
      <c r="G1646" s="21" t="s">
        <v>7244</v>
      </c>
      <c r="H1646" s="23" t="s">
        <v>100</v>
      </c>
      <c r="I1646" s="24">
        <v>0</v>
      </c>
      <c r="J1646" s="25">
        <v>710000000</v>
      </c>
      <c r="K1646" s="25" t="s">
        <v>82</v>
      </c>
      <c r="L1646" s="23" t="s">
        <v>726</v>
      </c>
      <c r="M1646" s="30" t="s">
        <v>1707</v>
      </c>
      <c r="N1646" s="26" t="s">
        <v>84</v>
      </c>
      <c r="O1646" s="26" t="s">
        <v>4214</v>
      </c>
      <c r="P1646" s="21" t="s">
        <v>91</v>
      </c>
      <c r="Q1646" s="27">
        <v>796</v>
      </c>
      <c r="R1646" s="26" t="s">
        <v>678</v>
      </c>
      <c r="S1646" s="12">
        <v>30</v>
      </c>
      <c r="T1646" s="12">
        <v>9.5500000000000007</v>
      </c>
      <c r="U1646" s="12">
        <f t="shared" si="281"/>
        <v>286.5</v>
      </c>
      <c r="V1646" s="12">
        <f t="shared" si="282"/>
        <v>320.88000000000005</v>
      </c>
      <c r="W1646" s="23"/>
      <c r="X1646" s="23">
        <v>2017</v>
      </c>
      <c r="Y1646" s="25"/>
      <c r="Z1646" s="121" t="s">
        <v>1566</v>
      </c>
      <c r="AA1646" s="121" t="s">
        <v>1427</v>
      </c>
      <c r="AB1646" s="121" t="s">
        <v>7912</v>
      </c>
      <c r="AC1646" s="121">
        <v>46</v>
      </c>
      <c r="AD1646" s="122"/>
      <c r="AE1646" s="122"/>
      <c r="AF1646" s="121" t="s">
        <v>8257</v>
      </c>
      <c r="AG1646" s="121"/>
      <c r="AH1646" s="121" t="s">
        <v>6891</v>
      </c>
      <c r="AI1646" s="121"/>
      <c r="AJ1646" s="123">
        <v>30</v>
      </c>
      <c r="AK1646" s="123">
        <v>9.5500000000000007</v>
      </c>
      <c r="AL1646" s="123">
        <f t="shared" si="279"/>
        <v>286.5</v>
      </c>
      <c r="AM1646" s="123">
        <f t="shared" si="280"/>
        <v>0</v>
      </c>
      <c r="AN1646" s="130"/>
      <c r="AO1646" s="21"/>
      <c r="AP1646" s="24"/>
      <c r="AQ1646" s="21"/>
    </row>
    <row r="1647" spans="1:43" s="22" customFormat="1" ht="102" outlineLevel="1" x14ac:dyDescent="0.25">
      <c r="A1647" s="70"/>
      <c r="B1647" s="72" t="s">
        <v>6545</v>
      </c>
      <c r="C1647" s="21" t="s">
        <v>79</v>
      </c>
      <c r="D1647" s="74" t="s">
        <v>5911</v>
      </c>
      <c r="E1647" s="74" t="s">
        <v>5909</v>
      </c>
      <c r="F1647" s="74" t="s">
        <v>5912</v>
      </c>
      <c r="G1647" s="21" t="s">
        <v>7245</v>
      </c>
      <c r="H1647" s="23" t="s">
        <v>100</v>
      </c>
      <c r="I1647" s="24">
        <v>0</v>
      </c>
      <c r="J1647" s="25">
        <v>710000000</v>
      </c>
      <c r="K1647" s="25" t="s">
        <v>82</v>
      </c>
      <c r="L1647" s="23" t="s">
        <v>726</v>
      </c>
      <c r="M1647" s="30" t="s">
        <v>1707</v>
      </c>
      <c r="N1647" s="26" t="s">
        <v>84</v>
      </c>
      <c r="O1647" s="26" t="s">
        <v>4214</v>
      </c>
      <c r="P1647" s="21" t="s">
        <v>91</v>
      </c>
      <c r="Q1647" s="27">
        <v>796</v>
      </c>
      <c r="R1647" s="26" t="s">
        <v>678</v>
      </c>
      <c r="S1647" s="12">
        <v>30</v>
      </c>
      <c r="T1647" s="12">
        <v>19.11</v>
      </c>
      <c r="U1647" s="12">
        <f t="shared" si="281"/>
        <v>573.29999999999995</v>
      </c>
      <c r="V1647" s="12">
        <f t="shared" si="282"/>
        <v>642.096</v>
      </c>
      <c r="W1647" s="23"/>
      <c r="X1647" s="23">
        <v>2017</v>
      </c>
      <c r="Y1647" s="25"/>
      <c r="Z1647" s="121" t="s">
        <v>1566</v>
      </c>
      <c r="AA1647" s="121" t="s">
        <v>1427</v>
      </c>
      <c r="AB1647" s="121" t="s">
        <v>7912</v>
      </c>
      <c r="AC1647" s="121">
        <v>47</v>
      </c>
      <c r="AD1647" s="122"/>
      <c r="AE1647" s="122"/>
      <c r="AF1647" s="121" t="s">
        <v>8257</v>
      </c>
      <c r="AG1647" s="121"/>
      <c r="AH1647" s="121" t="s">
        <v>6891</v>
      </c>
      <c r="AI1647" s="121"/>
      <c r="AJ1647" s="123">
        <v>30</v>
      </c>
      <c r="AK1647" s="123">
        <v>19.11</v>
      </c>
      <c r="AL1647" s="123">
        <f t="shared" si="279"/>
        <v>573.29999999999995</v>
      </c>
      <c r="AM1647" s="123">
        <f t="shared" si="280"/>
        <v>0</v>
      </c>
      <c r="AN1647" s="130"/>
      <c r="AO1647" s="21"/>
      <c r="AP1647" s="24"/>
      <c r="AQ1647" s="21"/>
    </row>
    <row r="1648" spans="1:43" s="22" customFormat="1" ht="102" outlineLevel="1" x14ac:dyDescent="0.25">
      <c r="A1648" s="70"/>
      <c r="B1648" s="72" t="s">
        <v>6546</v>
      </c>
      <c r="C1648" s="21" t="s">
        <v>79</v>
      </c>
      <c r="D1648" s="74" t="s">
        <v>5913</v>
      </c>
      <c r="E1648" s="74" t="s">
        <v>5909</v>
      </c>
      <c r="F1648" s="74" t="s">
        <v>5914</v>
      </c>
      <c r="G1648" s="21" t="s">
        <v>7641</v>
      </c>
      <c r="H1648" s="23" t="s">
        <v>100</v>
      </c>
      <c r="I1648" s="24">
        <v>0</v>
      </c>
      <c r="J1648" s="25">
        <v>710000000</v>
      </c>
      <c r="K1648" s="25" t="s">
        <v>82</v>
      </c>
      <c r="L1648" s="23" t="s">
        <v>726</v>
      </c>
      <c r="M1648" s="30" t="s">
        <v>1707</v>
      </c>
      <c r="N1648" s="26" t="s">
        <v>84</v>
      </c>
      <c r="O1648" s="26" t="s">
        <v>4214</v>
      </c>
      <c r="P1648" s="21" t="s">
        <v>91</v>
      </c>
      <c r="Q1648" s="27">
        <v>796</v>
      </c>
      <c r="R1648" s="26" t="s">
        <v>678</v>
      </c>
      <c r="S1648" s="12">
        <v>10</v>
      </c>
      <c r="T1648" s="12">
        <v>28.66</v>
      </c>
      <c r="U1648" s="12">
        <f t="shared" si="281"/>
        <v>286.60000000000002</v>
      </c>
      <c r="V1648" s="12">
        <f t="shared" si="282"/>
        <v>320.99200000000008</v>
      </c>
      <c r="W1648" s="23"/>
      <c r="X1648" s="23">
        <v>2017</v>
      </c>
      <c r="Y1648" s="25"/>
      <c r="Z1648" s="121" t="s">
        <v>1566</v>
      </c>
      <c r="AA1648" s="121" t="s">
        <v>1427</v>
      </c>
      <c r="AB1648" s="121" t="s">
        <v>7912</v>
      </c>
      <c r="AC1648" s="121">
        <v>48</v>
      </c>
      <c r="AD1648" s="122"/>
      <c r="AE1648" s="122"/>
      <c r="AF1648" s="121" t="s">
        <v>8257</v>
      </c>
      <c r="AG1648" s="121"/>
      <c r="AH1648" s="121" t="s">
        <v>6891</v>
      </c>
      <c r="AI1648" s="121"/>
      <c r="AJ1648" s="123">
        <v>10</v>
      </c>
      <c r="AK1648" s="123">
        <v>28.66</v>
      </c>
      <c r="AL1648" s="123">
        <f t="shared" si="279"/>
        <v>286.60000000000002</v>
      </c>
      <c r="AM1648" s="123">
        <f t="shared" si="280"/>
        <v>0</v>
      </c>
      <c r="AN1648" s="130"/>
      <c r="AO1648" s="21"/>
      <c r="AP1648" s="24"/>
      <c r="AQ1648" s="21"/>
    </row>
    <row r="1649" spans="1:43" s="22" customFormat="1" ht="76.5" outlineLevel="1" x14ac:dyDescent="0.25">
      <c r="A1649" s="70"/>
      <c r="B1649" s="72" t="s">
        <v>6547</v>
      </c>
      <c r="C1649" s="21" t="s">
        <v>79</v>
      </c>
      <c r="D1649" s="74" t="s">
        <v>1548</v>
      </c>
      <c r="E1649" s="74" t="s">
        <v>1549</v>
      </c>
      <c r="F1649" s="74" t="s">
        <v>1550</v>
      </c>
      <c r="G1649" s="21" t="s">
        <v>7246</v>
      </c>
      <c r="H1649" s="23" t="s">
        <v>100</v>
      </c>
      <c r="I1649" s="24">
        <v>0</v>
      </c>
      <c r="J1649" s="25">
        <v>710000000</v>
      </c>
      <c r="K1649" s="25" t="s">
        <v>82</v>
      </c>
      <c r="L1649" s="23" t="s">
        <v>726</v>
      </c>
      <c r="M1649" s="30" t="s">
        <v>1707</v>
      </c>
      <c r="N1649" s="26" t="s">
        <v>84</v>
      </c>
      <c r="O1649" s="26" t="s">
        <v>4214</v>
      </c>
      <c r="P1649" s="21" t="s">
        <v>91</v>
      </c>
      <c r="Q1649" s="27">
        <v>796</v>
      </c>
      <c r="R1649" s="26" t="s">
        <v>678</v>
      </c>
      <c r="S1649" s="12">
        <v>3</v>
      </c>
      <c r="T1649" s="12">
        <v>248.39</v>
      </c>
      <c r="U1649" s="12">
        <f t="shared" si="281"/>
        <v>745.17</v>
      </c>
      <c r="V1649" s="12">
        <f t="shared" si="282"/>
        <v>834.59040000000005</v>
      </c>
      <c r="W1649" s="23"/>
      <c r="X1649" s="23">
        <v>2017</v>
      </c>
      <c r="Y1649" s="25"/>
      <c r="Z1649" s="121" t="s">
        <v>1566</v>
      </c>
      <c r="AA1649" s="121" t="s">
        <v>1427</v>
      </c>
      <c r="AB1649" s="121" t="s">
        <v>7912</v>
      </c>
      <c r="AC1649" s="121">
        <v>49</v>
      </c>
      <c r="AD1649" s="122"/>
      <c r="AE1649" s="122"/>
      <c r="AF1649" s="121" t="s">
        <v>8257</v>
      </c>
      <c r="AG1649" s="121"/>
      <c r="AH1649" s="121" t="s">
        <v>6891</v>
      </c>
      <c r="AI1649" s="121"/>
      <c r="AJ1649" s="123">
        <v>3</v>
      </c>
      <c r="AK1649" s="123">
        <v>248.39</v>
      </c>
      <c r="AL1649" s="123">
        <f t="shared" si="279"/>
        <v>745.17</v>
      </c>
      <c r="AM1649" s="123">
        <f t="shared" si="280"/>
        <v>0</v>
      </c>
      <c r="AN1649" s="130"/>
      <c r="AO1649" s="21"/>
      <c r="AP1649" s="24"/>
      <c r="AQ1649" s="21"/>
    </row>
    <row r="1650" spans="1:43" s="22" customFormat="1" ht="76.5" outlineLevel="1" x14ac:dyDescent="0.25">
      <c r="A1650" s="70"/>
      <c r="B1650" s="72" t="s">
        <v>6548</v>
      </c>
      <c r="C1650" s="21" t="s">
        <v>79</v>
      </c>
      <c r="D1650" s="74" t="s">
        <v>1548</v>
      </c>
      <c r="E1650" s="74" t="s">
        <v>1549</v>
      </c>
      <c r="F1650" s="74" t="s">
        <v>1550</v>
      </c>
      <c r="G1650" s="21" t="s">
        <v>7247</v>
      </c>
      <c r="H1650" s="23" t="s">
        <v>100</v>
      </c>
      <c r="I1650" s="24">
        <v>0</v>
      </c>
      <c r="J1650" s="25">
        <v>710000000</v>
      </c>
      <c r="K1650" s="25" t="s">
        <v>82</v>
      </c>
      <c r="L1650" s="23" t="s">
        <v>726</v>
      </c>
      <c r="M1650" s="30" t="s">
        <v>1707</v>
      </c>
      <c r="N1650" s="26" t="s">
        <v>84</v>
      </c>
      <c r="O1650" s="26" t="s">
        <v>4214</v>
      </c>
      <c r="P1650" s="21" t="s">
        <v>91</v>
      </c>
      <c r="Q1650" s="27">
        <v>796</v>
      </c>
      <c r="R1650" s="26" t="s">
        <v>678</v>
      </c>
      <c r="S1650" s="12">
        <v>5</v>
      </c>
      <c r="T1650" s="12">
        <v>183.43</v>
      </c>
      <c r="U1650" s="12">
        <v>0</v>
      </c>
      <c r="V1650" s="12">
        <f t="shared" si="282"/>
        <v>0</v>
      </c>
      <c r="W1650" s="23"/>
      <c r="X1650" s="23">
        <v>2017</v>
      </c>
      <c r="Y1650" s="25" t="s">
        <v>929</v>
      </c>
      <c r="Z1650" s="121" t="s">
        <v>1566</v>
      </c>
      <c r="AA1650" s="121" t="s">
        <v>1427</v>
      </c>
      <c r="AB1650" s="121" t="s">
        <v>7912</v>
      </c>
      <c r="AC1650" s="121">
        <v>50</v>
      </c>
      <c r="AD1650" s="122"/>
      <c r="AE1650" s="122"/>
      <c r="AF1650" s="121" t="s">
        <v>929</v>
      </c>
      <c r="AG1650" s="121"/>
      <c r="AH1650" s="121" t="s">
        <v>929</v>
      </c>
      <c r="AI1650" s="121"/>
      <c r="AJ1650" s="123"/>
      <c r="AK1650" s="123"/>
      <c r="AL1650" s="123" t="s">
        <v>929</v>
      </c>
      <c r="AM1650" s="123"/>
      <c r="AN1650" s="130"/>
      <c r="AO1650" s="21"/>
      <c r="AP1650" s="24"/>
      <c r="AQ1650" s="21"/>
    </row>
    <row r="1651" spans="1:43" s="22" customFormat="1" ht="76.5" outlineLevel="1" x14ac:dyDescent="0.25">
      <c r="A1651" s="70"/>
      <c r="B1651" s="72" t="s">
        <v>6549</v>
      </c>
      <c r="C1651" s="21" t="s">
        <v>79</v>
      </c>
      <c r="D1651" s="74" t="s">
        <v>5915</v>
      </c>
      <c r="E1651" s="74" t="s">
        <v>308</v>
      </c>
      <c r="F1651" s="74" t="s">
        <v>5916</v>
      </c>
      <c r="G1651" s="21" t="s">
        <v>7248</v>
      </c>
      <c r="H1651" s="23" t="s">
        <v>100</v>
      </c>
      <c r="I1651" s="24">
        <v>0</v>
      </c>
      <c r="J1651" s="25">
        <v>710000000</v>
      </c>
      <c r="K1651" s="25" t="s">
        <v>82</v>
      </c>
      <c r="L1651" s="23" t="s">
        <v>726</v>
      </c>
      <c r="M1651" s="30" t="s">
        <v>1707</v>
      </c>
      <c r="N1651" s="26" t="s">
        <v>84</v>
      </c>
      <c r="O1651" s="26" t="s">
        <v>4214</v>
      </c>
      <c r="P1651" s="21" t="s">
        <v>91</v>
      </c>
      <c r="Q1651" s="27">
        <v>796</v>
      </c>
      <c r="R1651" s="26" t="s">
        <v>678</v>
      </c>
      <c r="S1651" s="12">
        <v>1</v>
      </c>
      <c r="T1651" s="12">
        <v>7165.18</v>
      </c>
      <c r="U1651" s="12">
        <f t="shared" si="281"/>
        <v>7165.18</v>
      </c>
      <c r="V1651" s="12">
        <f t="shared" si="282"/>
        <v>8025.0016000000014</v>
      </c>
      <c r="W1651" s="23"/>
      <c r="X1651" s="23">
        <v>2017</v>
      </c>
      <c r="Y1651" s="25"/>
      <c r="Z1651" s="121" t="s">
        <v>1566</v>
      </c>
      <c r="AA1651" s="121" t="s">
        <v>1427</v>
      </c>
      <c r="AB1651" s="121" t="s">
        <v>7912</v>
      </c>
      <c r="AC1651" s="121">
        <v>51</v>
      </c>
      <c r="AD1651" s="122"/>
      <c r="AE1651" s="122"/>
      <c r="AF1651" s="121" t="s">
        <v>8257</v>
      </c>
      <c r="AG1651" s="121"/>
      <c r="AH1651" s="121" t="s">
        <v>6891</v>
      </c>
      <c r="AI1651" s="121"/>
      <c r="AJ1651" s="123">
        <v>1</v>
      </c>
      <c r="AK1651" s="123">
        <v>7165.18</v>
      </c>
      <c r="AL1651" s="123">
        <f t="shared" si="279"/>
        <v>7165.18</v>
      </c>
      <c r="AM1651" s="123">
        <f t="shared" si="280"/>
        <v>0</v>
      </c>
      <c r="AN1651" s="130"/>
      <c r="AO1651" s="21"/>
      <c r="AP1651" s="24"/>
      <c r="AQ1651" s="21"/>
    </row>
    <row r="1652" spans="1:43" s="22" customFormat="1" ht="76.5" outlineLevel="1" x14ac:dyDescent="0.25">
      <c r="A1652" s="70"/>
      <c r="B1652" s="72" t="s">
        <v>6550</v>
      </c>
      <c r="C1652" s="21" t="s">
        <v>79</v>
      </c>
      <c r="D1652" s="74" t="s">
        <v>5917</v>
      </c>
      <c r="E1652" s="74" t="s">
        <v>3898</v>
      </c>
      <c r="F1652" s="74" t="s">
        <v>5918</v>
      </c>
      <c r="G1652" s="21" t="s">
        <v>5918</v>
      </c>
      <c r="H1652" s="23" t="s">
        <v>100</v>
      </c>
      <c r="I1652" s="24">
        <v>0</v>
      </c>
      <c r="J1652" s="25">
        <v>710000000</v>
      </c>
      <c r="K1652" s="25" t="s">
        <v>82</v>
      </c>
      <c r="L1652" s="23" t="s">
        <v>726</v>
      </c>
      <c r="M1652" s="30" t="s">
        <v>1707</v>
      </c>
      <c r="N1652" s="26" t="s">
        <v>84</v>
      </c>
      <c r="O1652" s="26" t="s">
        <v>4214</v>
      </c>
      <c r="P1652" s="21" t="s">
        <v>91</v>
      </c>
      <c r="Q1652" s="27">
        <v>796</v>
      </c>
      <c r="R1652" s="26" t="s">
        <v>678</v>
      </c>
      <c r="S1652" s="12">
        <v>10</v>
      </c>
      <c r="T1652" s="12">
        <v>219.73</v>
      </c>
      <c r="U1652" s="12">
        <f t="shared" si="281"/>
        <v>2197.2999999999997</v>
      </c>
      <c r="V1652" s="12">
        <f t="shared" si="282"/>
        <v>2460.9760000000001</v>
      </c>
      <c r="W1652" s="23"/>
      <c r="X1652" s="23">
        <v>2017</v>
      </c>
      <c r="Y1652" s="25"/>
      <c r="Z1652" s="121" t="s">
        <v>1566</v>
      </c>
      <c r="AA1652" s="121" t="s">
        <v>1427</v>
      </c>
      <c r="AB1652" s="121" t="s">
        <v>7912</v>
      </c>
      <c r="AC1652" s="121">
        <v>52</v>
      </c>
      <c r="AD1652" s="122"/>
      <c r="AE1652" s="122"/>
      <c r="AF1652" s="121" t="s">
        <v>8257</v>
      </c>
      <c r="AG1652" s="121"/>
      <c r="AH1652" s="121" t="s">
        <v>6891</v>
      </c>
      <c r="AI1652" s="121"/>
      <c r="AJ1652" s="123">
        <v>10</v>
      </c>
      <c r="AK1652" s="123">
        <v>219.73</v>
      </c>
      <c r="AL1652" s="123">
        <f t="shared" si="279"/>
        <v>2197.2999999999997</v>
      </c>
      <c r="AM1652" s="123">
        <f t="shared" si="280"/>
        <v>0</v>
      </c>
      <c r="AN1652" s="130"/>
      <c r="AO1652" s="21"/>
      <c r="AP1652" s="24"/>
      <c r="AQ1652" s="21"/>
    </row>
    <row r="1653" spans="1:43" s="22" customFormat="1" ht="76.5" outlineLevel="1" x14ac:dyDescent="0.25">
      <c r="A1653" s="70"/>
      <c r="B1653" s="72" t="s">
        <v>6551</v>
      </c>
      <c r="C1653" s="21" t="s">
        <v>79</v>
      </c>
      <c r="D1653" s="74" t="s">
        <v>5919</v>
      </c>
      <c r="E1653" s="74" t="s">
        <v>5920</v>
      </c>
      <c r="F1653" s="74" t="s">
        <v>5921</v>
      </c>
      <c r="G1653" s="21" t="s">
        <v>7342</v>
      </c>
      <c r="H1653" s="23" t="s">
        <v>100</v>
      </c>
      <c r="I1653" s="24">
        <v>0</v>
      </c>
      <c r="J1653" s="25">
        <v>710000000</v>
      </c>
      <c r="K1653" s="25" t="s">
        <v>82</v>
      </c>
      <c r="L1653" s="23" t="s">
        <v>726</v>
      </c>
      <c r="M1653" s="30" t="s">
        <v>1707</v>
      </c>
      <c r="N1653" s="26" t="s">
        <v>84</v>
      </c>
      <c r="O1653" s="26" t="s">
        <v>4214</v>
      </c>
      <c r="P1653" s="21" t="s">
        <v>91</v>
      </c>
      <c r="Q1653" s="76" t="s">
        <v>1563</v>
      </c>
      <c r="R1653" s="77" t="s">
        <v>1564</v>
      </c>
      <c r="S1653" s="73">
        <v>50</v>
      </c>
      <c r="T1653" s="73">
        <v>1910.71</v>
      </c>
      <c r="U1653" s="12">
        <v>0</v>
      </c>
      <c r="V1653" s="12">
        <f t="shared" si="282"/>
        <v>0</v>
      </c>
      <c r="W1653" s="23"/>
      <c r="X1653" s="23">
        <v>2017</v>
      </c>
      <c r="Y1653" s="25" t="s">
        <v>929</v>
      </c>
      <c r="Z1653" s="121" t="s">
        <v>1566</v>
      </c>
      <c r="AA1653" s="121" t="s">
        <v>1427</v>
      </c>
      <c r="AB1653" s="121"/>
      <c r="AC1653" s="121"/>
      <c r="AD1653" s="122"/>
      <c r="AE1653" s="122"/>
      <c r="AF1653" s="121" t="s">
        <v>929</v>
      </c>
      <c r="AG1653" s="121"/>
      <c r="AH1653" s="121" t="s">
        <v>929</v>
      </c>
      <c r="AI1653" s="121"/>
      <c r="AJ1653" s="123"/>
      <c r="AK1653" s="123"/>
      <c r="AL1653" s="123" t="s">
        <v>929</v>
      </c>
      <c r="AM1653" s="123"/>
      <c r="AN1653" s="130"/>
      <c r="AO1653" s="21"/>
      <c r="AP1653" s="24"/>
      <c r="AQ1653" s="21"/>
    </row>
    <row r="1654" spans="1:43" s="22" customFormat="1" ht="76.5" outlineLevel="1" x14ac:dyDescent="0.25">
      <c r="A1654" s="70"/>
      <c r="B1654" s="72" t="s">
        <v>6552</v>
      </c>
      <c r="C1654" s="21" t="s">
        <v>79</v>
      </c>
      <c r="D1654" s="74" t="s">
        <v>5922</v>
      </c>
      <c r="E1654" s="74" t="s">
        <v>5920</v>
      </c>
      <c r="F1654" s="74" t="s">
        <v>1518</v>
      </c>
      <c r="G1654" s="21" t="s">
        <v>5923</v>
      </c>
      <c r="H1654" s="23" t="s">
        <v>100</v>
      </c>
      <c r="I1654" s="24">
        <v>0</v>
      </c>
      <c r="J1654" s="25">
        <v>710000000</v>
      </c>
      <c r="K1654" s="25" t="s">
        <v>82</v>
      </c>
      <c r="L1654" s="23" t="s">
        <v>726</v>
      </c>
      <c r="M1654" s="30" t="s">
        <v>1707</v>
      </c>
      <c r="N1654" s="26" t="s">
        <v>84</v>
      </c>
      <c r="O1654" s="26" t="s">
        <v>4214</v>
      </c>
      <c r="P1654" s="21" t="s">
        <v>91</v>
      </c>
      <c r="Q1654" s="27" t="s">
        <v>1706</v>
      </c>
      <c r="R1654" s="26" t="s">
        <v>85</v>
      </c>
      <c r="S1654" s="12">
        <v>30</v>
      </c>
      <c r="T1654" s="12">
        <v>4776.79</v>
      </c>
      <c r="U1654" s="12">
        <v>0</v>
      </c>
      <c r="V1654" s="12">
        <f t="shared" si="282"/>
        <v>0</v>
      </c>
      <c r="W1654" s="23"/>
      <c r="X1654" s="23">
        <v>2017</v>
      </c>
      <c r="Y1654" s="25" t="s">
        <v>929</v>
      </c>
      <c r="Z1654" s="121" t="s">
        <v>1566</v>
      </c>
      <c r="AA1654" s="121" t="s">
        <v>1427</v>
      </c>
      <c r="AB1654" s="121"/>
      <c r="AC1654" s="121"/>
      <c r="AD1654" s="122"/>
      <c r="AE1654" s="122"/>
      <c r="AF1654" s="121" t="s">
        <v>929</v>
      </c>
      <c r="AG1654" s="121"/>
      <c r="AH1654" s="121" t="s">
        <v>929</v>
      </c>
      <c r="AI1654" s="121"/>
      <c r="AJ1654" s="123"/>
      <c r="AK1654" s="123"/>
      <c r="AL1654" s="123" t="s">
        <v>929</v>
      </c>
      <c r="AM1654" s="123"/>
      <c r="AN1654" s="130"/>
      <c r="AO1654" s="21"/>
      <c r="AP1654" s="24"/>
      <c r="AQ1654" s="21"/>
    </row>
    <row r="1655" spans="1:43" s="22" customFormat="1" ht="76.5" outlineLevel="1" x14ac:dyDescent="0.25">
      <c r="A1655" s="70"/>
      <c r="B1655" s="72" t="s">
        <v>6553</v>
      </c>
      <c r="C1655" s="21" t="s">
        <v>79</v>
      </c>
      <c r="D1655" s="74" t="s">
        <v>5924</v>
      </c>
      <c r="E1655" s="74" t="s">
        <v>5925</v>
      </c>
      <c r="F1655" s="74" t="s">
        <v>5926</v>
      </c>
      <c r="G1655" s="21" t="s">
        <v>7326</v>
      </c>
      <c r="H1655" s="23" t="s">
        <v>100</v>
      </c>
      <c r="I1655" s="24">
        <v>0</v>
      </c>
      <c r="J1655" s="25">
        <v>710000000</v>
      </c>
      <c r="K1655" s="25" t="s">
        <v>82</v>
      </c>
      <c r="L1655" s="23" t="s">
        <v>726</v>
      </c>
      <c r="M1655" s="30" t="s">
        <v>1707</v>
      </c>
      <c r="N1655" s="26" t="s">
        <v>84</v>
      </c>
      <c r="O1655" s="26" t="s">
        <v>4214</v>
      </c>
      <c r="P1655" s="21" t="s">
        <v>91</v>
      </c>
      <c r="Q1655" s="27" t="s">
        <v>1706</v>
      </c>
      <c r="R1655" s="26" t="s">
        <v>85</v>
      </c>
      <c r="S1655" s="12">
        <v>12.5</v>
      </c>
      <c r="T1655" s="12">
        <v>7404</v>
      </c>
      <c r="U1655" s="12">
        <v>0</v>
      </c>
      <c r="V1655" s="12">
        <f t="shared" si="282"/>
        <v>0</v>
      </c>
      <c r="W1655" s="23"/>
      <c r="X1655" s="23">
        <v>2017</v>
      </c>
      <c r="Y1655" s="25" t="s">
        <v>929</v>
      </c>
      <c r="Z1655" s="121" t="s">
        <v>1566</v>
      </c>
      <c r="AA1655" s="121" t="s">
        <v>1427</v>
      </c>
      <c r="AB1655" s="121"/>
      <c r="AC1655" s="121"/>
      <c r="AD1655" s="122"/>
      <c r="AE1655" s="122"/>
      <c r="AF1655" s="121" t="s">
        <v>929</v>
      </c>
      <c r="AG1655" s="121"/>
      <c r="AH1655" s="121" t="s">
        <v>929</v>
      </c>
      <c r="AI1655" s="121"/>
      <c r="AJ1655" s="123"/>
      <c r="AK1655" s="123"/>
      <c r="AL1655" s="123" t="s">
        <v>929</v>
      </c>
      <c r="AM1655" s="123"/>
      <c r="AN1655" s="130"/>
      <c r="AO1655" s="21"/>
      <c r="AP1655" s="24"/>
      <c r="AQ1655" s="21"/>
    </row>
    <row r="1656" spans="1:43" s="22" customFormat="1" ht="76.5" outlineLevel="1" x14ac:dyDescent="0.25">
      <c r="A1656" s="70"/>
      <c r="B1656" s="72" t="s">
        <v>6554</v>
      </c>
      <c r="C1656" s="21" t="s">
        <v>79</v>
      </c>
      <c r="D1656" s="74" t="s">
        <v>5927</v>
      </c>
      <c r="E1656" s="74" t="s">
        <v>5928</v>
      </c>
      <c r="F1656" s="74" t="s">
        <v>5929</v>
      </c>
      <c r="G1656" s="21" t="s">
        <v>5930</v>
      </c>
      <c r="H1656" s="23" t="s">
        <v>100</v>
      </c>
      <c r="I1656" s="24">
        <v>0</v>
      </c>
      <c r="J1656" s="25">
        <v>710000000</v>
      </c>
      <c r="K1656" s="25" t="s">
        <v>82</v>
      </c>
      <c r="L1656" s="23" t="s">
        <v>726</v>
      </c>
      <c r="M1656" s="30" t="s">
        <v>1707</v>
      </c>
      <c r="N1656" s="26" t="s">
        <v>84</v>
      </c>
      <c r="O1656" s="26" t="s">
        <v>4214</v>
      </c>
      <c r="P1656" s="21" t="s">
        <v>91</v>
      </c>
      <c r="Q1656" s="27" t="s">
        <v>1557</v>
      </c>
      <c r="R1656" s="26" t="s">
        <v>1558</v>
      </c>
      <c r="S1656" s="12">
        <v>30</v>
      </c>
      <c r="T1656" s="12">
        <v>2331.0700000000002</v>
      </c>
      <c r="U1656" s="12">
        <v>0</v>
      </c>
      <c r="V1656" s="12">
        <f t="shared" si="282"/>
        <v>0</v>
      </c>
      <c r="W1656" s="23"/>
      <c r="X1656" s="23">
        <v>2017</v>
      </c>
      <c r="Y1656" s="25" t="s">
        <v>929</v>
      </c>
      <c r="Z1656" s="121" t="s">
        <v>1566</v>
      </c>
      <c r="AA1656" s="121" t="s">
        <v>1427</v>
      </c>
      <c r="AB1656" s="121"/>
      <c r="AC1656" s="121"/>
      <c r="AD1656" s="122"/>
      <c r="AE1656" s="122"/>
      <c r="AF1656" s="121" t="s">
        <v>929</v>
      </c>
      <c r="AG1656" s="121"/>
      <c r="AH1656" s="121" t="s">
        <v>929</v>
      </c>
      <c r="AI1656" s="121"/>
      <c r="AJ1656" s="123"/>
      <c r="AK1656" s="123"/>
      <c r="AL1656" s="123" t="s">
        <v>929</v>
      </c>
      <c r="AM1656" s="123"/>
      <c r="AN1656" s="130"/>
      <c r="AO1656" s="21"/>
      <c r="AP1656" s="24"/>
      <c r="AQ1656" s="21"/>
    </row>
    <row r="1657" spans="1:43" s="22" customFormat="1" ht="102" outlineLevel="1" x14ac:dyDescent="0.25">
      <c r="A1657" s="70"/>
      <c r="B1657" s="72" t="s">
        <v>6555</v>
      </c>
      <c r="C1657" s="21" t="s">
        <v>79</v>
      </c>
      <c r="D1657" s="74" t="s">
        <v>318</v>
      </c>
      <c r="E1657" s="74" t="s">
        <v>319</v>
      </c>
      <c r="F1657" s="74" t="s">
        <v>5931</v>
      </c>
      <c r="G1657" s="21" t="s">
        <v>321</v>
      </c>
      <c r="H1657" s="23" t="s">
        <v>100</v>
      </c>
      <c r="I1657" s="24">
        <v>0</v>
      </c>
      <c r="J1657" s="25">
        <v>710000000</v>
      </c>
      <c r="K1657" s="25" t="s">
        <v>82</v>
      </c>
      <c r="L1657" s="23" t="s">
        <v>726</v>
      </c>
      <c r="M1657" s="30" t="s">
        <v>1707</v>
      </c>
      <c r="N1657" s="26" t="s">
        <v>84</v>
      </c>
      <c r="O1657" s="26" t="s">
        <v>4214</v>
      </c>
      <c r="P1657" s="21" t="s">
        <v>91</v>
      </c>
      <c r="Q1657" s="27">
        <v>796</v>
      </c>
      <c r="R1657" s="26" t="s">
        <v>678</v>
      </c>
      <c r="S1657" s="12">
        <v>10</v>
      </c>
      <c r="T1657" s="12">
        <v>1552.5</v>
      </c>
      <c r="U1657" s="12">
        <f t="shared" si="281"/>
        <v>15525</v>
      </c>
      <c r="V1657" s="12">
        <f t="shared" si="282"/>
        <v>17388</v>
      </c>
      <c r="W1657" s="23"/>
      <c r="X1657" s="23">
        <v>2017</v>
      </c>
      <c r="Y1657" s="25"/>
      <c r="Z1657" s="121" t="s">
        <v>1566</v>
      </c>
      <c r="AA1657" s="121" t="s">
        <v>1427</v>
      </c>
      <c r="AB1657" s="121" t="s">
        <v>7912</v>
      </c>
      <c r="AC1657" s="121">
        <v>57</v>
      </c>
      <c r="AD1657" s="122"/>
      <c r="AE1657" s="122"/>
      <c r="AF1657" s="121" t="s">
        <v>8257</v>
      </c>
      <c r="AG1657" s="121"/>
      <c r="AH1657" s="121" t="s">
        <v>6891</v>
      </c>
      <c r="AI1657" s="121"/>
      <c r="AJ1657" s="123">
        <v>10</v>
      </c>
      <c r="AK1657" s="123">
        <v>1552.5</v>
      </c>
      <c r="AL1657" s="123">
        <f t="shared" si="279"/>
        <v>15525</v>
      </c>
      <c r="AM1657" s="123">
        <f t="shared" si="280"/>
        <v>0</v>
      </c>
      <c r="AN1657" s="130"/>
      <c r="AO1657" s="21"/>
      <c r="AP1657" s="24"/>
      <c r="AQ1657" s="21"/>
    </row>
    <row r="1658" spans="1:43" s="22" customFormat="1" ht="76.5" outlineLevel="1" x14ac:dyDescent="0.25">
      <c r="A1658" s="70"/>
      <c r="B1658" s="72" t="s">
        <v>6556</v>
      </c>
      <c r="C1658" s="21" t="s">
        <v>79</v>
      </c>
      <c r="D1658" s="74" t="s">
        <v>5932</v>
      </c>
      <c r="E1658" s="74" t="s">
        <v>5933</v>
      </c>
      <c r="F1658" s="74" t="s">
        <v>5934</v>
      </c>
      <c r="G1658" s="21" t="s">
        <v>7249</v>
      </c>
      <c r="H1658" s="23" t="s">
        <v>100</v>
      </c>
      <c r="I1658" s="24">
        <v>0</v>
      </c>
      <c r="J1658" s="25">
        <v>710000000</v>
      </c>
      <c r="K1658" s="25" t="s">
        <v>82</v>
      </c>
      <c r="L1658" s="23" t="s">
        <v>726</v>
      </c>
      <c r="M1658" s="30" t="s">
        <v>1707</v>
      </c>
      <c r="N1658" s="26" t="s">
        <v>84</v>
      </c>
      <c r="O1658" s="26" t="s">
        <v>4214</v>
      </c>
      <c r="P1658" s="21" t="s">
        <v>91</v>
      </c>
      <c r="Q1658" s="27">
        <v>796</v>
      </c>
      <c r="R1658" s="26" t="s">
        <v>678</v>
      </c>
      <c r="S1658" s="12">
        <v>12</v>
      </c>
      <c r="T1658" s="12">
        <v>4178.58</v>
      </c>
      <c r="U1658" s="12">
        <f t="shared" si="281"/>
        <v>50142.96</v>
      </c>
      <c r="V1658" s="12">
        <f t="shared" si="282"/>
        <v>56160.115200000007</v>
      </c>
      <c r="W1658" s="23"/>
      <c r="X1658" s="23">
        <v>2017</v>
      </c>
      <c r="Y1658" s="25"/>
      <c r="Z1658" s="121" t="s">
        <v>1566</v>
      </c>
      <c r="AA1658" s="121" t="s">
        <v>1427</v>
      </c>
      <c r="AB1658" s="121" t="s">
        <v>7912</v>
      </c>
      <c r="AC1658" s="121">
        <v>58</v>
      </c>
      <c r="AD1658" s="122"/>
      <c r="AE1658" s="122"/>
      <c r="AF1658" s="121" t="s">
        <v>8257</v>
      </c>
      <c r="AG1658" s="121"/>
      <c r="AH1658" s="121" t="s">
        <v>6891</v>
      </c>
      <c r="AI1658" s="121"/>
      <c r="AJ1658" s="123">
        <v>12</v>
      </c>
      <c r="AK1658" s="123">
        <v>4178.58</v>
      </c>
      <c r="AL1658" s="123">
        <f t="shared" si="279"/>
        <v>50142.96</v>
      </c>
      <c r="AM1658" s="123">
        <f t="shared" si="280"/>
        <v>0</v>
      </c>
      <c r="AN1658" s="130"/>
      <c r="AO1658" s="21"/>
      <c r="AP1658" s="24"/>
      <c r="AQ1658" s="21"/>
    </row>
    <row r="1659" spans="1:43" s="22" customFormat="1" ht="127.5" outlineLevel="1" x14ac:dyDescent="0.25">
      <c r="A1659" s="70"/>
      <c r="B1659" s="72" t="s">
        <v>6557</v>
      </c>
      <c r="C1659" s="21" t="s">
        <v>79</v>
      </c>
      <c r="D1659" s="74" t="s">
        <v>5935</v>
      </c>
      <c r="E1659" s="74" t="s">
        <v>5936</v>
      </c>
      <c r="F1659" s="74" t="s">
        <v>1511</v>
      </c>
      <c r="G1659" s="21" t="s">
        <v>7250</v>
      </c>
      <c r="H1659" s="23" t="s">
        <v>100</v>
      </c>
      <c r="I1659" s="24">
        <v>0</v>
      </c>
      <c r="J1659" s="25">
        <v>710000000</v>
      </c>
      <c r="K1659" s="25" t="s">
        <v>82</v>
      </c>
      <c r="L1659" s="23" t="s">
        <v>726</v>
      </c>
      <c r="M1659" s="30" t="s">
        <v>1707</v>
      </c>
      <c r="N1659" s="26" t="s">
        <v>84</v>
      </c>
      <c r="O1659" s="26" t="s">
        <v>4214</v>
      </c>
      <c r="P1659" s="21" t="s">
        <v>91</v>
      </c>
      <c r="Q1659" s="27" t="s">
        <v>898</v>
      </c>
      <c r="R1659" s="26" t="s">
        <v>899</v>
      </c>
      <c r="S1659" s="12">
        <v>100</v>
      </c>
      <c r="T1659" s="12">
        <v>449.02</v>
      </c>
      <c r="U1659" s="12">
        <f t="shared" si="281"/>
        <v>44902</v>
      </c>
      <c r="V1659" s="12">
        <f t="shared" si="282"/>
        <v>50290.240000000005</v>
      </c>
      <c r="W1659" s="23"/>
      <c r="X1659" s="23">
        <v>2017</v>
      </c>
      <c r="Y1659" s="25"/>
      <c r="Z1659" s="121" t="s">
        <v>1566</v>
      </c>
      <c r="AA1659" s="121" t="s">
        <v>1427</v>
      </c>
      <c r="AB1659" s="121" t="s">
        <v>7912</v>
      </c>
      <c r="AC1659" s="121">
        <v>59</v>
      </c>
      <c r="AD1659" s="122"/>
      <c r="AE1659" s="122"/>
      <c r="AF1659" s="121" t="s">
        <v>8257</v>
      </c>
      <c r="AG1659" s="121"/>
      <c r="AH1659" s="121" t="s">
        <v>6891</v>
      </c>
      <c r="AI1659" s="121"/>
      <c r="AJ1659" s="123">
        <v>100</v>
      </c>
      <c r="AK1659" s="123">
        <v>449.02</v>
      </c>
      <c r="AL1659" s="123">
        <f t="shared" si="279"/>
        <v>44902</v>
      </c>
      <c r="AM1659" s="123">
        <f t="shared" si="280"/>
        <v>0</v>
      </c>
      <c r="AN1659" s="130"/>
      <c r="AO1659" s="21"/>
      <c r="AP1659" s="24"/>
      <c r="AQ1659" s="21"/>
    </row>
    <row r="1660" spans="1:43" s="22" customFormat="1" ht="76.5" outlineLevel="1" x14ac:dyDescent="0.25">
      <c r="A1660" s="70"/>
      <c r="B1660" s="72" t="s">
        <v>6558</v>
      </c>
      <c r="C1660" s="21" t="s">
        <v>79</v>
      </c>
      <c r="D1660" s="74" t="s">
        <v>7251</v>
      </c>
      <c r="E1660" s="74" t="s">
        <v>7252</v>
      </c>
      <c r="F1660" s="74" t="s">
        <v>7253</v>
      </c>
      <c r="G1660" s="21" t="s">
        <v>7254</v>
      </c>
      <c r="H1660" s="23" t="s">
        <v>100</v>
      </c>
      <c r="I1660" s="24">
        <v>0</v>
      </c>
      <c r="J1660" s="25">
        <v>710000000</v>
      </c>
      <c r="K1660" s="25" t="s">
        <v>82</v>
      </c>
      <c r="L1660" s="23" t="s">
        <v>726</v>
      </c>
      <c r="M1660" s="30" t="s">
        <v>1707</v>
      </c>
      <c r="N1660" s="26" t="s">
        <v>84</v>
      </c>
      <c r="O1660" s="26" t="s">
        <v>4214</v>
      </c>
      <c r="P1660" s="21" t="s">
        <v>91</v>
      </c>
      <c r="Q1660" s="27" t="s">
        <v>898</v>
      </c>
      <c r="R1660" s="26" t="s">
        <v>899</v>
      </c>
      <c r="S1660" s="12">
        <v>10</v>
      </c>
      <c r="T1660" s="12">
        <v>907.59</v>
      </c>
      <c r="U1660" s="12">
        <f t="shared" si="281"/>
        <v>9075.9</v>
      </c>
      <c r="V1660" s="12">
        <f t="shared" si="282"/>
        <v>10165.008</v>
      </c>
      <c r="W1660" s="23"/>
      <c r="X1660" s="23">
        <v>2017</v>
      </c>
      <c r="Y1660" s="25"/>
      <c r="Z1660" s="121" t="s">
        <v>1566</v>
      </c>
      <c r="AA1660" s="121" t="s">
        <v>1427</v>
      </c>
      <c r="AB1660" s="121" t="s">
        <v>7912</v>
      </c>
      <c r="AC1660" s="121">
        <v>60</v>
      </c>
      <c r="AD1660" s="122"/>
      <c r="AE1660" s="122"/>
      <c r="AF1660" s="121" t="s">
        <v>8257</v>
      </c>
      <c r="AG1660" s="121"/>
      <c r="AH1660" s="121" t="s">
        <v>6891</v>
      </c>
      <c r="AI1660" s="121"/>
      <c r="AJ1660" s="123">
        <v>10</v>
      </c>
      <c r="AK1660" s="123">
        <v>907.59</v>
      </c>
      <c r="AL1660" s="123">
        <f t="shared" si="279"/>
        <v>9075.9</v>
      </c>
      <c r="AM1660" s="123">
        <f t="shared" si="280"/>
        <v>0</v>
      </c>
      <c r="AN1660" s="130"/>
      <c r="AO1660" s="21"/>
      <c r="AP1660" s="24"/>
      <c r="AQ1660" s="21"/>
    </row>
    <row r="1661" spans="1:43" s="22" customFormat="1" ht="76.5" outlineLevel="1" x14ac:dyDescent="0.25">
      <c r="A1661" s="70"/>
      <c r="B1661" s="72" t="s">
        <v>6559</v>
      </c>
      <c r="C1661" s="21" t="s">
        <v>79</v>
      </c>
      <c r="D1661" s="74" t="s">
        <v>1509</v>
      </c>
      <c r="E1661" s="74" t="s">
        <v>1510</v>
      </c>
      <c r="F1661" s="74" t="s">
        <v>1511</v>
      </c>
      <c r="G1661" s="21" t="s">
        <v>7255</v>
      </c>
      <c r="H1661" s="23" t="s">
        <v>100</v>
      </c>
      <c r="I1661" s="24">
        <v>0</v>
      </c>
      <c r="J1661" s="25">
        <v>710000000</v>
      </c>
      <c r="K1661" s="25" t="s">
        <v>82</v>
      </c>
      <c r="L1661" s="23" t="s">
        <v>726</v>
      </c>
      <c r="M1661" s="30" t="s">
        <v>1707</v>
      </c>
      <c r="N1661" s="26" t="s">
        <v>84</v>
      </c>
      <c r="O1661" s="26" t="s">
        <v>4214</v>
      </c>
      <c r="P1661" s="21" t="s">
        <v>91</v>
      </c>
      <c r="Q1661" s="27" t="s">
        <v>898</v>
      </c>
      <c r="R1661" s="26" t="s">
        <v>899</v>
      </c>
      <c r="S1661" s="12">
        <v>50</v>
      </c>
      <c r="T1661" s="12">
        <v>124.2</v>
      </c>
      <c r="U1661" s="12">
        <f t="shared" si="281"/>
        <v>6210</v>
      </c>
      <c r="V1661" s="12">
        <f t="shared" si="282"/>
        <v>6955.2000000000007</v>
      </c>
      <c r="W1661" s="23"/>
      <c r="X1661" s="23">
        <v>2017</v>
      </c>
      <c r="Y1661" s="25"/>
      <c r="Z1661" s="121" t="s">
        <v>1566</v>
      </c>
      <c r="AA1661" s="121" t="s">
        <v>1427</v>
      </c>
      <c r="AB1661" s="121" t="s">
        <v>7912</v>
      </c>
      <c r="AC1661" s="121">
        <v>61</v>
      </c>
      <c r="AD1661" s="122"/>
      <c r="AE1661" s="122"/>
      <c r="AF1661" s="121" t="s">
        <v>8257</v>
      </c>
      <c r="AG1661" s="121"/>
      <c r="AH1661" s="121" t="s">
        <v>6891</v>
      </c>
      <c r="AI1661" s="121"/>
      <c r="AJ1661" s="123">
        <v>50</v>
      </c>
      <c r="AK1661" s="123">
        <v>124.2</v>
      </c>
      <c r="AL1661" s="123">
        <f t="shared" si="279"/>
        <v>6210</v>
      </c>
      <c r="AM1661" s="123">
        <f t="shared" si="280"/>
        <v>0</v>
      </c>
      <c r="AN1661" s="130"/>
      <c r="AO1661" s="21"/>
      <c r="AP1661" s="24"/>
      <c r="AQ1661" s="21"/>
    </row>
    <row r="1662" spans="1:43" s="22" customFormat="1" ht="127.5" outlineLevel="1" x14ac:dyDescent="0.25">
      <c r="A1662" s="70"/>
      <c r="B1662" s="72" t="s">
        <v>6560</v>
      </c>
      <c r="C1662" s="21" t="s">
        <v>79</v>
      </c>
      <c r="D1662" s="74" t="s">
        <v>7256</v>
      </c>
      <c r="E1662" s="74" t="s">
        <v>7257</v>
      </c>
      <c r="F1662" s="74" t="s">
        <v>5862</v>
      </c>
      <c r="G1662" s="21" t="s">
        <v>7258</v>
      </c>
      <c r="H1662" s="23" t="s">
        <v>100</v>
      </c>
      <c r="I1662" s="24">
        <v>0</v>
      </c>
      <c r="J1662" s="25">
        <v>710000000</v>
      </c>
      <c r="K1662" s="25" t="s">
        <v>82</v>
      </c>
      <c r="L1662" s="23" t="s">
        <v>726</v>
      </c>
      <c r="M1662" s="30" t="s">
        <v>1707</v>
      </c>
      <c r="N1662" s="26" t="s">
        <v>84</v>
      </c>
      <c r="O1662" s="26" t="s">
        <v>4214</v>
      </c>
      <c r="P1662" s="21" t="s">
        <v>91</v>
      </c>
      <c r="Q1662" s="27" t="s">
        <v>1563</v>
      </c>
      <c r="R1662" s="26" t="s">
        <v>1564</v>
      </c>
      <c r="S1662" s="12">
        <v>20</v>
      </c>
      <c r="T1662" s="12">
        <v>209.06</v>
      </c>
      <c r="U1662" s="12">
        <v>0</v>
      </c>
      <c r="V1662" s="12">
        <f t="shared" si="282"/>
        <v>0</v>
      </c>
      <c r="W1662" s="23"/>
      <c r="X1662" s="23">
        <v>2017</v>
      </c>
      <c r="Y1662" s="25" t="s">
        <v>929</v>
      </c>
      <c r="Z1662" s="121" t="s">
        <v>1566</v>
      </c>
      <c r="AA1662" s="121" t="s">
        <v>1427</v>
      </c>
      <c r="AB1662" s="121" t="s">
        <v>7912</v>
      </c>
      <c r="AC1662" s="121">
        <v>62</v>
      </c>
      <c r="AD1662" s="122"/>
      <c r="AE1662" s="122"/>
      <c r="AF1662" s="121" t="s">
        <v>929</v>
      </c>
      <c r="AG1662" s="121"/>
      <c r="AH1662" s="121" t="s">
        <v>929</v>
      </c>
      <c r="AI1662" s="121"/>
      <c r="AJ1662" s="123"/>
      <c r="AK1662" s="123"/>
      <c r="AL1662" s="123" t="s">
        <v>929</v>
      </c>
      <c r="AM1662" s="123"/>
      <c r="AN1662" s="130"/>
      <c r="AO1662" s="21"/>
      <c r="AP1662" s="24"/>
      <c r="AQ1662" s="21"/>
    </row>
    <row r="1663" spans="1:43" s="22" customFormat="1" ht="127.5" outlineLevel="1" x14ac:dyDescent="0.25">
      <c r="A1663" s="70"/>
      <c r="B1663" s="72" t="s">
        <v>6561</v>
      </c>
      <c r="C1663" s="21" t="s">
        <v>79</v>
      </c>
      <c r="D1663" s="74" t="s">
        <v>3147</v>
      </c>
      <c r="E1663" s="74" t="s">
        <v>3148</v>
      </c>
      <c r="F1663" s="74" t="s">
        <v>1511</v>
      </c>
      <c r="G1663" s="21" t="s">
        <v>7259</v>
      </c>
      <c r="H1663" s="23" t="s">
        <v>100</v>
      </c>
      <c r="I1663" s="24">
        <v>0</v>
      </c>
      <c r="J1663" s="25">
        <v>710000000</v>
      </c>
      <c r="K1663" s="25" t="s">
        <v>82</v>
      </c>
      <c r="L1663" s="23" t="s">
        <v>726</v>
      </c>
      <c r="M1663" s="30" t="s">
        <v>1707</v>
      </c>
      <c r="N1663" s="26" t="s">
        <v>84</v>
      </c>
      <c r="O1663" s="26" t="s">
        <v>4214</v>
      </c>
      <c r="P1663" s="21" t="s">
        <v>91</v>
      </c>
      <c r="Q1663" s="27" t="s">
        <v>898</v>
      </c>
      <c r="R1663" s="26" t="s">
        <v>899</v>
      </c>
      <c r="S1663" s="12">
        <v>100</v>
      </c>
      <c r="T1663" s="12">
        <v>324.82</v>
      </c>
      <c r="U1663" s="12">
        <f t="shared" si="281"/>
        <v>32482</v>
      </c>
      <c r="V1663" s="12">
        <f t="shared" si="282"/>
        <v>36379.840000000004</v>
      </c>
      <c r="W1663" s="23"/>
      <c r="X1663" s="23">
        <v>2017</v>
      </c>
      <c r="Y1663" s="25"/>
      <c r="Z1663" s="121" t="s">
        <v>1566</v>
      </c>
      <c r="AA1663" s="121" t="s">
        <v>1427</v>
      </c>
      <c r="AB1663" s="121" t="s">
        <v>7912</v>
      </c>
      <c r="AC1663" s="121">
        <v>63</v>
      </c>
      <c r="AD1663" s="122"/>
      <c r="AE1663" s="122"/>
      <c r="AF1663" s="121" t="s">
        <v>8257</v>
      </c>
      <c r="AG1663" s="121"/>
      <c r="AH1663" s="121" t="s">
        <v>6891</v>
      </c>
      <c r="AI1663" s="121"/>
      <c r="AJ1663" s="123">
        <v>100</v>
      </c>
      <c r="AK1663" s="123">
        <v>324.82</v>
      </c>
      <c r="AL1663" s="123">
        <f t="shared" si="279"/>
        <v>32482</v>
      </c>
      <c r="AM1663" s="123">
        <f t="shared" si="280"/>
        <v>0</v>
      </c>
      <c r="AN1663" s="130"/>
      <c r="AO1663" s="21"/>
      <c r="AP1663" s="24"/>
      <c r="AQ1663" s="21"/>
    </row>
    <row r="1664" spans="1:43" s="22" customFormat="1" ht="153" outlineLevel="1" x14ac:dyDescent="0.25">
      <c r="A1664" s="70"/>
      <c r="B1664" s="72" t="s">
        <v>6562</v>
      </c>
      <c r="C1664" s="21" t="s">
        <v>79</v>
      </c>
      <c r="D1664" s="74" t="s">
        <v>5977</v>
      </c>
      <c r="E1664" s="74" t="s">
        <v>5978</v>
      </c>
      <c r="F1664" s="74" t="s">
        <v>5862</v>
      </c>
      <c r="G1664" s="21" t="s">
        <v>7260</v>
      </c>
      <c r="H1664" s="23" t="s">
        <v>100</v>
      </c>
      <c r="I1664" s="24">
        <v>0</v>
      </c>
      <c r="J1664" s="25">
        <v>710000000</v>
      </c>
      <c r="K1664" s="25" t="s">
        <v>82</v>
      </c>
      <c r="L1664" s="23" t="s">
        <v>726</v>
      </c>
      <c r="M1664" s="30" t="s">
        <v>1707</v>
      </c>
      <c r="N1664" s="26" t="s">
        <v>84</v>
      </c>
      <c r="O1664" s="26" t="s">
        <v>4214</v>
      </c>
      <c r="P1664" s="21" t="s">
        <v>91</v>
      </c>
      <c r="Q1664" s="27" t="s">
        <v>898</v>
      </c>
      <c r="R1664" s="26" t="s">
        <v>899</v>
      </c>
      <c r="S1664" s="12">
        <v>60</v>
      </c>
      <c r="T1664" s="12">
        <v>305.70999999999998</v>
      </c>
      <c r="U1664" s="12">
        <f t="shared" si="281"/>
        <v>18342.599999999999</v>
      </c>
      <c r="V1664" s="12">
        <f t="shared" si="282"/>
        <v>20543.712</v>
      </c>
      <c r="W1664" s="23"/>
      <c r="X1664" s="23">
        <v>2017</v>
      </c>
      <c r="Y1664" s="25"/>
      <c r="Z1664" s="121" t="s">
        <v>1566</v>
      </c>
      <c r="AA1664" s="121" t="s">
        <v>1427</v>
      </c>
      <c r="AB1664" s="121" t="s">
        <v>7912</v>
      </c>
      <c r="AC1664" s="121">
        <v>64</v>
      </c>
      <c r="AD1664" s="122"/>
      <c r="AE1664" s="122"/>
      <c r="AF1664" s="121" t="s">
        <v>8257</v>
      </c>
      <c r="AG1664" s="121"/>
      <c r="AH1664" s="121" t="s">
        <v>6891</v>
      </c>
      <c r="AI1664" s="121"/>
      <c r="AJ1664" s="123">
        <v>60</v>
      </c>
      <c r="AK1664" s="123">
        <v>305.70999999999998</v>
      </c>
      <c r="AL1664" s="123">
        <f t="shared" si="279"/>
        <v>18342.599999999999</v>
      </c>
      <c r="AM1664" s="123">
        <f t="shared" si="280"/>
        <v>0</v>
      </c>
      <c r="AN1664" s="130"/>
      <c r="AO1664" s="21"/>
      <c r="AP1664" s="24"/>
      <c r="AQ1664" s="21"/>
    </row>
    <row r="1665" spans="1:43" s="22" customFormat="1" ht="76.5" outlineLevel="1" x14ac:dyDescent="0.25">
      <c r="A1665" s="70"/>
      <c r="B1665" s="72" t="s">
        <v>6563</v>
      </c>
      <c r="C1665" s="21" t="s">
        <v>79</v>
      </c>
      <c r="D1665" s="74" t="s">
        <v>1522</v>
      </c>
      <c r="E1665" s="74" t="s">
        <v>3146</v>
      </c>
      <c r="F1665" s="74" t="s">
        <v>1511</v>
      </c>
      <c r="G1665" s="21" t="s">
        <v>7261</v>
      </c>
      <c r="H1665" s="23" t="s">
        <v>100</v>
      </c>
      <c r="I1665" s="24">
        <v>0</v>
      </c>
      <c r="J1665" s="25">
        <v>710000000</v>
      </c>
      <c r="K1665" s="25" t="s">
        <v>82</v>
      </c>
      <c r="L1665" s="23" t="s">
        <v>726</v>
      </c>
      <c r="M1665" s="30" t="s">
        <v>1707</v>
      </c>
      <c r="N1665" s="26" t="s">
        <v>84</v>
      </c>
      <c r="O1665" s="26" t="s">
        <v>4214</v>
      </c>
      <c r="P1665" s="21" t="s">
        <v>91</v>
      </c>
      <c r="Q1665" s="27" t="s">
        <v>898</v>
      </c>
      <c r="R1665" s="26" t="s">
        <v>899</v>
      </c>
      <c r="S1665" s="12">
        <v>10</v>
      </c>
      <c r="T1665" s="12">
        <v>66.88</v>
      </c>
      <c r="U1665" s="12">
        <f t="shared" si="281"/>
        <v>668.8</v>
      </c>
      <c r="V1665" s="12">
        <f t="shared" si="282"/>
        <v>749.05600000000004</v>
      </c>
      <c r="W1665" s="23"/>
      <c r="X1665" s="23">
        <v>2017</v>
      </c>
      <c r="Y1665" s="25"/>
      <c r="Z1665" s="121" t="s">
        <v>1566</v>
      </c>
      <c r="AA1665" s="121" t="s">
        <v>1427</v>
      </c>
      <c r="AB1665" s="121" t="s">
        <v>7912</v>
      </c>
      <c r="AC1665" s="121">
        <v>65</v>
      </c>
      <c r="AD1665" s="122"/>
      <c r="AE1665" s="122"/>
      <c r="AF1665" s="121" t="s">
        <v>8257</v>
      </c>
      <c r="AG1665" s="121"/>
      <c r="AH1665" s="121" t="s">
        <v>6891</v>
      </c>
      <c r="AI1665" s="121"/>
      <c r="AJ1665" s="123">
        <v>10</v>
      </c>
      <c r="AK1665" s="123">
        <v>66.88</v>
      </c>
      <c r="AL1665" s="123">
        <f t="shared" si="279"/>
        <v>668.8</v>
      </c>
      <c r="AM1665" s="123">
        <f t="shared" si="280"/>
        <v>0</v>
      </c>
      <c r="AN1665" s="130"/>
      <c r="AO1665" s="21"/>
      <c r="AP1665" s="24"/>
      <c r="AQ1665" s="21"/>
    </row>
    <row r="1666" spans="1:43" s="22" customFormat="1" ht="102" outlineLevel="1" x14ac:dyDescent="0.25">
      <c r="A1666" s="70"/>
      <c r="B1666" s="72" t="s">
        <v>6564</v>
      </c>
      <c r="C1666" s="21" t="s">
        <v>79</v>
      </c>
      <c r="D1666" s="74" t="s">
        <v>5937</v>
      </c>
      <c r="E1666" s="74" t="s">
        <v>7262</v>
      </c>
      <c r="F1666" s="74" t="s">
        <v>7263</v>
      </c>
      <c r="G1666" s="21" t="s">
        <v>7628</v>
      </c>
      <c r="H1666" s="23" t="s">
        <v>100</v>
      </c>
      <c r="I1666" s="24">
        <v>0</v>
      </c>
      <c r="J1666" s="25">
        <v>710000000</v>
      </c>
      <c r="K1666" s="25" t="s">
        <v>82</v>
      </c>
      <c r="L1666" s="23" t="s">
        <v>726</v>
      </c>
      <c r="M1666" s="30" t="s">
        <v>1707</v>
      </c>
      <c r="N1666" s="26" t="s">
        <v>84</v>
      </c>
      <c r="O1666" s="26" t="s">
        <v>4214</v>
      </c>
      <c r="P1666" s="21" t="s">
        <v>91</v>
      </c>
      <c r="Q1666" s="27" t="s">
        <v>1563</v>
      </c>
      <c r="R1666" s="26" t="s">
        <v>1564</v>
      </c>
      <c r="S1666" s="12">
        <v>15</v>
      </c>
      <c r="T1666" s="12">
        <v>334.38</v>
      </c>
      <c r="U1666" s="12">
        <f t="shared" si="281"/>
        <v>5015.7</v>
      </c>
      <c r="V1666" s="12">
        <f t="shared" si="282"/>
        <v>5617.5840000000007</v>
      </c>
      <c r="W1666" s="23"/>
      <c r="X1666" s="23">
        <v>2017</v>
      </c>
      <c r="Y1666" s="25"/>
      <c r="Z1666" s="121" t="s">
        <v>1566</v>
      </c>
      <c r="AA1666" s="121" t="s">
        <v>1427</v>
      </c>
      <c r="AB1666" s="121" t="s">
        <v>7912</v>
      </c>
      <c r="AC1666" s="121">
        <v>66</v>
      </c>
      <c r="AD1666" s="122"/>
      <c r="AE1666" s="122"/>
      <c r="AF1666" s="121" t="s">
        <v>8257</v>
      </c>
      <c r="AG1666" s="121"/>
      <c r="AH1666" s="121" t="s">
        <v>6891</v>
      </c>
      <c r="AI1666" s="121"/>
      <c r="AJ1666" s="123">
        <v>15</v>
      </c>
      <c r="AK1666" s="123">
        <v>334.38</v>
      </c>
      <c r="AL1666" s="123">
        <f t="shared" ref="AL1666:AL1698" si="283">AJ1666*AK1666</f>
        <v>5015.7</v>
      </c>
      <c r="AM1666" s="123">
        <f t="shared" ref="AM1666:AM1698" si="284">U1666-AL1666</f>
        <v>0</v>
      </c>
      <c r="AN1666" s="130"/>
      <c r="AO1666" s="21"/>
      <c r="AP1666" s="24"/>
      <c r="AQ1666" s="21"/>
    </row>
    <row r="1667" spans="1:43" s="22" customFormat="1" ht="76.5" outlineLevel="1" x14ac:dyDescent="0.25">
      <c r="A1667" s="70"/>
      <c r="B1667" s="72" t="s">
        <v>6565</v>
      </c>
      <c r="C1667" s="21" t="s">
        <v>79</v>
      </c>
      <c r="D1667" s="74" t="s">
        <v>7264</v>
      </c>
      <c r="E1667" s="74" t="s">
        <v>7265</v>
      </c>
      <c r="F1667" s="74" t="s">
        <v>7266</v>
      </c>
      <c r="G1667" s="21" t="s">
        <v>7627</v>
      </c>
      <c r="H1667" s="23" t="s">
        <v>100</v>
      </c>
      <c r="I1667" s="24">
        <v>0</v>
      </c>
      <c r="J1667" s="25">
        <v>710000000</v>
      </c>
      <c r="K1667" s="25" t="s">
        <v>82</v>
      </c>
      <c r="L1667" s="23" t="s">
        <v>726</v>
      </c>
      <c r="M1667" s="30" t="s">
        <v>1707</v>
      </c>
      <c r="N1667" s="26" t="s">
        <v>84</v>
      </c>
      <c r="O1667" s="26" t="s">
        <v>4214</v>
      </c>
      <c r="P1667" s="21" t="s">
        <v>91</v>
      </c>
      <c r="Q1667" s="27" t="s">
        <v>898</v>
      </c>
      <c r="R1667" s="26" t="s">
        <v>899</v>
      </c>
      <c r="S1667" s="12">
        <v>1</v>
      </c>
      <c r="T1667" s="12">
        <v>453.79</v>
      </c>
      <c r="U1667" s="12">
        <f t="shared" si="281"/>
        <v>453.79</v>
      </c>
      <c r="V1667" s="12">
        <f t="shared" si="282"/>
        <v>508.24480000000005</v>
      </c>
      <c r="W1667" s="23"/>
      <c r="X1667" s="23">
        <v>2017</v>
      </c>
      <c r="Y1667" s="25"/>
      <c r="Z1667" s="121" t="s">
        <v>1566</v>
      </c>
      <c r="AA1667" s="121" t="s">
        <v>1427</v>
      </c>
      <c r="AB1667" s="121" t="s">
        <v>7912</v>
      </c>
      <c r="AC1667" s="121">
        <v>67</v>
      </c>
      <c r="AD1667" s="122"/>
      <c r="AE1667" s="122"/>
      <c r="AF1667" s="121" t="s">
        <v>8257</v>
      </c>
      <c r="AG1667" s="121"/>
      <c r="AH1667" s="121" t="s">
        <v>6891</v>
      </c>
      <c r="AI1667" s="121"/>
      <c r="AJ1667" s="123">
        <v>1</v>
      </c>
      <c r="AK1667" s="123">
        <v>453.79</v>
      </c>
      <c r="AL1667" s="123">
        <f t="shared" si="283"/>
        <v>453.79</v>
      </c>
      <c r="AM1667" s="123">
        <f t="shared" si="284"/>
        <v>0</v>
      </c>
      <c r="AN1667" s="130"/>
      <c r="AO1667" s="21"/>
      <c r="AP1667" s="24"/>
      <c r="AQ1667" s="21"/>
    </row>
    <row r="1668" spans="1:43" s="22" customFormat="1" ht="76.5" outlineLevel="1" x14ac:dyDescent="0.25">
      <c r="A1668" s="70"/>
      <c r="B1668" s="72" t="s">
        <v>6566</v>
      </c>
      <c r="C1668" s="21" t="s">
        <v>79</v>
      </c>
      <c r="D1668" s="74" t="s">
        <v>5938</v>
      </c>
      <c r="E1668" s="74" t="s">
        <v>5939</v>
      </c>
      <c r="F1668" s="74" t="s">
        <v>5840</v>
      </c>
      <c r="G1668" s="21" t="s">
        <v>7626</v>
      </c>
      <c r="H1668" s="23" t="s">
        <v>100</v>
      </c>
      <c r="I1668" s="24">
        <v>0</v>
      </c>
      <c r="J1668" s="25">
        <v>710000000</v>
      </c>
      <c r="K1668" s="25" t="s">
        <v>82</v>
      </c>
      <c r="L1668" s="23" t="s">
        <v>726</v>
      </c>
      <c r="M1668" s="30" t="s">
        <v>1707</v>
      </c>
      <c r="N1668" s="26" t="s">
        <v>84</v>
      </c>
      <c r="O1668" s="26" t="s">
        <v>4214</v>
      </c>
      <c r="P1668" s="21" t="s">
        <v>91</v>
      </c>
      <c r="Q1668" s="27" t="s">
        <v>898</v>
      </c>
      <c r="R1668" s="26" t="s">
        <v>899</v>
      </c>
      <c r="S1668" s="12">
        <v>7</v>
      </c>
      <c r="T1668" s="12">
        <v>191.07</v>
      </c>
      <c r="U1668" s="12">
        <f t="shared" si="281"/>
        <v>1337.49</v>
      </c>
      <c r="V1668" s="12">
        <f t="shared" si="282"/>
        <v>1497.9888000000001</v>
      </c>
      <c r="W1668" s="23"/>
      <c r="X1668" s="23">
        <v>2017</v>
      </c>
      <c r="Y1668" s="25"/>
      <c r="Z1668" s="121" t="s">
        <v>1566</v>
      </c>
      <c r="AA1668" s="121" t="s">
        <v>1427</v>
      </c>
      <c r="AB1668" s="121" t="s">
        <v>7912</v>
      </c>
      <c r="AC1668" s="121">
        <v>68</v>
      </c>
      <c r="AD1668" s="122"/>
      <c r="AE1668" s="122"/>
      <c r="AF1668" s="121" t="s">
        <v>8257</v>
      </c>
      <c r="AG1668" s="121"/>
      <c r="AH1668" s="121" t="s">
        <v>6891</v>
      </c>
      <c r="AI1668" s="121"/>
      <c r="AJ1668" s="123">
        <v>7</v>
      </c>
      <c r="AK1668" s="123">
        <v>191.07</v>
      </c>
      <c r="AL1668" s="123">
        <f t="shared" si="283"/>
        <v>1337.49</v>
      </c>
      <c r="AM1668" s="123">
        <f t="shared" si="284"/>
        <v>0</v>
      </c>
      <c r="AN1668" s="130"/>
      <c r="AO1668" s="21"/>
      <c r="AP1668" s="24"/>
      <c r="AQ1668" s="21"/>
    </row>
    <row r="1669" spans="1:43" s="22" customFormat="1" ht="76.5" outlineLevel="1" x14ac:dyDescent="0.25">
      <c r="A1669" s="70"/>
      <c r="B1669" s="72" t="s">
        <v>6567</v>
      </c>
      <c r="C1669" s="21" t="s">
        <v>79</v>
      </c>
      <c r="D1669" s="74" t="s">
        <v>5940</v>
      </c>
      <c r="E1669" s="74" t="s">
        <v>5941</v>
      </c>
      <c r="F1669" s="74" t="s">
        <v>1518</v>
      </c>
      <c r="G1669" s="21" t="s">
        <v>7267</v>
      </c>
      <c r="H1669" s="23" t="s">
        <v>100</v>
      </c>
      <c r="I1669" s="24">
        <v>0</v>
      </c>
      <c r="J1669" s="25">
        <v>710000000</v>
      </c>
      <c r="K1669" s="25" t="s">
        <v>82</v>
      </c>
      <c r="L1669" s="23" t="s">
        <v>726</v>
      </c>
      <c r="M1669" s="30" t="s">
        <v>1707</v>
      </c>
      <c r="N1669" s="26" t="s">
        <v>84</v>
      </c>
      <c r="O1669" s="26" t="s">
        <v>4214</v>
      </c>
      <c r="P1669" s="21" t="s">
        <v>91</v>
      </c>
      <c r="Q1669" s="27" t="s">
        <v>898</v>
      </c>
      <c r="R1669" s="26" t="s">
        <v>899</v>
      </c>
      <c r="S1669" s="12">
        <v>5</v>
      </c>
      <c r="T1669" s="12">
        <v>257.95</v>
      </c>
      <c r="U1669" s="12">
        <f t="shared" si="281"/>
        <v>1289.75</v>
      </c>
      <c r="V1669" s="12">
        <f t="shared" si="282"/>
        <v>1444.5200000000002</v>
      </c>
      <c r="W1669" s="23"/>
      <c r="X1669" s="23">
        <v>2017</v>
      </c>
      <c r="Y1669" s="25"/>
      <c r="Z1669" s="121" t="s">
        <v>1566</v>
      </c>
      <c r="AA1669" s="121" t="s">
        <v>1427</v>
      </c>
      <c r="AB1669" s="121" t="s">
        <v>7912</v>
      </c>
      <c r="AC1669" s="121">
        <v>69</v>
      </c>
      <c r="AD1669" s="122"/>
      <c r="AE1669" s="122"/>
      <c r="AF1669" s="121" t="s">
        <v>8257</v>
      </c>
      <c r="AG1669" s="121"/>
      <c r="AH1669" s="121" t="s">
        <v>6891</v>
      </c>
      <c r="AI1669" s="121"/>
      <c r="AJ1669" s="123">
        <v>5</v>
      </c>
      <c r="AK1669" s="123">
        <v>257.95</v>
      </c>
      <c r="AL1669" s="123">
        <f t="shared" si="283"/>
        <v>1289.75</v>
      </c>
      <c r="AM1669" s="123">
        <f t="shared" si="284"/>
        <v>0</v>
      </c>
      <c r="AN1669" s="130"/>
      <c r="AO1669" s="21"/>
      <c r="AP1669" s="24"/>
      <c r="AQ1669" s="21"/>
    </row>
    <row r="1670" spans="1:43" s="22" customFormat="1" ht="76.5" outlineLevel="1" x14ac:dyDescent="0.25">
      <c r="A1670" s="70"/>
      <c r="B1670" s="72" t="s">
        <v>6568</v>
      </c>
      <c r="C1670" s="21" t="s">
        <v>79</v>
      </c>
      <c r="D1670" s="74" t="s">
        <v>7268</v>
      </c>
      <c r="E1670" s="74" t="s">
        <v>7269</v>
      </c>
      <c r="F1670" s="74" t="s">
        <v>5862</v>
      </c>
      <c r="G1670" s="21" t="s">
        <v>7270</v>
      </c>
      <c r="H1670" s="23" t="s">
        <v>100</v>
      </c>
      <c r="I1670" s="24">
        <v>0</v>
      </c>
      <c r="J1670" s="25">
        <v>710000000</v>
      </c>
      <c r="K1670" s="25" t="s">
        <v>82</v>
      </c>
      <c r="L1670" s="23" t="s">
        <v>726</v>
      </c>
      <c r="M1670" s="30" t="s">
        <v>1707</v>
      </c>
      <c r="N1670" s="26" t="s">
        <v>84</v>
      </c>
      <c r="O1670" s="26" t="s">
        <v>4214</v>
      </c>
      <c r="P1670" s="21" t="s">
        <v>91</v>
      </c>
      <c r="Q1670" s="27" t="s">
        <v>1563</v>
      </c>
      <c r="R1670" s="26" t="s">
        <v>1564</v>
      </c>
      <c r="S1670" s="12">
        <v>10</v>
      </c>
      <c r="T1670" s="12">
        <v>2245.09</v>
      </c>
      <c r="U1670" s="12">
        <f t="shared" ref="U1670:U1738" si="285">S1670*T1670</f>
        <v>22450.9</v>
      </c>
      <c r="V1670" s="12">
        <f t="shared" ref="V1670:V1738" si="286">U1670*1.12</f>
        <v>25145.008000000005</v>
      </c>
      <c r="W1670" s="23"/>
      <c r="X1670" s="23">
        <v>2017</v>
      </c>
      <c r="Y1670" s="25"/>
      <c r="Z1670" s="121" t="s">
        <v>1566</v>
      </c>
      <c r="AA1670" s="121" t="s">
        <v>1427</v>
      </c>
      <c r="AB1670" s="121" t="s">
        <v>7912</v>
      </c>
      <c r="AC1670" s="121">
        <v>70</v>
      </c>
      <c r="AD1670" s="122"/>
      <c r="AE1670" s="122"/>
      <c r="AF1670" s="121" t="s">
        <v>8257</v>
      </c>
      <c r="AG1670" s="121"/>
      <c r="AH1670" s="121" t="s">
        <v>6891</v>
      </c>
      <c r="AI1670" s="121"/>
      <c r="AJ1670" s="123">
        <v>10</v>
      </c>
      <c r="AK1670" s="123">
        <v>2245.09</v>
      </c>
      <c r="AL1670" s="123">
        <f t="shared" si="283"/>
        <v>22450.9</v>
      </c>
      <c r="AM1670" s="123">
        <f t="shared" si="284"/>
        <v>0</v>
      </c>
      <c r="AN1670" s="130"/>
      <c r="AO1670" s="21"/>
      <c r="AP1670" s="24"/>
      <c r="AQ1670" s="21"/>
    </row>
    <row r="1671" spans="1:43" s="22" customFormat="1" ht="76.5" outlineLevel="1" x14ac:dyDescent="0.25">
      <c r="A1671" s="70"/>
      <c r="B1671" s="72" t="s">
        <v>6569</v>
      </c>
      <c r="C1671" s="21" t="s">
        <v>79</v>
      </c>
      <c r="D1671" s="74" t="s">
        <v>7271</v>
      </c>
      <c r="E1671" s="74" t="s">
        <v>7272</v>
      </c>
      <c r="F1671" s="74" t="s">
        <v>1511</v>
      </c>
      <c r="G1671" s="21" t="s">
        <v>7273</v>
      </c>
      <c r="H1671" s="23" t="s">
        <v>100</v>
      </c>
      <c r="I1671" s="24">
        <v>0</v>
      </c>
      <c r="J1671" s="25">
        <v>710000000</v>
      </c>
      <c r="K1671" s="25" t="s">
        <v>82</v>
      </c>
      <c r="L1671" s="23" t="s">
        <v>726</v>
      </c>
      <c r="M1671" s="30" t="s">
        <v>1707</v>
      </c>
      <c r="N1671" s="26" t="s">
        <v>84</v>
      </c>
      <c r="O1671" s="26" t="s">
        <v>4214</v>
      </c>
      <c r="P1671" s="21" t="s">
        <v>91</v>
      </c>
      <c r="Q1671" s="27" t="s">
        <v>898</v>
      </c>
      <c r="R1671" s="26" t="s">
        <v>899</v>
      </c>
      <c r="S1671" s="12">
        <v>20</v>
      </c>
      <c r="T1671" s="12">
        <v>267.5</v>
      </c>
      <c r="U1671" s="12">
        <f t="shared" si="285"/>
        <v>5350</v>
      </c>
      <c r="V1671" s="12">
        <f t="shared" si="286"/>
        <v>5992.0000000000009</v>
      </c>
      <c r="W1671" s="23"/>
      <c r="X1671" s="23">
        <v>2017</v>
      </c>
      <c r="Y1671" s="25"/>
      <c r="Z1671" s="121" t="s">
        <v>1566</v>
      </c>
      <c r="AA1671" s="121" t="s">
        <v>1427</v>
      </c>
      <c r="AB1671" s="121" t="s">
        <v>7912</v>
      </c>
      <c r="AC1671" s="121">
        <v>71</v>
      </c>
      <c r="AD1671" s="122"/>
      <c r="AE1671" s="122"/>
      <c r="AF1671" s="121" t="s">
        <v>8257</v>
      </c>
      <c r="AG1671" s="121"/>
      <c r="AH1671" s="121" t="s">
        <v>6891</v>
      </c>
      <c r="AI1671" s="121"/>
      <c r="AJ1671" s="123">
        <v>20</v>
      </c>
      <c r="AK1671" s="123">
        <v>267.5</v>
      </c>
      <c r="AL1671" s="123">
        <f t="shared" si="283"/>
        <v>5350</v>
      </c>
      <c r="AM1671" s="123">
        <f t="shared" si="284"/>
        <v>0</v>
      </c>
      <c r="AN1671" s="130"/>
      <c r="AO1671" s="21"/>
      <c r="AP1671" s="24"/>
      <c r="AQ1671" s="21"/>
    </row>
    <row r="1672" spans="1:43" s="22" customFormat="1" ht="76.5" outlineLevel="1" x14ac:dyDescent="0.25">
      <c r="A1672" s="70"/>
      <c r="B1672" s="72" t="s">
        <v>6570</v>
      </c>
      <c r="C1672" s="21" t="s">
        <v>79</v>
      </c>
      <c r="D1672" s="131" t="s">
        <v>5942</v>
      </c>
      <c r="E1672" s="131" t="s">
        <v>5943</v>
      </c>
      <c r="F1672" s="131" t="s">
        <v>1528</v>
      </c>
      <c r="G1672" s="21" t="s">
        <v>7274</v>
      </c>
      <c r="H1672" s="23" t="s">
        <v>100</v>
      </c>
      <c r="I1672" s="24">
        <v>0</v>
      </c>
      <c r="J1672" s="25">
        <v>710000000</v>
      </c>
      <c r="K1672" s="25" t="s">
        <v>82</v>
      </c>
      <c r="L1672" s="23" t="s">
        <v>726</v>
      </c>
      <c r="M1672" s="30" t="s">
        <v>1707</v>
      </c>
      <c r="N1672" s="26" t="s">
        <v>84</v>
      </c>
      <c r="O1672" s="26" t="s">
        <v>4214</v>
      </c>
      <c r="P1672" s="21" t="s">
        <v>91</v>
      </c>
      <c r="Q1672" s="27" t="s">
        <v>898</v>
      </c>
      <c r="R1672" s="26" t="s">
        <v>899</v>
      </c>
      <c r="S1672" s="12">
        <v>3</v>
      </c>
      <c r="T1672" s="12">
        <v>105.09</v>
      </c>
      <c r="U1672" s="12">
        <v>0</v>
      </c>
      <c r="V1672" s="12">
        <f t="shared" si="286"/>
        <v>0</v>
      </c>
      <c r="W1672" s="23"/>
      <c r="X1672" s="23">
        <v>2017</v>
      </c>
      <c r="Y1672" s="25" t="s">
        <v>929</v>
      </c>
      <c r="Z1672" s="121" t="s">
        <v>1566</v>
      </c>
      <c r="AA1672" s="121" t="s">
        <v>1427</v>
      </c>
      <c r="AB1672" s="121" t="s">
        <v>7912</v>
      </c>
      <c r="AC1672" s="121">
        <v>72</v>
      </c>
      <c r="AD1672" s="122"/>
      <c r="AE1672" s="122"/>
      <c r="AF1672" s="121" t="s">
        <v>929</v>
      </c>
      <c r="AG1672" s="121"/>
      <c r="AH1672" s="121" t="s">
        <v>929</v>
      </c>
      <c r="AI1672" s="121"/>
      <c r="AJ1672" s="123"/>
      <c r="AK1672" s="123"/>
      <c r="AL1672" s="123" t="s">
        <v>929</v>
      </c>
      <c r="AM1672" s="123"/>
      <c r="AN1672" s="130"/>
      <c r="AO1672" s="21"/>
      <c r="AP1672" s="24"/>
      <c r="AQ1672" s="21"/>
    </row>
    <row r="1673" spans="1:43" s="22" customFormat="1" ht="76.5" outlineLevel="1" x14ac:dyDescent="0.25">
      <c r="A1673" s="70"/>
      <c r="B1673" s="72" t="s">
        <v>6571</v>
      </c>
      <c r="C1673" s="21" t="s">
        <v>79</v>
      </c>
      <c r="D1673" s="74" t="s">
        <v>5858</v>
      </c>
      <c r="E1673" s="74" t="s">
        <v>5859</v>
      </c>
      <c r="F1673" s="74" t="s">
        <v>1518</v>
      </c>
      <c r="G1673" s="21" t="s">
        <v>7625</v>
      </c>
      <c r="H1673" s="23" t="s">
        <v>100</v>
      </c>
      <c r="I1673" s="24">
        <v>0</v>
      </c>
      <c r="J1673" s="25">
        <v>710000000</v>
      </c>
      <c r="K1673" s="25" t="s">
        <v>82</v>
      </c>
      <c r="L1673" s="23" t="s">
        <v>726</v>
      </c>
      <c r="M1673" s="30" t="s">
        <v>1707</v>
      </c>
      <c r="N1673" s="26" t="s">
        <v>84</v>
      </c>
      <c r="O1673" s="26" t="s">
        <v>4214</v>
      </c>
      <c r="P1673" s="21" t="s">
        <v>91</v>
      </c>
      <c r="Q1673" s="27" t="s">
        <v>1563</v>
      </c>
      <c r="R1673" s="26" t="s">
        <v>1564</v>
      </c>
      <c r="S1673" s="12">
        <v>10</v>
      </c>
      <c r="T1673" s="12">
        <v>95.54</v>
      </c>
      <c r="U1673" s="12">
        <f t="shared" si="285"/>
        <v>955.40000000000009</v>
      </c>
      <c r="V1673" s="12">
        <f t="shared" si="286"/>
        <v>1070.0480000000002</v>
      </c>
      <c r="W1673" s="23"/>
      <c r="X1673" s="23">
        <v>2017</v>
      </c>
      <c r="Y1673" s="25"/>
      <c r="Z1673" s="121" t="s">
        <v>1566</v>
      </c>
      <c r="AA1673" s="121" t="s">
        <v>1427</v>
      </c>
      <c r="AB1673" s="121" t="s">
        <v>7912</v>
      </c>
      <c r="AC1673" s="121">
        <v>73</v>
      </c>
      <c r="AD1673" s="122"/>
      <c r="AE1673" s="122"/>
      <c r="AF1673" s="121" t="s">
        <v>8257</v>
      </c>
      <c r="AG1673" s="121"/>
      <c r="AH1673" s="121" t="s">
        <v>6891</v>
      </c>
      <c r="AI1673" s="121"/>
      <c r="AJ1673" s="123">
        <v>10</v>
      </c>
      <c r="AK1673" s="123">
        <v>95.54</v>
      </c>
      <c r="AL1673" s="123">
        <f t="shared" si="283"/>
        <v>955.40000000000009</v>
      </c>
      <c r="AM1673" s="123">
        <f t="shared" si="284"/>
        <v>0</v>
      </c>
      <c r="AN1673" s="130"/>
      <c r="AO1673" s="21"/>
      <c r="AP1673" s="24"/>
      <c r="AQ1673" s="21"/>
    </row>
    <row r="1674" spans="1:43" s="22" customFormat="1" ht="89.25" outlineLevel="1" x14ac:dyDescent="0.25">
      <c r="A1674" s="70"/>
      <c r="B1674" s="72" t="s">
        <v>6572</v>
      </c>
      <c r="C1674" s="21" t="s">
        <v>79</v>
      </c>
      <c r="D1674" s="131" t="s">
        <v>5944</v>
      </c>
      <c r="E1674" s="131" t="s">
        <v>5945</v>
      </c>
      <c r="F1674" s="131" t="s">
        <v>1067</v>
      </c>
      <c r="G1674" s="21" t="s">
        <v>7275</v>
      </c>
      <c r="H1674" s="23" t="s">
        <v>100</v>
      </c>
      <c r="I1674" s="24">
        <v>0</v>
      </c>
      <c r="J1674" s="25">
        <v>710000000</v>
      </c>
      <c r="K1674" s="25" t="s">
        <v>82</v>
      </c>
      <c r="L1674" s="23" t="s">
        <v>726</v>
      </c>
      <c r="M1674" s="30" t="s">
        <v>1707</v>
      </c>
      <c r="N1674" s="26" t="s">
        <v>84</v>
      </c>
      <c r="O1674" s="26" t="s">
        <v>4214</v>
      </c>
      <c r="P1674" s="21" t="s">
        <v>91</v>
      </c>
      <c r="Q1674" s="27" t="s">
        <v>1563</v>
      </c>
      <c r="R1674" s="26" t="s">
        <v>1564</v>
      </c>
      <c r="S1674" s="12">
        <v>2</v>
      </c>
      <c r="T1674" s="12">
        <v>1003.13</v>
      </c>
      <c r="U1674" s="12">
        <v>0</v>
      </c>
      <c r="V1674" s="12">
        <f t="shared" si="286"/>
        <v>0</v>
      </c>
      <c r="W1674" s="23"/>
      <c r="X1674" s="23">
        <v>2017</v>
      </c>
      <c r="Y1674" s="25" t="s">
        <v>929</v>
      </c>
      <c r="Z1674" s="121" t="s">
        <v>1566</v>
      </c>
      <c r="AA1674" s="121" t="s">
        <v>1427</v>
      </c>
      <c r="AB1674" s="121" t="s">
        <v>7912</v>
      </c>
      <c r="AC1674" s="121">
        <v>74</v>
      </c>
      <c r="AD1674" s="122"/>
      <c r="AE1674" s="122"/>
      <c r="AF1674" s="121" t="s">
        <v>929</v>
      </c>
      <c r="AG1674" s="121"/>
      <c r="AH1674" s="121" t="s">
        <v>929</v>
      </c>
      <c r="AI1674" s="121"/>
      <c r="AJ1674" s="123"/>
      <c r="AK1674" s="123"/>
      <c r="AL1674" s="123" t="s">
        <v>929</v>
      </c>
      <c r="AM1674" s="123"/>
      <c r="AN1674" s="130"/>
      <c r="AO1674" s="21"/>
      <c r="AP1674" s="24"/>
      <c r="AQ1674" s="21"/>
    </row>
    <row r="1675" spans="1:43" s="22" customFormat="1" ht="89.25" outlineLevel="1" x14ac:dyDescent="0.25">
      <c r="A1675" s="70"/>
      <c r="B1675" s="72" t="s">
        <v>6573</v>
      </c>
      <c r="C1675" s="21" t="s">
        <v>79</v>
      </c>
      <c r="D1675" s="131" t="s">
        <v>1529</v>
      </c>
      <c r="E1675" s="131" t="s">
        <v>1530</v>
      </c>
      <c r="F1675" s="131" t="s">
        <v>1511</v>
      </c>
      <c r="G1675" s="21" t="s">
        <v>7276</v>
      </c>
      <c r="H1675" s="23" t="s">
        <v>100</v>
      </c>
      <c r="I1675" s="24">
        <v>0</v>
      </c>
      <c r="J1675" s="25">
        <v>710000000</v>
      </c>
      <c r="K1675" s="25" t="s">
        <v>82</v>
      </c>
      <c r="L1675" s="23" t="s">
        <v>726</v>
      </c>
      <c r="M1675" s="30" t="s">
        <v>1707</v>
      </c>
      <c r="N1675" s="26" t="s">
        <v>84</v>
      </c>
      <c r="O1675" s="26" t="s">
        <v>4214</v>
      </c>
      <c r="P1675" s="21" t="s">
        <v>91</v>
      </c>
      <c r="Q1675" s="27" t="s">
        <v>898</v>
      </c>
      <c r="R1675" s="26" t="s">
        <v>899</v>
      </c>
      <c r="S1675" s="12">
        <v>20</v>
      </c>
      <c r="T1675" s="12">
        <v>133.75</v>
      </c>
      <c r="U1675" s="12">
        <f t="shared" si="285"/>
        <v>2675</v>
      </c>
      <c r="V1675" s="12">
        <f t="shared" si="286"/>
        <v>2996.0000000000005</v>
      </c>
      <c r="W1675" s="23"/>
      <c r="X1675" s="23">
        <v>2017</v>
      </c>
      <c r="Y1675" s="25"/>
      <c r="Z1675" s="121" t="s">
        <v>1566</v>
      </c>
      <c r="AA1675" s="121" t="s">
        <v>1427</v>
      </c>
      <c r="AB1675" s="121" t="s">
        <v>7912</v>
      </c>
      <c r="AC1675" s="121">
        <v>75</v>
      </c>
      <c r="AD1675" s="122"/>
      <c r="AE1675" s="122"/>
      <c r="AF1675" s="121" t="s">
        <v>8257</v>
      </c>
      <c r="AG1675" s="121"/>
      <c r="AH1675" s="121" t="s">
        <v>6891</v>
      </c>
      <c r="AI1675" s="121"/>
      <c r="AJ1675" s="123">
        <v>20</v>
      </c>
      <c r="AK1675" s="123">
        <v>133.75</v>
      </c>
      <c r="AL1675" s="123">
        <f t="shared" si="283"/>
        <v>2675</v>
      </c>
      <c r="AM1675" s="123">
        <f t="shared" si="284"/>
        <v>0</v>
      </c>
      <c r="AN1675" s="130"/>
      <c r="AO1675" s="21"/>
      <c r="AP1675" s="24"/>
      <c r="AQ1675" s="21"/>
    </row>
    <row r="1676" spans="1:43" s="22" customFormat="1" ht="76.5" outlineLevel="1" x14ac:dyDescent="0.25">
      <c r="A1676" s="70"/>
      <c r="B1676" s="72" t="s">
        <v>6574</v>
      </c>
      <c r="C1676" s="21" t="s">
        <v>79</v>
      </c>
      <c r="D1676" s="131" t="s">
        <v>5868</v>
      </c>
      <c r="E1676" s="131" t="s">
        <v>5869</v>
      </c>
      <c r="F1676" s="131" t="s">
        <v>1511</v>
      </c>
      <c r="G1676" s="21" t="s">
        <v>5946</v>
      </c>
      <c r="H1676" s="23" t="s">
        <v>100</v>
      </c>
      <c r="I1676" s="24">
        <v>0</v>
      </c>
      <c r="J1676" s="25">
        <v>710000000</v>
      </c>
      <c r="K1676" s="25" t="s">
        <v>82</v>
      </c>
      <c r="L1676" s="23" t="s">
        <v>726</v>
      </c>
      <c r="M1676" s="30" t="s">
        <v>1707</v>
      </c>
      <c r="N1676" s="26" t="s">
        <v>84</v>
      </c>
      <c r="O1676" s="26" t="s">
        <v>4214</v>
      </c>
      <c r="P1676" s="21" t="s">
        <v>91</v>
      </c>
      <c r="Q1676" s="27" t="s">
        <v>898</v>
      </c>
      <c r="R1676" s="26" t="s">
        <v>899</v>
      </c>
      <c r="S1676" s="12">
        <v>70</v>
      </c>
      <c r="T1676" s="12">
        <v>62.1</v>
      </c>
      <c r="U1676" s="12">
        <f t="shared" si="285"/>
        <v>4347</v>
      </c>
      <c r="V1676" s="12">
        <f t="shared" si="286"/>
        <v>4868.6400000000003</v>
      </c>
      <c r="W1676" s="23"/>
      <c r="X1676" s="23">
        <v>2017</v>
      </c>
      <c r="Y1676" s="25"/>
      <c r="Z1676" s="121" t="s">
        <v>1566</v>
      </c>
      <c r="AA1676" s="121" t="s">
        <v>1427</v>
      </c>
      <c r="AB1676" s="121" t="s">
        <v>7912</v>
      </c>
      <c r="AC1676" s="121">
        <v>76</v>
      </c>
      <c r="AD1676" s="122"/>
      <c r="AE1676" s="122"/>
      <c r="AF1676" s="121" t="s">
        <v>8257</v>
      </c>
      <c r="AG1676" s="121"/>
      <c r="AH1676" s="121" t="s">
        <v>6891</v>
      </c>
      <c r="AI1676" s="121"/>
      <c r="AJ1676" s="123">
        <v>70</v>
      </c>
      <c r="AK1676" s="123">
        <v>62.1</v>
      </c>
      <c r="AL1676" s="123">
        <f t="shared" si="283"/>
        <v>4347</v>
      </c>
      <c r="AM1676" s="123">
        <f t="shared" si="284"/>
        <v>0</v>
      </c>
      <c r="AN1676" s="130"/>
      <c r="AO1676" s="21"/>
      <c r="AP1676" s="24"/>
      <c r="AQ1676" s="21"/>
    </row>
    <row r="1677" spans="1:43" s="22" customFormat="1" ht="76.5" outlineLevel="1" x14ac:dyDescent="0.25">
      <c r="A1677" s="70"/>
      <c r="B1677" s="72" t="s">
        <v>6575</v>
      </c>
      <c r="C1677" s="21" t="s">
        <v>79</v>
      </c>
      <c r="D1677" s="74" t="s">
        <v>5947</v>
      </c>
      <c r="E1677" s="74" t="s">
        <v>5948</v>
      </c>
      <c r="F1677" s="74" t="s">
        <v>5949</v>
      </c>
      <c r="G1677" s="21" t="s">
        <v>5950</v>
      </c>
      <c r="H1677" s="23" t="s">
        <v>100</v>
      </c>
      <c r="I1677" s="24">
        <v>0</v>
      </c>
      <c r="J1677" s="25">
        <v>710000000</v>
      </c>
      <c r="K1677" s="25" t="s">
        <v>82</v>
      </c>
      <c r="L1677" s="23" t="s">
        <v>726</v>
      </c>
      <c r="M1677" s="30" t="s">
        <v>1707</v>
      </c>
      <c r="N1677" s="26" t="s">
        <v>84</v>
      </c>
      <c r="O1677" s="26" t="s">
        <v>4214</v>
      </c>
      <c r="P1677" s="21" t="s">
        <v>91</v>
      </c>
      <c r="Q1677" s="27" t="s">
        <v>1563</v>
      </c>
      <c r="R1677" s="26" t="s">
        <v>1564</v>
      </c>
      <c r="S1677" s="12">
        <v>50</v>
      </c>
      <c r="T1677" s="12">
        <v>1538.13</v>
      </c>
      <c r="U1677" s="12">
        <f t="shared" si="285"/>
        <v>76906.5</v>
      </c>
      <c r="V1677" s="12">
        <f t="shared" si="286"/>
        <v>86135.280000000013</v>
      </c>
      <c r="W1677" s="23"/>
      <c r="X1677" s="23">
        <v>2017</v>
      </c>
      <c r="Y1677" s="25"/>
      <c r="Z1677" s="121" t="s">
        <v>1566</v>
      </c>
      <c r="AA1677" s="121" t="s">
        <v>1427</v>
      </c>
      <c r="AB1677" s="121" t="s">
        <v>7912</v>
      </c>
      <c r="AC1677" s="121">
        <v>77</v>
      </c>
      <c r="AD1677" s="122"/>
      <c r="AE1677" s="122"/>
      <c r="AF1677" s="121" t="s">
        <v>8257</v>
      </c>
      <c r="AG1677" s="121"/>
      <c r="AH1677" s="121" t="s">
        <v>6891</v>
      </c>
      <c r="AI1677" s="121"/>
      <c r="AJ1677" s="123">
        <v>50</v>
      </c>
      <c r="AK1677" s="123">
        <v>1538.13</v>
      </c>
      <c r="AL1677" s="123">
        <f t="shared" si="283"/>
        <v>76906.5</v>
      </c>
      <c r="AM1677" s="123">
        <f t="shared" si="284"/>
        <v>0</v>
      </c>
      <c r="AN1677" s="130"/>
      <c r="AO1677" s="21"/>
      <c r="AP1677" s="24"/>
      <c r="AQ1677" s="21"/>
    </row>
    <row r="1678" spans="1:43" s="22" customFormat="1" ht="76.5" outlineLevel="1" x14ac:dyDescent="0.25">
      <c r="A1678" s="70"/>
      <c r="B1678" s="72" t="s">
        <v>6576</v>
      </c>
      <c r="C1678" s="21" t="s">
        <v>79</v>
      </c>
      <c r="D1678" s="74" t="s">
        <v>5951</v>
      </c>
      <c r="E1678" s="74" t="s">
        <v>5952</v>
      </c>
      <c r="F1678" s="74" t="s">
        <v>5853</v>
      </c>
      <c r="G1678" s="21" t="s">
        <v>7345</v>
      </c>
      <c r="H1678" s="23" t="s">
        <v>100</v>
      </c>
      <c r="I1678" s="24">
        <v>0</v>
      </c>
      <c r="J1678" s="25">
        <v>710000000</v>
      </c>
      <c r="K1678" s="25" t="s">
        <v>82</v>
      </c>
      <c r="L1678" s="23" t="s">
        <v>726</v>
      </c>
      <c r="M1678" s="30" t="s">
        <v>1707</v>
      </c>
      <c r="N1678" s="26" t="s">
        <v>84</v>
      </c>
      <c r="O1678" s="26" t="s">
        <v>4214</v>
      </c>
      <c r="P1678" s="21" t="s">
        <v>91</v>
      </c>
      <c r="Q1678" s="27" t="s">
        <v>898</v>
      </c>
      <c r="R1678" s="26" t="s">
        <v>899</v>
      </c>
      <c r="S1678" s="12">
        <v>3</v>
      </c>
      <c r="T1678" s="12">
        <v>1547.68</v>
      </c>
      <c r="U1678" s="12">
        <v>0</v>
      </c>
      <c r="V1678" s="12">
        <f t="shared" si="286"/>
        <v>0</v>
      </c>
      <c r="W1678" s="23"/>
      <c r="X1678" s="23">
        <v>2017</v>
      </c>
      <c r="Y1678" s="25" t="s">
        <v>929</v>
      </c>
      <c r="Z1678" s="121" t="s">
        <v>1566</v>
      </c>
      <c r="AA1678" s="121" t="s">
        <v>1427</v>
      </c>
      <c r="AB1678" s="121" t="s">
        <v>7912</v>
      </c>
      <c r="AC1678" s="121">
        <v>78</v>
      </c>
      <c r="AD1678" s="122"/>
      <c r="AE1678" s="122"/>
      <c r="AF1678" s="121" t="s">
        <v>929</v>
      </c>
      <c r="AG1678" s="121"/>
      <c r="AH1678" s="121" t="s">
        <v>929</v>
      </c>
      <c r="AI1678" s="121"/>
      <c r="AJ1678" s="123"/>
      <c r="AK1678" s="123"/>
      <c r="AL1678" s="123" t="s">
        <v>929</v>
      </c>
      <c r="AM1678" s="123"/>
      <c r="AN1678" s="130"/>
      <c r="AO1678" s="21"/>
      <c r="AP1678" s="24"/>
      <c r="AQ1678" s="21"/>
    </row>
    <row r="1679" spans="1:43" s="22" customFormat="1" ht="76.5" outlineLevel="1" x14ac:dyDescent="0.25">
      <c r="A1679" s="70"/>
      <c r="B1679" s="72" t="s">
        <v>6577</v>
      </c>
      <c r="C1679" s="21" t="s">
        <v>79</v>
      </c>
      <c r="D1679" s="131" t="s">
        <v>5953</v>
      </c>
      <c r="E1679" s="131" t="s">
        <v>5954</v>
      </c>
      <c r="F1679" s="131" t="s">
        <v>7494</v>
      </c>
      <c r="G1679" s="21" t="s">
        <v>7624</v>
      </c>
      <c r="H1679" s="23" t="s">
        <v>100</v>
      </c>
      <c r="I1679" s="24">
        <v>0</v>
      </c>
      <c r="J1679" s="25">
        <v>710000000</v>
      </c>
      <c r="K1679" s="25" t="s">
        <v>82</v>
      </c>
      <c r="L1679" s="23" t="s">
        <v>726</v>
      </c>
      <c r="M1679" s="30" t="s">
        <v>1707</v>
      </c>
      <c r="N1679" s="26" t="s">
        <v>84</v>
      </c>
      <c r="O1679" s="26" t="s">
        <v>4214</v>
      </c>
      <c r="P1679" s="21" t="s">
        <v>91</v>
      </c>
      <c r="Q1679" s="27" t="s">
        <v>1563</v>
      </c>
      <c r="R1679" s="26" t="s">
        <v>1564</v>
      </c>
      <c r="S1679" s="12">
        <v>3</v>
      </c>
      <c r="T1679" s="12">
        <v>148.08000000000001</v>
      </c>
      <c r="U1679" s="12">
        <f t="shared" si="285"/>
        <v>444.24</v>
      </c>
      <c r="V1679" s="12">
        <f t="shared" si="286"/>
        <v>497.54880000000009</v>
      </c>
      <c r="W1679" s="23"/>
      <c r="X1679" s="23">
        <v>2017</v>
      </c>
      <c r="Y1679" s="25"/>
      <c r="Z1679" s="121" t="s">
        <v>1566</v>
      </c>
      <c r="AA1679" s="121" t="s">
        <v>1427</v>
      </c>
      <c r="AB1679" s="121" t="s">
        <v>7912</v>
      </c>
      <c r="AC1679" s="121">
        <v>79</v>
      </c>
      <c r="AD1679" s="122"/>
      <c r="AE1679" s="122"/>
      <c r="AF1679" s="121" t="s">
        <v>8257</v>
      </c>
      <c r="AG1679" s="121"/>
      <c r="AH1679" s="121" t="s">
        <v>6891</v>
      </c>
      <c r="AI1679" s="121"/>
      <c r="AJ1679" s="123">
        <v>3</v>
      </c>
      <c r="AK1679" s="123">
        <v>148.08000000000001</v>
      </c>
      <c r="AL1679" s="123">
        <f t="shared" si="283"/>
        <v>444.24</v>
      </c>
      <c r="AM1679" s="123">
        <f t="shared" si="284"/>
        <v>0</v>
      </c>
      <c r="AN1679" s="130"/>
      <c r="AO1679" s="21"/>
      <c r="AP1679" s="24"/>
      <c r="AQ1679" s="21"/>
    </row>
    <row r="1680" spans="1:43" s="22" customFormat="1" ht="76.5" outlineLevel="1" x14ac:dyDescent="0.25">
      <c r="A1680" s="70"/>
      <c r="B1680" s="72" t="s">
        <v>6578</v>
      </c>
      <c r="C1680" s="21" t="s">
        <v>79</v>
      </c>
      <c r="D1680" s="74" t="s">
        <v>5955</v>
      </c>
      <c r="E1680" s="74" t="s">
        <v>5956</v>
      </c>
      <c r="F1680" s="74" t="s">
        <v>7277</v>
      </c>
      <c r="G1680" s="21" t="s">
        <v>7278</v>
      </c>
      <c r="H1680" s="23" t="s">
        <v>100</v>
      </c>
      <c r="I1680" s="24">
        <v>0</v>
      </c>
      <c r="J1680" s="25">
        <v>710000000</v>
      </c>
      <c r="K1680" s="25" t="s">
        <v>82</v>
      </c>
      <c r="L1680" s="23" t="s">
        <v>726</v>
      </c>
      <c r="M1680" s="30" t="s">
        <v>1707</v>
      </c>
      <c r="N1680" s="26" t="s">
        <v>84</v>
      </c>
      <c r="O1680" s="26" t="s">
        <v>4214</v>
      </c>
      <c r="P1680" s="21" t="s">
        <v>91</v>
      </c>
      <c r="Q1680" s="27" t="s">
        <v>898</v>
      </c>
      <c r="R1680" s="26" t="s">
        <v>899</v>
      </c>
      <c r="S1680" s="12">
        <v>5</v>
      </c>
      <c r="T1680" s="12">
        <v>3534.82</v>
      </c>
      <c r="U1680" s="12">
        <v>0</v>
      </c>
      <c r="V1680" s="12">
        <f t="shared" si="286"/>
        <v>0</v>
      </c>
      <c r="W1680" s="23"/>
      <c r="X1680" s="23">
        <v>2017</v>
      </c>
      <c r="Y1680" s="25" t="s">
        <v>929</v>
      </c>
      <c r="Z1680" s="121" t="s">
        <v>1566</v>
      </c>
      <c r="AA1680" s="121" t="s">
        <v>1427</v>
      </c>
      <c r="AB1680" s="121" t="s">
        <v>7912</v>
      </c>
      <c r="AC1680" s="121">
        <v>80</v>
      </c>
      <c r="AD1680" s="122"/>
      <c r="AE1680" s="122"/>
      <c r="AF1680" s="121" t="s">
        <v>929</v>
      </c>
      <c r="AG1680" s="121"/>
      <c r="AH1680" s="121" t="s">
        <v>929</v>
      </c>
      <c r="AI1680" s="121"/>
      <c r="AJ1680" s="123"/>
      <c r="AK1680" s="123"/>
      <c r="AL1680" s="123" t="s">
        <v>929</v>
      </c>
      <c r="AM1680" s="123"/>
      <c r="AN1680" s="130"/>
      <c r="AO1680" s="21"/>
      <c r="AP1680" s="24"/>
      <c r="AQ1680" s="21"/>
    </row>
    <row r="1681" spans="1:43" s="22" customFormat="1" ht="76.5" outlineLevel="1" x14ac:dyDescent="0.25">
      <c r="A1681" s="70"/>
      <c r="B1681" s="72" t="s">
        <v>6579</v>
      </c>
      <c r="C1681" s="21" t="s">
        <v>79</v>
      </c>
      <c r="D1681" s="74" t="s">
        <v>5957</v>
      </c>
      <c r="E1681" s="74" t="s">
        <v>5958</v>
      </c>
      <c r="F1681" s="74" t="s">
        <v>1511</v>
      </c>
      <c r="G1681" s="21" t="s">
        <v>7279</v>
      </c>
      <c r="H1681" s="23" t="s">
        <v>100</v>
      </c>
      <c r="I1681" s="24">
        <v>0</v>
      </c>
      <c r="J1681" s="25">
        <v>710000000</v>
      </c>
      <c r="K1681" s="25" t="s">
        <v>82</v>
      </c>
      <c r="L1681" s="23" t="s">
        <v>726</v>
      </c>
      <c r="M1681" s="30" t="s">
        <v>1707</v>
      </c>
      <c r="N1681" s="26" t="s">
        <v>84</v>
      </c>
      <c r="O1681" s="26" t="s">
        <v>4214</v>
      </c>
      <c r="P1681" s="21" t="s">
        <v>91</v>
      </c>
      <c r="Q1681" s="27" t="s">
        <v>898</v>
      </c>
      <c r="R1681" s="26" t="s">
        <v>899</v>
      </c>
      <c r="S1681" s="12">
        <v>3</v>
      </c>
      <c r="T1681" s="12">
        <v>525.45000000000005</v>
      </c>
      <c r="U1681" s="12">
        <f t="shared" si="285"/>
        <v>1576.3500000000001</v>
      </c>
      <c r="V1681" s="12">
        <f t="shared" si="286"/>
        <v>1765.5120000000004</v>
      </c>
      <c r="W1681" s="23"/>
      <c r="X1681" s="23">
        <v>2017</v>
      </c>
      <c r="Y1681" s="25"/>
      <c r="Z1681" s="121" t="s">
        <v>1566</v>
      </c>
      <c r="AA1681" s="121" t="s">
        <v>1427</v>
      </c>
      <c r="AB1681" s="121" t="s">
        <v>7912</v>
      </c>
      <c r="AC1681" s="121">
        <v>81</v>
      </c>
      <c r="AD1681" s="122"/>
      <c r="AE1681" s="122"/>
      <c r="AF1681" s="121" t="s">
        <v>8257</v>
      </c>
      <c r="AG1681" s="121"/>
      <c r="AH1681" s="121" t="s">
        <v>6891</v>
      </c>
      <c r="AI1681" s="121"/>
      <c r="AJ1681" s="123">
        <v>3</v>
      </c>
      <c r="AK1681" s="123">
        <v>525.45000000000005</v>
      </c>
      <c r="AL1681" s="123">
        <f t="shared" si="283"/>
        <v>1576.3500000000001</v>
      </c>
      <c r="AM1681" s="123">
        <f t="shared" si="284"/>
        <v>0</v>
      </c>
      <c r="AN1681" s="130"/>
      <c r="AO1681" s="21"/>
      <c r="AP1681" s="24"/>
      <c r="AQ1681" s="21"/>
    </row>
    <row r="1682" spans="1:43" s="22" customFormat="1" ht="140.25" outlineLevel="1" x14ac:dyDescent="0.25">
      <c r="A1682" s="70"/>
      <c r="B1682" s="72" t="s">
        <v>6580</v>
      </c>
      <c r="C1682" s="21" t="s">
        <v>79</v>
      </c>
      <c r="D1682" s="74" t="s">
        <v>5959</v>
      </c>
      <c r="E1682" s="74" t="s">
        <v>5960</v>
      </c>
      <c r="F1682" s="74" t="s">
        <v>1518</v>
      </c>
      <c r="G1682" s="21" t="s">
        <v>7280</v>
      </c>
      <c r="H1682" s="23" t="s">
        <v>100</v>
      </c>
      <c r="I1682" s="24">
        <v>0</v>
      </c>
      <c r="J1682" s="25">
        <v>710000000</v>
      </c>
      <c r="K1682" s="25" t="s">
        <v>82</v>
      </c>
      <c r="L1682" s="23" t="s">
        <v>726</v>
      </c>
      <c r="M1682" s="30" t="s">
        <v>1707</v>
      </c>
      <c r="N1682" s="26" t="s">
        <v>84</v>
      </c>
      <c r="O1682" s="26" t="s">
        <v>4214</v>
      </c>
      <c r="P1682" s="21" t="s">
        <v>91</v>
      </c>
      <c r="Q1682" s="27" t="s">
        <v>1563</v>
      </c>
      <c r="R1682" s="26" t="s">
        <v>1564</v>
      </c>
      <c r="S1682" s="12">
        <v>20</v>
      </c>
      <c r="T1682" s="12">
        <v>257.95</v>
      </c>
      <c r="U1682" s="12">
        <f t="shared" si="285"/>
        <v>5159</v>
      </c>
      <c r="V1682" s="12">
        <f t="shared" si="286"/>
        <v>5778.0800000000008</v>
      </c>
      <c r="W1682" s="23"/>
      <c r="X1682" s="23">
        <v>2017</v>
      </c>
      <c r="Y1682" s="25"/>
      <c r="Z1682" s="121" t="s">
        <v>1566</v>
      </c>
      <c r="AA1682" s="121" t="s">
        <v>1427</v>
      </c>
      <c r="AB1682" s="121" t="s">
        <v>7912</v>
      </c>
      <c r="AC1682" s="121">
        <v>82</v>
      </c>
      <c r="AD1682" s="122"/>
      <c r="AE1682" s="122"/>
      <c r="AF1682" s="121" t="s">
        <v>8257</v>
      </c>
      <c r="AG1682" s="121"/>
      <c r="AH1682" s="121" t="s">
        <v>6891</v>
      </c>
      <c r="AI1682" s="121"/>
      <c r="AJ1682" s="123">
        <v>20</v>
      </c>
      <c r="AK1682" s="123">
        <v>257.95</v>
      </c>
      <c r="AL1682" s="123">
        <f t="shared" si="283"/>
        <v>5159</v>
      </c>
      <c r="AM1682" s="123">
        <f t="shared" si="284"/>
        <v>0</v>
      </c>
      <c r="AN1682" s="130"/>
      <c r="AO1682" s="21"/>
      <c r="AP1682" s="24"/>
      <c r="AQ1682" s="21"/>
    </row>
    <row r="1683" spans="1:43" s="22" customFormat="1" ht="76.5" outlineLevel="1" x14ac:dyDescent="0.25">
      <c r="A1683" s="70"/>
      <c r="B1683" s="72" t="s">
        <v>6581</v>
      </c>
      <c r="C1683" s="21" t="s">
        <v>79</v>
      </c>
      <c r="D1683" s="74" t="s">
        <v>5961</v>
      </c>
      <c r="E1683" s="74" t="s">
        <v>5962</v>
      </c>
      <c r="F1683" s="74" t="s">
        <v>7277</v>
      </c>
      <c r="G1683" s="21" t="s">
        <v>7623</v>
      </c>
      <c r="H1683" s="23" t="s">
        <v>100</v>
      </c>
      <c r="I1683" s="24">
        <v>0</v>
      </c>
      <c r="J1683" s="25">
        <v>710000000</v>
      </c>
      <c r="K1683" s="25" t="s">
        <v>82</v>
      </c>
      <c r="L1683" s="23" t="s">
        <v>726</v>
      </c>
      <c r="M1683" s="30" t="s">
        <v>1707</v>
      </c>
      <c r="N1683" s="26" t="s">
        <v>84</v>
      </c>
      <c r="O1683" s="26" t="s">
        <v>4214</v>
      </c>
      <c r="P1683" s="21" t="s">
        <v>91</v>
      </c>
      <c r="Q1683" s="27" t="s">
        <v>898</v>
      </c>
      <c r="R1683" s="26" t="s">
        <v>899</v>
      </c>
      <c r="S1683" s="12">
        <v>2</v>
      </c>
      <c r="T1683" s="12">
        <v>2149.5500000000002</v>
      </c>
      <c r="U1683" s="12">
        <f t="shared" si="285"/>
        <v>4299.1000000000004</v>
      </c>
      <c r="V1683" s="12">
        <f t="shared" si="286"/>
        <v>4814.9920000000011</v>
      </c>
      <c r="W1683" s="23"/>
      <c r="X1683" s="23">
        <v>2017</v>
      </c>
      <c r="Y1683" s="25"/>
      <c r="Z1683" s="121" t="s">
        <v>1566</v>
      </c>
      <c r="AA1683" s="121" t="s">
        <v>1427</v>
      </c>
      <c r="AB1683" s="121" t="s">
        <v>7912</v>
      </c>
      <c r="AC1683" s="121">
        <v>83</v>
      </c>
      <c r="AD1683" s="122"/>
      <c r="AE1683" s="122"/>
      <c r="AF1683" s="121" t="s">
        <v>8257</v>
      </c>
      <c r="AG1683" s="121"/>
      <c r="AH1683" s="121" t="s">
        <v>6891</v>
      </c>
      <c r="AI1683" s="121"/>
      <c r="AJ1683" s="123">
        <v>2</v>
      </c>
      <c r="AK1683" s="123">
        <v>2149.5500000000002</v>
      </c>
      <c r="AL1683" s="123">
        <f t="shared" si="283"/>
        <v>4299.1000000000004</v>
      </c>
      <c r="AM1683" s="123">
        <f t="shared" si="284"/>
        <v>0</v>
      </c>
      <c r="AN1683" s="130"/>
      <c r="AO1683" s="21"/>
      <c r="AP1683" s="24"/>
      <c r="AQ1683" s="21"/>
    </row>
    <row r="1684" spans="1:43" s="22" customFormat="1" ht="153" outlineLevel="1" x14ac:dyDescent="0.25">
      <c r="A1684" s="70"/>
      <c r="B1684" s="72" t="s">
        <v>6582</v>
      </c>
      <c r="C1684" s="21" t="s">
        <v>79</v>
      </c>
      <c r="D1684" s="74" t="s">
        <v>1709</v>
      </c>
      <c r="E1684" s="74" t="s">
        <v>1538</v>
      </c>
      <c r="F1684" s="74" t="s">
        <v>1511</v>
      </c>
      <c r="G1684" s="21" t="s">
        <v>7281</v>
      </c>
      <c r="H1684" s="23" t="s">
        <v>100</v>
      </c>
      <c r="I1684" s="24">
        <v>0</v>
      </c>
      <c r="J1684" s="25">
        <v>710000000</v>
      </c>
      <c r="K1684" s="25" t="s">
        <v>82</v>
      </c>
      <c r="L1684" s="23" t="s">
        <v>726</v>
      </c>
      <c r="M1684" s="30" t="s">
        <v>1707</v>
      </c>
      <c r="N1684" s="26" t="s">
        <v>84</v>
      </c>
      <c r="O1684" s="26" t="s">
        <v>4214</v>
      </c>
      <c r="P1684" s="21" t="s">
        <v>91</v>
      </c>
      <c r="Q1684" s="27" t="s">
        <v>898</v>
      </c>
      <c r="R1684" s="26" t="s">
        <v>899</v>
      </c>
      <c r="S1684" s="12">
        <v>10</v>
      </c>
      <c r="T1684" s="12">
        <v>81.209999999999994</v>
      </c>
      <c r="U1684" s="12">
        <v>0</v>
      </c>
      <c r="V1684" s="12">
        <f t="shared" si="286"/>
        <v>0</v>
      </c>
      <c r="W1684" s="23"/>
      <c r="X1684" s="23">
        <v>2017</v>
      </c>
      <c r="Y1684" s="25" t="s">
        <v>929</v>
      </c>
      <c r="Z1684" s="121" t="s">
        <v>1566</v>
      </c>
      <c r="AA1684" s="121" t="s">
        <v>1427</v>
      </c>
      <c r="AB1684" s="121" t="s">
        <v>7912</v>
      </c>
      <c r="AC1684" s="121">
        <v>84</v>
      </c>
      <c r="AD1684" s="122"/>
      <c r="AE1684" s="122"/>
      <c r="AF1684" s="121" t="s">
        <v>929</v>
      </c>
      <c r="AG1684" s="121"/>
      <c r="AH1684" s="121" t="s">
        <v>929</v>
      </c>
      <c r="AI1684" s="121"/>
      <c r="AJ1684" s="123"/>
      <c r="AK1684" s="123"/>
      <c r="AL1684" s="123" t="s">
        <v>929</v>
      </c>
      <c r="AM1684" s="123"/>
      <c r="AN1684" s="130"/>
      <c r="AO1684" s="21"/>
      <c r="AP1684" s="24"/>
      <c r="AQ1684" s="21"/>
    </row>
    <row r="1685" spans="1:43" s="22" customFormat="1" ht="76.5" outlineLevel="1" x14ac:dyDescent="0.25">
      <c r="A1685" s="70"/>
      <c r="B1685" s="72" t="s">
        <v>6583</v>
      </c>
      <c r="C1685" s="21" t="s">
        <v>79</v>
      </c>
      <c r="D1685" s="74" t="s">
        <v>5963</v>
      </c>
      <c r="E1685" s="74" t="s">
        <v>1538</v>
      </c>
      <c r="F1685" s="74" t="s">
        <v>1528</v>
      </c>
      <c r="G1685" s="21" t="s">
        <v>7621</v>
      </c>
      <c r="H1685" s="23" t="s">
        <v>100</v>
      </c>
      <c r="I1685" s="24">
        <v>0</v>
      </c>
      <c r="J1685" s="25">
        <v>710000000</v>
      </c>
      <c r="K1685" s="25" t="s">
        <v>82</v>
      </c>
      <c r="L1685" s="23" t="s">
        <v>726</v>
      </c>
      <c r="M1685" s="30" t="s">
        <v>1707</v>
      </c>
      <c r="N1685" s="26" t="s">
        <v>84</v>
      </c>
      <c r="O1685" s="26" t="s">
        <v>4214</v>
      </c>
      <c r="P1685" s="21" t="s">
        <v>91</v>
      </c>
      <c r="Q1685" s="27" t="s">
        <v>898</v>
      </c>
      <c r="R1685" s="26" t="s">
        <v>899</v>
      </c>
      <c r="S1685" s="12">
        <v>2</v>
      </c>
      <c r="T1685" s="12">
        <v>76.430000000000007</v>
      </c>
      <c r="U1685" s="12">
        <f t="shared" si="285"/>
        <v>152.86000000000001</v>
      </c>
      <c r="V1685" s="12">
        <f t="shared" si="286"/>
        <v>171.20320000000004</v>
      </c>
      <c r="W1685" s="23"/>
      <c r="X1685" s="23">
        <v>2017</v>
      </c>
      <c r="Y1685" s="25"/>
      <c r="Z1685" s="121" t="s">
        <v>1566</v>
      </c>
      <c r="AA1685" s="121" t="s">
        <v>1427</v>
      </c>
      <c r="AB1685" s="121" t="s">
        <v>7912</v>
      </c>
      <c r="AC1685" s="121">
        <v>85</v>
      </c>
      <c r="AD1685" s="122"/>
      <c r="AE1685" s="122"/>
      <c r="AF1685" s="121" t="s">
        <v>8257</v>
      </c>
      <c r="AG1685" s="121"/>
      <c r="AH1685" s="121" t="s">
        <v>6891</v>
      </c>
      <c r="AI1685" s="121"/>
      <c r="AJ1685" s="123">
        <v>2</v>
      </c>
      <c r="AK1685" s="123">
        <v>76.430000000000007</v>
      </c>
      <c r="AL1685" s="123">
        <f t="shared" si="283"/>
        <v>152.86000000000001</v>
      </c>
      <c r="AM1685" s="123">
        <f t="shared" si="284"/>
        <v>0</v>
      </c>
      <c r="AN1685" s="130"/>
      <c r="AO1685" s="21"/>
      <c r="AP1685" s="24"/>
      <c r="AQ1685" s="21"/>
    </row>
    <row r="1686" spans="1:43" s="22" customFormat="1" ht="165.75" outlineLevel="1" x14ac:dyDescent="0.25">
      <c r="A1686" s="70"/>
      <c r="B1686" s="72" t="s">
        <v>6584</v>
      </c>
      <c r="C1686" s="21" t="s">
        <v>79</v>
      </c>
      <c r="D1686" s="74" t="s">
        <v>5964</v>
      </c>
      <c r="E1686" s="74" t="s">
        <v>5965</v>
      </c>
      <c r="F1686" s="74" t="s">
        <v>1511</v>
      </c>
      <c r="G1686" s="21" t="s">
        <v>7622</v>
      </c>
      <c r="H1686" s="23" t="s">
        <v>100</v>
      </c>
      <c r="I1686" s="24">
        <v>0</v>
      </c>
      <c r="J1686" s="25">
        <v>710000000</v>
      </c>
      <c r="K1686" s="25" t="s">
        <v>82</v>
      </c>
      <c r="L1686" s="23" t="s">
        <v>726</v>
      </c>
      <c r="M1686" s="30" t="s">
        <v>1707</v>
      </c>
      <c r="N1686" s="26" t="s">
        <v>84</v>
      </c>
      <c r="O1686" s="26" t="s">
        <v>4214</v>
      </c>
      <c r="P1686" s="21" t="s">
        <v>91</v>
      </c>
      <c r="Q1686" s="27" t="s">
        <v>898</v>
      </c>
      <c r="R1686" s="26" t="s">
        <v>899</v>
      </c>
      <c r="S1686" s="12">
        <v>10</v>
      </c>
      <c r="T1686" s="12">
        <v>114.64</v>
      </c>
      <c r="U1686" s="12">
        <f t="shared" si="285"/>
        <v>1146.4000000000001</v>
      </c>
      <c r="V1686" s="12">
        <f t="shared" si="286"/>
        <v>1283.9680000000003</v>
      </c>
      <c r="W1686" s="23"/>
      <c r="X1686" s="23">
        <v>2017</v>
      </c>
      <c r="Y1686" s="25"/>
      <c r="Z1686" s="121" t="s">
        <v>1566</v>
      </c>
      <c r="AA1686" s="121" t="s">
        <v>1427</v>
      </c>
      <c r="AB1686" s="121" t="s">
        <v>7912</v>
      </c>
      <c r="AC1686" s="121">
        <v>86</v>
      </c>
      <c r="AD1686" s="122"/>
      <c r="AE1686" s="122"/>
      <c r="AF1686" s="121" t="s">
        <v>8257</v>
      </c>
      <c r="AG1686" s="121"/>
      <c r="AH1686" s="121" t="s">
        <v>6891</v>
      </c>
      <c r="AI1686" s="121"/>
      <c r="AJ1686" s="123">
        <v>10</v>
      </c>
      <c r="AK1686" s="123">
        <v>114.64</v>
      </c>
      <c r="AL1686" s="123">
        <f t="shared" si="283"/>
        <v>1146.4000000000001</v>
      </c>
      <c r="AM1686" s="123">
        <f t="shared" si="284"/>
        <v>0</v>
      </c>
      <c r="AN1686" s="130"/>
      <c r="AO1686" s="21"/>
      <c r="AP1686" s="24"/>
      <c r="AQ1686" s="21"/>
    </row>
    <row r="1687" spans="1:43" s="22" customFormat="1" ht="89.25" outlineLevel="1" x14ac:dyDescent="0.25">
      <c r="A1687" s="70"/>
      <c r="B1687" s="72" t="s">
        <v>6585</v>
      </c>
      <c r="C1687" s="21" t="s">
        <v>79</v>
      </c>
      <c r="D1687" s="74" t="s">
        <v>5966</v>
      </c>
      <c r="E1687" s="74" t="s">
        <v>5967</v>
      </c>
      <c r="F1687" s="74" t="s">
        <v>1518</v>
      </c>
      <c r="G1687" s="21" t="s">
        <v>7282</v>
      </c>
      <c r="H1687" s="23" t="s">
        <v>100</v>
      </c>
      <c r="I1687" s="24">
        <v>0</v>
      </c>
      <c r="J1687" s="25">
        <v>710000000</v>
      </c>
      <c r="K1687" s="25" t="s">
        <v>82</v>
      </c>
      <c r="L1687" s="23" t="s">
        <v>726</v>
      </c>
      <c r="M1687" s="30" t="s">
        <v>1707</v>
      </c>
      <c r="N1687" s="26" t="s">
        <v>84</v>
      </c>
      <c r="O1687" s="26" t="s">
        <v>4214</v>
      </c>
      <c r="P1687" s="21" t="s">
        <v>91</v>
      </c>
      <c r="Q1687" s="27" t="s">
        <v>1563</v>
      </c>
      <c r="R1687" s="26" t="s">
        <v>1564</v>
      </c>
      <c r="S1687" s="12">
        <v>2</v>
      </c>
      <c r="T1687" s="12">
        <v>95.54</v>
      </c>
      <c r="U1687" s="12">
        <f t="shared" si="285"/>
        <v>191.08</v>
      </c>
      <c r="V1687" s="12">
        <f t="shared" si="286"/>
        <v>214.00960000000003</v>
      </c>
      <c r="W1687" s="23"/>
      <c r="X1687" s="23">
        <v>2017</v>
      </c>
      <c r="Y1687" s="25"/>
      <c r="Z1687" s="121" t="s">
        <v>1566</v>
      </c>
      <c r="AA1687" s="121" t="s">
        <v>1427</v>
      </c>
      <c r="AB1687" s="121" t="s">
        <v>7912</v>
      </c>
      <c r="AC1687" s="121">
        <v>87</v>
      </c>
      <c r="AD1687" s="122"/>
      <c r="AE1687" s="122"/>
      <c r="AF1687" s="121" t="s">
        <v>8257</v>
      </c>
      <c r="AG1687" s="121"/>
      <c r="AH1687" s="121" t="s">
        <v>6891</v>
      </c>
      <c r="AI1687" s="121"/>
      <c r="AJ1687" s="123">
        <v>2</v>
      </c>
      <c r="AK1687" s="123">
        <v>95.54</v>
      </c>
      <c r="AL1687" s="123">
        <f t="shared" si="283"/>
        <v>191.08</v>
      </c>
      <c r="AM1687" s="123">
        <f t="shared" si="284"/>
        <v>0</v>
      </c>
      <c r="AN1687" s="130"/>
      <c r="AO1687" s="21"/>
      <c r="AP1687" s="24"/>
      <c r="AQ1687" s="21"/>
    </row>
    <row r="1688" spans="1:43" s="22" customFormat="1" ht="153" outlineLevel="1" x14ac:dyDescent="0.25">
      <c r="A1688" s="70"/>
      <c r="B1688" s="72" t="s">
        <v>6586</v>
      </c>
      <c r="C1688" s="21" t="s">
        <v>79</v>
      </c>
      <c r="D1688" s="74" t="s">
        <v>5968</v>
      </c>
      <c r="E1688" s="74" t="s">
        <v>7284</v>
      </c>
      <c r="F1688" s="74" t="s">
        <v>1518</v>
      </c>
      <c r="G1688" s="21" t="s">
        <v>7283</v>
      </c>
      <c r="H1688" s="23" t="s">
        <v>100</v>
      </c>
      <c r="I1688" s="24">
        <v>0</v>
      </c>
      <c r="J1688" s="25">
        <v>710000000</v>
      </c>
      <c r="K1688" s="25" t="s">
        <v>82</v>
      </c>
      <c r="L1688" s="23" t="s">
        <v>726</v>
      </c>
      <c r="M1688" s="30" t="s">
        <v>1707</v>
      </c>
      <c r="N1688" s="26" t="s">
        <v>84</v>
      </c>
      <c r="O1688" s="26" t="s">
        <v>4214</v>
      </c>
      <c r="P1688" s="21" t="s">
        <v>91</v>
      </c>
      <c r="Q1688" s="27" t="s">
        <v>898</v>
      </c>
      <c r="R1688" s="26" t="s">
        <v>899</v>
      </c>
      <c r="S1688" s="12">
        <v>3</v>
      </c>
      <c r="T1688" s="12">
        <v>1433.04</v>
      </c>
      <c r="U1688" s="12">
        <f t="shared" si="285"/>
        <v>4299.12</v>
      </c>
      <c r="V1688" s="12">
        <f t="shared" si="286"/>
        <v>4815.0144</v>
      </c>
      <c r="W1688" s="23"/>
      <c r="X1688" s="23">
        <v>2017</v>
      </c>
      <c r="Y1688" s="25"/>
      <c r="Z1688" s="121" t="s">
        <v>1566</v>
      </c>
      <c r="AA1688" s="121" t="s">
        <v>1427</v>
      </c>
      <c r="AB1688" s="121" t="s">
        <v>7912</v>
      </c>
      <c r="AC1688" s="121">
        <v>88</v>
      </c>
      <c r="AD1688" s="122"/>
      <c r="AE1688" s="122"/>
      <c r="AF1688" s="121" t="s">
        <v>8257</v>
      </c>
      <c r="AG1688" s="121"/>
      <c r="AH1688" s="121" t="s">
        <v>6891</v>
      </c>
      <c r="AI1688" s="121"/>
      <c r="AJ1688" s="123">
        <v>3</v>
      </c>
      <c r="AK1688" s="123">
        <v>1433.04</v>
      </c>
      <c r="AL1688" s="123">
        <f t="shared" si="283"/>
        <v>4299.12</v>
      </c>
      <c r="AM1688" s="123">
        <f t="shared" si="284"/>
        <v>0</v>
      </c>
      <c r="AN1688" s="130"/>
      <c r="AO1688" s="21"/>
      <c r="AP1688" s="24"/>
      <c r="AQ1688" s="21"/>
    </row>
    <row r="1689" spans="1:43" s="22" customFormat="1" ht="153" outlineLevel="1" x14ac:dyDescent="0.25">
      <c r="A1689" s="70"/>
      <c r="B1689" s="72" t="s">
        <v>6587</v>
      </c>
      <c r="C1689" s="21" t="s">
        <v>79</v>
      </c>
      <c r="D1689" s="74" t="s">
        <v>5969</v>
      </c>
      <c r="E1689" s="74" t="s">
        <v>7284</v>
      </c>
      <c r="F1689" s="74" t="s">
        <v>1511</v>
      </c>
      <c r="G1689" s="21" t="s">
        <v>7285</v>
      </c>
      <c r="H1689" s="23" t="s">
        <v>100</v>
      </c>
      <c r="I1689" s="24">
        <v>0</v>
      </c>
      <c r="J1689" s="25">
        <v>710000000</v>
      </c>
      <c r="K1689" s="25" t="s">
        <v>82</v>
      </c>
      <c r="L1689" s="23" t="s">
        <v>726</v>
      </c>
      <c r="M1689" s="30" t="s">
        <v>1707</v>
      </c>
      <c r="N1689" s="26" t="s">
        <v>84</v>
      </c>
      <c r="O1689" s="26" t="s">
        <v>4214</v>
      </c>
      <c r="P1689" s="21" t="s">
        <v>91</v>
      </c>
      <c r="Q1689" s="27" t="s">
        <v>898</v>
      </c>
      <c r="R1689" s="26" t="s">
        <v>899</v>
      </c>
      <c r="S1689" s="12">
        <v>3</v>
      </c>
      <c r="T1689" s="12">
        <v>1337.5</v>
      </c>
      <c r="U1689" s="12">
        <f t="shared" si="285"/>
        <v>4012.5</v>
      </c>
      <c r="V1689" s="12">
        <f t="shared" si="286"/>
        <v>4494</v>
      </c>
      <c r="W1689" s="23"/>
      <c r="X1689" s="23">
        <v>2017</v>
      </c>
      <c r="Y1689" s="25"/>
      <c r="Z1689" s="121" t="s">
        <v>1566</v>
      </c>
      <c r="AA1689" s="121" t="s">
        <v>1427</v>
      </c>
      <c r="AB1689" s="121" t="s">
        <v>7912</v>
      </c>
      <c r="AC1689" s="121">
        <v>89</v>
      </c>
      <c r="AD1689" s="122"/>
      <c r="AE1689" s="122"/>
      <c r="AF1689" s="121" t="s">
        <v>8257</v>
      </c>
      <c r="AG1689" s="121"/>
      <c r="AH1689" s="121" t="s">
        <v>6891</v>
      </c>
      <c r="AI1689" s="121"/>
      <c r="AJ1689" s="123">
        <v>3</v>
      </c>
      <c r="AK1689" s="123">
        <v>1337.5</v>
      </c>
      <c r="AL1689" s="123">
        <f t="shared" si="283"/>
        <v>4012.5</v>
      </c>
      <c r="AM1689" s="123">
        <f t="shared" si="284"/>
        <v>0</v>
      </c>
      <c r="AN1689" s="130"/>
      <c r="AO1689" s="21"/>
      <c r="AP1689" s="24"/>
      <c r="AQ1689" s="21"/>
    </row>
    <row r="1690" spans="1:43" s="22" customFormat="1" ht="76.5" outlineLevel="1" x14ac:dyDescent="0.25">
      <c r="A1690" s="70"/>
      <c r="B1690" s="72" t="s">
        <v>6588</v>
      </c>
      <c r="C1690" s="21" t="s">
        <v>79</v>
      </c>
      <c r="D1690" s="131" t="s">
        <v>5970</v>
      </c>
      <c r="E1690" s="131" t="s">
        <v>5971</v>
      </c>
      <c r="F1690" s="131" t="s">
        <v>5853</v>
      </c>
      <c r="G1690" s="21" t="s">
        <v>7286</v>
      </c>
      <c r="H1690" s="23" t="s">
        <v>100</v>
      </c>
      <c r="I1690" s="24">
        <v>0</v>
      </c>
      <c r="J1690" s="25">
        <v>710000000</v>
      </c>
      <c r="K1690" s="25" t="s">
        <v>82</v>
      </c>
      <c r="L1690" s="23" t="s">
        <v>726</v>
      </c>
      <c r="M1690" s="30" t="s">
        <v>1707</v>
      </c>
      <c r="N1690" s="26" t="s">
        <v>84</v>
      </c>
      <c r="O1690" s="26" t="s">
        <v>4214</v>
      </c>
      <c r="P1690" s="21" t="s">
        <v>91</v>
      </c>
      <c r="Q1690" s="27" t="s">
        <v>898</v>
      </c>
      <c r="R1690" s="26" t="s">
        <v>899</v>
      </c>
      <c r="S1690" s="12">
        <v>2</v>
      </c>
      <c r="T1690" s="12">
        <v>1671.88</v>
      </c>
      <c r="U1690" s="12">
        <f t="shared" si="285"/>
        <v>3343.76</v>
      </c>
      <c r="V1690" s="12">
        <f t="shared" si="286"/>
        <v>3745.0112000000008</v>
      </c>
      <c r="W1690" s="23"/>
      <c r="X1690" s="23">
        <v>2017</v>
      </c>
      <c r="Y1690" s="25"/>
      <c r="Z1690" s="121" t="s">
        <v>1566</v>
      </c>
      <c r="AA1690" s="121" t="s">
        <v>1427</v>
      </c>
      <c r="AB1690" s="121" t="s">
        <v>7912</v>
      </c>
      <c r="AC1690" s="121">
        <v>90</v>
      </c>
      <c r="AD1690" s="122"/>
      <c r="AE1690" s="122"/>
      <c r="AF1690" s="121" t="s">
        <v>8257</v>
      </c>
      <c r="AG1690" s="121"/>
      <c r="AH1690" s="121" t="s">
        <v>6891</v>
      </c>
      <c r="AI1690" s="121"/>
      <c r="AJ1690" s="123">
        <v>2</v>
      </c>
      <c r="AK1690" s="123">
        <v>1671.88</v>
      </c>
      <c r="AL1690" s="123">
        <f t="shared" si="283"/>
        <v>3343.76</v>
      </c>
      <c r="AM1690" s="123">
        <f t="shared" si="284"/>
        <v>0</v>
      </c>
      <c r="AN1690" s="130"/>
      <c r="AO1690" s="21"/>
      <c r="AP1690" s="24"/>
      <c r="AQ1690" s="21"/>
    </row>
    <row r="1691" spans="1:43" s="22" customFormat="1" ht="114.75" outlineLevel="1" x14ac:dyDescent="0.25">
      <c r="A1691" s="70"/>
      <c r="B1691" s="72" t="s">
        <v>6589</v>
      </c>
      <c r="C1691" s="21" t="s">
        <v>79</v>
      </c>
      <c r="D1691" s="131" t="s">
        <v>7495</v>
      </c>
      <c r="E1691" s="131" t="s">
        <v>7496</v>
      </c>
      <c r="F1691" s="131" t="s">
        <v>1511</v>
      </c>
      <c r="G1691" s="21" t="s">
        <v>7287</v>
      </c>
      <c r="H1691" s="23" t="s">
        <v>100</v>
      </c>
      <c r="I1691" s="24">
        <v>0</v>
      </c>
      <c r="J1691" s="25">
        <v>710000000</v>
      </c>
      <c r="K1691" s="25" t="s">
        <v>82</v>
      </c>
      <c r="L1691" s="23" t="s">
        <v>726</v>
      </c>
      <c r="M1691" s="30" t="s">
        <v>1707</v>
      </c>
      <c r="N1691" s="26" t="s">
        <v>84</v>
      </c>
      <c r="O1691" s="26" t="s">
        <v>4214</v>
      </c>
      <c r="P1691" s="21" t="s">
        <v>91</v>
      </c>
      <c r="Q1691" s="27" t="s">
        <v>898</v>
      </c>
      <c r="R1691" s="26" t="s">
        <v>899</v>
      </c>
      <c r="S1691" s="12">
        <v>10</v>
      </c>
      <c r="T1691" s="12">
        <v>57.32</v>
      </c>
      <c r="U1691" s="12">
        <f t="shared" si="285"/>
        <v>573.20000000000005</v>
      </c>
      <c r="V1691" s="12">
        <f t="shared" si="286"/>
        <v>641.98400000000015</v>
      </c>
      <c r="W1691" s="23"/>
      <c r="X1691" s="23">
        <v>2017</v>
      </c>
      <c r="Y1691" s="25"/>
      <c r="Z1691" s="121" t="s">
        <v>1566</v>
      </c>
      <c r="AA1691" s="121" t="s">
        <v>1427</v>
      </c>
      <c r="AB1691" s="121" t="s">
        <v>7912</v>
      </c>
      <c r="AC1691" s="121">
        <v>91</v>
      </c>
      <c r="AD1691" s="122"/>
      <c r="AE1691" s="122"/>
      <c r="AF1691" s="121" t="s">
        <v>8257</v>
      </c>
      <c r="AG1691" s="121"/>
      <c r="AH1691" s="121" t="s">
        <v>6891</v>
      </c>
      <c r="AI1691" s="121"/>
      <c r="AJ1691" s="123">
        <v>10</v>
      </c>
      <c r="AK1691" s="123">
        <v>57.32</v>
      </c>
      <c r="AL1691" s="123">
        <f t="shared" si="283"/>
        <v>573.20000000000005</v>
      </c>
      <c r="AM1691" s="123">
        <f t="shared" si="284"/>
        <v>0</v>
      </c>
      <c r="AN1691" s="130"/>
      <c r="AO1691" s="21"/>
      <c r="AP1691" s="24"/>
      <c r="AQ1691" s="21"/>
    </row>
    <row r="1692" spans="1:43" s="22" customFormat="1" ht="140.25" outlineLevel="1" x14ac:dyDescent="0.25">
      <c r="A1692" s="70"/>
      <c r="B1692" s="72" t="s">
        <v>6590</v>
      </c>
      <c r="C1692" s="21" t="s">
        <v>79</v>
      </c>
      <c r="D1692" s="74" t="s">
        <v>5972</v>
      </c>
      <c r="E1692" s="74" t="s">
        <v>5973</v>
      </c>
      <c r="F1692" s="74" t="s">
        <v>7263</v>
      </c>
      <c r="G1692" s="21" t="s">
        <v>7288</v>
      </c>
      <c r="H1692" s="23" t="s">
        <v>100</v>
      </c>
      <c r="I1692" s="24">
        <v>0</v>
      </c>
      <c r="J1692" s="25">
        <v>710000000</v>
      </c>
      <c r="K1692" s="25" t="s">
        <v>82</v>
      </c>
      <c r="L1692" s="23" t="s">
        <v>726</v>
      </c>
      <c r="M1692" s="30" t="s">
        <v>1707</v>
      </c>
      <c r="N1692" s="26" t="s">
        <v>84</v>
      </c>
      <c r="O1692" s="26" t="s">
        <v>4214</v>
      </c>
      <c r="P1692" s="21" t="s">
        <v>91</v>
      </c>
      <c r="Q1692" s="27" t="s">
        <v>1563</v>
      </c>
      <c r="R1692" s="26" t="s">
        <v>1564</v>
      </c>
      <c r="S1692" s="12">
        <v>1</v>
      </c>
      <c r="T1692" s="12">
        <v>1318.39</v>
      </c>
      <c r="U1692" s="12">
        <f t="shared" si="285"/>
        <v>1318.39</v>
      </c>
      <c r="V1692" s="12">
        <f t="shared" si="286"/>
        <v>1476.5968000000003</v>
      </c>
      <c r="W1692" s="23"/>
      <c r="X1692" s="23">
        <v>2017</v>
      </c>
      <c r="Y1692" s="25"/>
      <c r="Z1692" s="121" t="s">
        <v>1566</v>
      </c>
      <c r="AA1692" s="121" t="s">
        <v>1427</v>
      </c>
      <c r="AB1692" s="121" t="s">
        <v>7912</v>
      </c>
      <c r="AC1692" s="121">
        <v>92</v>
      </c>
      <c r="AD1692" s="122"/>
      <c r="AE1692" s="122"/>
      <c r="AF1692" s="121" t="s">
        <v>8257</v>
      </c>
      <c r="AG1692" s="121"/>
      <c r="AH1692" s="121" t="s">
        <v>6891</v>
      </c>
      <c r="AI1692" s="121"/>
      <c r="AJ1692" s="123">
        <v>1</v>
      </c>
      <c r="AK1692" s="123">
        <v>1318.39</v>
      </c>
      <c r="AL1692" s="123">
        <f t="shared" si="283"/>
        <v>1318.39</v>
      </c>
      <c r="AM1692" s="123">
        <f t="shared" si="284"/>
        <v>0</v>
      </c>
      <c r="AN1692" s="130"/>
      <c r="AO1692" s="21"/>
      <c r="AP1692" s="24"/>
      <c r="AQ1692" s="21"/>
    </row>
    <row r="1693" spans="1:43" s="22" customFormat="1" ht="102" outlineLevel="1" x14ac:dyDescent="0.25">
      <c r="A1693" s="70"/>
      <c r="B1693" s="72" t="s">
        <v>6591</v>
      </c>
      <c r="C1693" s="21" t="s">
        <v>79</v>
      </c>
      <c r="D1693" s="131" t="s">
        <v>5974</v>
      </c>
      <c r="E1693" s="131" t="s">
        <v>1793</v>
      </c>
      <c r="F1693" s="131" t="s">
        <v>7497</v>
      </c>
      <c r="G1693" s="21" t="s">
        <v>7289</v>
      </c>
      <c r="H1693" s="23" t="s">
        <v>100</v>
      </c>
      <c r="I1693" s="24">
        <v>0</v>
      </c>
      <c r="J1693" s="25">
        <v>710000000</v>
      </c>
      <c r="K1693" s="25" t="s">
        <v>82</v>
      </c>
      <c r="L1693" s="23" t="s">
        <v>726</v>
      </c>
      <c r="M1693" s="30" t="s">
        <v>1707</v>
      </c>
      <c r="N1693" s="26" t="s">
        <v>84</v>
      </c>
      <c r="O1693" s="26" t="s">
        <v>4214</v>
      </c>
      <c r="P1693" s="21" t="s">
        <v>91</v>
      </c>
      <c r="Q1693" s="27" t="s">
        <v>902</v>
      </c>
      <c r="R1693" s="26" t="s">
        <v>678</v>
      </c>
      <c r="S1693" s="12">
        <v>100</v>
      </c>
      <c r="T1693" s="12">
        <v>23.88</v>
      </c>
      <c r="U1693" s="12">
        <f t="shared" si="285"/>
        <v>2388</v>
      </c>
      <c r="V1693" s="12">
        <f t="shared" si="286"/>
        <v>2674.5600000000004</v>
      </c>
      <c r="W1693" s="23"/>
      <c r="X1693" s="23">
        <v>2017</v>
      </c>
      <c r="Y1693" s="25"/>
      <c r="Z1693" s="121" t="s">
        <v>1566</v>
      </c>
      <c r="AA1693" s="121" t="s">
        <v>1427</v>
      </c>
      <c r="AB1693" s="121" t="s">
        <v>7912</v>
      </c>
      <c r="AC1693" s="121">
        <v>93</v>
      </c>
      <c r="AD1693" s="122"/>
      <c r="AE1693" s="122"/>
      <c r="AF1693" s="121" t="s">
        <v>8257</v>
      </c>
      <c r="AG1693" s="121"/>
      <c r="AH1693" s="121" t="s">
        <v>6891</v>
      </c>
      <c r="AI1693" s="121"/>
      <c r="AJ1693" s="123">
        <v>100</v>
      </c>
      <c r="AK1693" s="123">
        <v>23.88</v>
      </c>
      <c r="AL1693" s="123">
        <f t="shared" si="283"/>
        <v>2388</v>
      </c>
      <c r="AM1693" s="123">
        <f t="shared" si="284"/>
        <v>0</v>
      </c>
      <c r="AN1693" s="130"/>
      <c r="AO1693" s="21"/>
      <c r="AP1693" s="24"/>
      <c r="AQ1693" s="21"/>
    </row>
    <row r="1694" spans="1:43" s="22" customFormat="1" ht="153" outlineLevel="1" x14ac:dyDescent="0.25">
      <c r="A1694" s="70"/>
      <c r="B1694" s="72" t="s">
        <v>6592</v>
      </c>
      <c r="C1694" s="21" t="s">
        <v>79</v>
      </c>
      <c r="D1694" s="74" t="s">
        <v>5975</v>
      </c>
      <c r="E1694" s="74" t="s">
        <v>5976</v>
      </c>
      <c r="F1694" s="74" t="s">
        <v>1511</v>
      </c>
      <c r="G1694" s="21" t="s">
        <v>7290</v>
      </c>
      <c r="H1694" s="23" t="s">
        <v>100</v>
      </c>
      <c r="I1694" s="24">
        <v>0</v>
      </c>
      <c r="J1694" s="25">
        <v>710000000</v>
      </c>
      <c r="K1694" s="25" t="s">
        <v>82</v>
      </c>
      <c r="L1694" s="23" t="s">
        <v>726</v>
      </c>
      <c r="M1694" s="30" t="s">
        <v>1707</v>
      </c>
      <c r="N1694" s="26" t="s">
        <v>84</v>
      </c>
      <c r="O1694" s="26" t="s">
        <v>4214</v>
      </c>
      <c r="P1694" s="21" t="s">
        <v>91</v>
      </c>
      <c r="Q1694" s="27" t="s">
        <v>898</v>
      </c>
      <c r="R1694" s="26" t="s">
        <v>899</v>
      </c>
      <c r="S1694" s="12">
        <v>3</v>
      </c>
      <c r="T1694" s="12">
        <v>359.73</v>
      </c>
      <c r="U1694" s="12">
        <f t="shared" si="285"/>
        <v>1079.19</v>
      </c>
      <c r="V1694" s="12">
        <f t="shared" si="286"/>
        <v>1208.6928000000003</v>
      </c>
      <c r="W1694" s="23"/>
      <c r="X1694" s="23">
        <v>2017</v>
      </c>
      <c r="Y1694" s="25"/>
      <c r="Z1694" s="121" t="s">
        <v>1566</v>
      </c>
      <c r="AA1694" s="121" t="s">
        <v>1427</v>
      </c>
      <c r="AB1694" s="121" t="s">
        <v>7912</v>
      </c>
      <c r="AC1694" s="121">
        <v>94</v>
      </c>
      <c r="AD1694" s="122"/>
      <c r="AE1694" s="122"/>
      <c r="AF1694" s="121" t="s">
        <v>8257</v>
      </c>
      <c r="AG1694" s="121"/>
      <c r="AH1694" s="121" t="s">
        <v>6891</v>
      </c>
      <c r="AI1694" s="121"/>
      <c r="AJ1694" s="123">
        <v>3</v>
      </c>
      <c r="AK1694" s="123">
        <v>359.73</v>
      </c>
      <c r="AL1694" s="123">
        <f t="shared" si="283"/>
        <v>1079.19</v>
      </c>
      <c r="AM1694" s="123">
        <f t="shared" si="284"/>
        <v>0</v>
      </c>
      <c r="AN1694" s="130"/>
      <c r="AO1694" s="21"/>
      <c r="AP1694" s="24"/>
      <c r="AQ1694" s="21"/>
    </row>
    <row r="1695" spans="1:43" s="22" customFormat="1" ht="127.5" outlineLevel="1" x14ac:dyDescent="0.25">
      <c r="A1695" s="70"/>
      <c r="B1695" s="72" t="s">
        <v>6593</v>
      </c>
      <c r="C1695" s="21" t="s">
        <v>79</v>
      </c>
      <c r="D1695" s="74" t="s">
        <v>5977</v>
      </c>
      <c r="E1695" s="74" t="s">
        <v>5978</v>
      </c>
      <c r="F1695" s="74" t="s">
        <v>5862</v>
      </c>
      <c r="G1695" s="21" t="s">
        <v>7291</v>
      </c>
      <c r="H1695" s="23" t="s">
        <v>100</v>
      </c>
      <c r="I1695" s="24">
        <v>0</v>
      </c>
      <c r="J1695" s="25">
        <v>710000000</v>
      </c>
      <c r="K1695" s="25" t="s">
        <v>82</v>
      </c>
      <c r="L1695" s="23" t="s">
        <v>726</v>
      </c>
      <c r="M1695" s="30" t="s">
        <v>1707</v>
      </c>
      <c r="N1695" s="26" t="s">
        <v>84</v>
      </c>
      <c r="O1695" s="26" t="s">
        <v>4214</v>
      </c>
      <c r="P1695" s="21" t="s">
        <v>91</v>
      </c>
      <c r="Q1695" s="27" t="s">
        <v>898</v>
      </c>
      <c r="R1695" s="26" t="s">
        <v>899</v>
      </c>
      <c r="S1695" s="12">
        <v>5</v>
      </c>
      <c r="T1695" s="12">
        <v>134.4</v>
      </c>
      <c r="U1695" s="12">
        <v>0</v>
      </c>
      <c r="V1695" s="12">
        <f t="shared" si="286"/>
        <v>0</v>
      </c>
      <c r="W1695" s="23"/>
      <c r="X1695" s="23">
        <v>2017</v>
      </c>
      <c r="Y1695" s="25" t="s">
        <v>929</v>
      </c>
      <c r="Z1695" s="121" t="s">
        <v>1566</v>
      </c>
      <c r="AA1695" s="121" t="s">
        <v>1427</v>
      </c>
      <c r="AB1695" s="121" t="s">
        <v>7912</v>
      </c>
      <c r="AC1695" s="121">
        <v>95</v>
      </c>
      <c r="AD1695" s="122"/>
      <c r="AE1695" s="122"/>
      <c r="AF1695" s="121" t="s">
        <v>929</v>
      </c>
      <c r="AG1695" s="121"/>
      <c r="AH1695" s="121" t="s">
        <v>929</v>
      </c>
      <c r="AI1695" s="121"/>
      <c r="AJ1695" s="123"/>
      <c r="AK1695" s="123"/>
      <c r="AL1695" s="123" t="s">
        <v>929</v>
      </c>
      <c r="AM1695" s="123"/>
      <c r="AN1695" s="130"/>
      <c r="AO1695" s="21"/>
      <c r="AP1695" s="24"/>
      <c r="AQ1695" s="21"/>
    </row>
    <row r="1696" spans="1:43" s="22" customFormat="1" ht="178.5" outlineLevel="1" x14ac:dyDescent="0.25">
      <c r="A1696" s="70"/>
      <c r="B1696" s="72" t="s">
        <v>6594</v>
      </c>
      <c r="C1696" s="21" t="s">
        <v>79</v>
      </c>
      <c r="D1696" s="74" t="s">
        <v>5979</v>
      </c>
      <c r="E1696" s="74" t="s">
        <v>5980</v>
      </c>
      <c r="F1696" s="74" t="s">
        <v>1518</v>
      </c>
      <c r="G1696" s="21" t="s">
        <v>7620</v>
      </c>
      <c r="H1696" s="23" t="s">
        <v>100</v>
      </c>
      <c r="I1696" s="24">
        <v>0</v>
      </c>
      <c r="J1696" s="25">
        <v>710000000</v>
      </c>
      <c r="K1696" s="25" t="s">
        <v>82</v>
      </c>
      <c r="L1696" s="23" t="s">
        <v>726</v>
      </c>
      <c r="M1696" s="30" t="s">
        <v>1707</v>
      </c>
      <c r="N1696" s="26" t="s">
        <v>84</v>
      </c>
      <c r="O1696" s="26" t="s">
        <v>4214</v>
      </c>
      <c r="P1696" s="21" t="s">
        <v>91</v>
      </c>
      <c r="Q1696" s="27" t="s">
        <v>1563</v>
      </c>
      <c r="R1696" s="26" t="s">
        <v>1564</v>
      </c>
      <c r="S1696" s="12">
        <v>5</v>
      </c>
      <c r="T1696" s="12">
        <v>87.74</v>
      </c>
      <c r="U1696" s="12">
        <f t="shared" si="285"/>
        <v>438.7</v>
      </c>
      <c r="V1696" s="12">
        <f t="shared" si="286"/>
        <v>491.34400000000005</v>
      </c>
      <c r="W1696" s="23"/>
      <c r="X1696" s="23">
        <v>2017</v>
      </c>
      <c r="Y1696" s="25"/>
      <c r="Z1696" s="121" t="s">
        <v>1566</v>
      </c>
      <c r="AA1696" s="121" t="s">
        <v>1427</v>
      </c>
      <c r="AB1696" s="121" t="s">
        <v>7912</v>
      </c>
      <c r="AC1696" s="121">
        <v>96</v>
      </c>
      <c r="AD1696" s="122"/>
      <c r="AE1696" s="122"/>
      <c r="AF1696" s="121" t="s">
        <v>8257</v>
      </c>
      <c r="AG1696" s="121"/>
      <c r="AH1696" s="121" t="s">
        <v>6891</v>
      </c>
      <c r="AI1696" s="121"/>
      <c r="AJ1696" s="123">
        <v>5</v>
      </c>
      <c r="AK1696" s="123">
        <v>87.74</v>
      </c>
      <c r="AL1696" s="123">
        <f t="shared" si="283"/>
        <v>438.7</v>
      </c>
      <c r="AM1696" s="123">
        <f t="shared" si="284"/>
        <v>0</v>
      </c>
      <c r="AN1696" s="130"/>
      <c r="AO1696" s="21"/>
      <c r="AP1696" s="24"/>
      <c r="AQ1696" s="21"/>
    </row>
    <row r="1697" spans="1:43" s="22" customFormat="1" ht="153" outlineLevel="1" x14ac:dyDescent="0.25">
      <c r="A1697" s="70"/>
      <c r="B1697" s="72" t="s">
        <v>6595</v>
      </c>
      <c r="C1697" s="21" t="s">
        <v>79</v>
      </c>
      <c r="D1697" s="74" t="s">
        <v>7337</v>
      </c>
      <c r="E1697" s="74" t="s">
        <v>7338</v>
      </c>
      <c r="F1697" s="74" t="s">
        <v>7339</v>
      </c>
      <c r="G1697" s="21" t="s">
        <v>7619</v>
      </c>
      <c r="H1697" s="23" t="s">
        <v>100</v>
      </c>
      <c r="I1697" s="24">
        <v>0</v>
      </c>
      <c r="J1697" s="25">
        <v>710000000</v>
      </c>
      <c r="K1697" s="25" t="s">
        <v>82</v>
      </c>
      <c r="L1697" s="23" t="s">
        <v>726</v>
      </c>
      <c r="M1697" s="30" t="s">
        <v>1707</v>
      </c>
      <c r="N1697" s="26" t="s">
        <v>84</v>
      </c>
      <c r="O1697" s="26" t="s">
        <v>4214</v>
      </c>
      <c r="P1697" s="21" t="s">
        <v>91</v>
      </c>
      <c r="Q1697" s="27" t="s">
        <v>902</v>
      </c>
      <c r="R1697" s="26" t="s">
        <v>678</v>
      </c>
      <c r="S1697" s="12">
        <v>1</v>
      </c>
      <c r="T1697" s="12">
        <v>17120</v>
      </c>
      <c r="U1697" s="12">
        <f t="shared" si="285"/>
        <v>17120</v>
      </c>
      <c r="V1697" s="12">
        <f t="shared" si="286"/>
        <v>19174.400000000001</v>
      </c>
      <c r="W1697" s="23"/>
      <c r="X1697" s="23">
        <v>2017</v>
      </c>
      <c r="Y1697" s="25"/>
      <c r="Z1697" s="121" t="s">
        <v>1566</v>
      </c>
      <c r="AA1697" s="121" t="s">
        <v>1427</v>
      </c>
      <c r="AB1697" s="121" t="s">
        <v>7912</v>
      </c>
      <c r="AC1697" s="121">
        <v>97</v>
      </c>
      <c r="AD1697" s="122"/>
      <c r="AE1697" s="122"/>
      <c r="AF1697" s="121" t="s">
        <v>8257</v>
      </c>
      <c r="AG1697" s="121"/>
      <c r="AH1697" s="121" t="s">
        <v>6891</v>
      </c>
      <c r="AI1697" s="121"/>
      <c r="AJ1697" s="123">
        <v>1</v>
      </c>
      <c r="AK1697" s="123">
        <v>17120</v>
      </c>
      <c r="AL1697" s="123">
        <f t="shared" si="283"/>
        <v>17120</v>
      </c>
      <c r="AM1697" s="123">
        <f t="shared" si="284"/>
        <v>0</v>
      </c>
      <c r="AN1697" s="130"/>
      <c r="AO1697" s="21"/>
      <c r="AP1697" s="24"/>
      <c r="AQ1697" s="21"/>
    </row>
    <row r="1698" spans="1:43" s="22" customFormat="1" ht="76.5" outlineLevel="1" x14ac:dyDescent="0.25">
      <c r="A1698" s="70"/>
      <c r="B1698" s="72" t="s">
        <v>6596</v>
      </c>
      <c r="C1698" s="21" t="s">
        <v>79</v>
      </c>
      <c r="D1698" s="74" t="s">
        <v>5981</v>
      </c>
      <c r="E1698" s="74" t="s">
        <v>5982</v>
      </c>
      <c r="F1698" s="74" t="s">
        <v>5983</v>
      </c>
      <c r="G1698" s="21" t="s">
        <v>7292</v>
      </c>
      <c r="H1698" s="23" t="s">
        <v>100</v>
      </c>
      <c r="I1698" s="24">
        <v>0</v>
      </c>
      <c r="J1698" s="25">
        <v>710000000</v>
      </c>
      <c r="K1698" s="25" t="s">
        <v>82</v>
      </c>
      <c r="L1698" s="23" t="s">
        <v>726</v>
      </c>
      <c r="M1698" s="30" t="s">
        <v>1707</v>
      </c>
      <c r="N1698" s="26" t="s">
        <v>84</v>
      </c>
      <c r="O1698" s="26" t="s">
        <v>4214</v>
      </c>
      <c r="P1698" s="21" t="s">
        <v>91</v>
      </c>
      <c r="Q1698" s="27" t="s">
        <v>902</v>
      </c>
      <c r="R1698" s="26" t="s">
        <v>678</v>
      </c>
      <c r="S1698" s="12">
        <v>1</v>
      </c>
      <c r="T1698" s="12">
        <v>4540</v>
      </c>
      <c r="U1698" s="12">
        <f t="shared" si="285"/>
        <v>4540</v>
      </c>
      <c r="V1698" s="12">
        <f t="shared" si="286"/>
        <v>5084.8</v>
      </c>
      <c r="W1698" s="23"/>
      <c r="X1698" s="23">
        <v>2017</v>
      </c>
      <c r="Y1698" s="25"/>
      <c r="Z1698" s="121" t="s">
        <v>1566</v>
      </c>
      <c r="AA1698" s="121" t="s">
        <v>1427</v>
      </c>
      <c r="AB1698" s="121" t="s">
        <v>7912</v>
      </c>
      <c r="AC1698" s="121">
        <v>98</v>
      </c>
      <c r="AD1698" s="122"/>
      <c r="AE1698" s="122"/>
      <c r="AF1698" s="121" t="s">
        <v>8257</v>
      </c>
      <c r="AG1698" s="121"/>
      <c r="AH1698" s="121" t="s">
        <v>6891</v>
      </c>
      <c r="AI1698" s="121"/>
      <c r="AJ1698" s="123">
        <v>1</v>
      </c>
      <c r="AK1698" s="123">
        <v>4540</v>
      </c>
      <c r="AL1698" s="123">
        <f t="shared" si="283"/>
        <v>4540</v>
      </c>
      <c r="AM1698" s="123">
        <f t="shared" si="284"/>
        <v>0</v>
      </c>
      <c r="AN1698" s="130"/>
      <c r="AO1698" s="21"/>
      <c r="AP1698" s="24"/>
      <c r="AQ1698" s="21"/>
    </row>
    <row r="1699" spans="1:43" s="22" customFormat="1" ht="76.5" outlineLevel="1" x14ac:dyDescent="0.25">
      <c r="A1699" s="70"/>
      <c r="B1699" s="72" t="s">
        <v>6597</v>
      </c>
      <c r="C1699" s="21" t="s">
        <v>79</v>
      </c>
      <c r="D1699" s="74" t="s">
        <v>7311</v>
      </c>
      <c r="E1699" s="74" t="s">
        <v>1806</v>
      </c>
      <c r="F1699" s="74" t="s">
        <v>1807</v>
      </c>
      <c r="G1699" s="21" t="s">
        <v>7293</v>
      </c>
      <c r="H1699" s="23" t="s">
        <v>100</v>
      </c>
      <c r="I1699" s="24">
        <v>0</v>
      </c>
      <c r="J1699" s="25">
        <v>710000000</v>
      </c>
      <c r="K1699" s="25" t="s">
        <v>82</v>
      </c>
      <c r="L1699" s="23" t="s">
        <v>726</v>
      </c>
      <c r="M1699" s="30" t="s">
        <v>1707</v>
      </c>
      <c r="N1699" s="26" t="s">
        <v>84</v>
      </c>
      <c r="O1699" s="26" t="s">
        <v>4214</v>
      </c>
      <c r="P1699" s="21" t="s">
        <v>91</v>
      </c>
      <c r="Q1699" s="27" t="s">
        <v>898</v>
      </c>
      <c r="R1699" s="26" t="s">
        <v>899</v>
      </c>
      <c r="S1699" s="12">
        <v>40</v>
      </c>
      <c r="T1699" s="12">
        <v>2916.96</v>
      </c>
      <c r="U1699" s="12">
        <v>0</v>
      </c>
      <c r="V1699" s="12">
        <f t="shared" si="286"/>
        <v>0</v>
      </c>
      <c r="W1699" s="23"/>
      <c r="X1699" s="23">
        <v>2017</v>
      </c>
      <c r="Y1699" s="25" t="s">
        <v>929</v>
      </c>
      <c r="Z1699" s="121" t="s">
        <v>1566</v>
      </c>
      <c r="AA1699" s="121" t="s">
        <v>1427</v>
      </c>
      <c r="AB1699" s="121"/>
      <c r="AC1699" s="121">
        <v>99</v>
      </c>
      <c r="AD1699" s="122"/>
      <c r="AE1699" s="122"/>
      <c r="AF1699" s="121" t="s">
        <v>929</v>
      </c>
      <c r="AG1699" s="121"/>
      <c r="AH1699" s="121" t="s">
        <v>929</v>
      </c>
      <c r="AI1699" s="121"/>
      <c r="AJ1699" s="123"/>
      <c r="AK1699" s="123"/>
      <c r="AL1699" s="123" t="s">
        <v>929</v>
      </c>
      <c r="AM1699" s="123"/>
      <c r="AN1699" s="130"/>
      <c r="AO1699" s="21"/>
      <c r="AP1699" s="24"/>
      <c r="AQ1699" s="21"/>
    </row>
    <row r="1700" spans="1:43" s="22" customFormat="1" ht="76.5" outlineLevel="1" x14ac:dyDescent="0.25">
      <c r="A1700" s="70"/>
      <c r="B1700" s="72" t="s">
        <v>6598</v>
      </c>
      <c r="C1700" s="21" t="s">
        <v>79</v>
      </c>
      <c r="D1700" s="74" t="s">
        <v>3400</v>
      </c>
      <c r="E1700" s="74" t="s">
        <v>3401</v>
      </c>
      <c r="F1700" s="74" t="s">
        <v>3402</v>
      </c>
      <c r="G1700" s="21" t="s">
        <v>3402</v>
      </c>
      <c r="H1700" s="23" t="s">
        <v>3011</v>
      </c>
      <c r="I1700" s="24">
        <v>0</v>
      </c>
      <c r="J1700" s="25">
        <v>710000000</v>
      </c>
      <c r="K1700" s="25" t="s">
        <v>82</v>
      </c>
      <c r="L1700" s="23" t="s">
        <v>726</v>
      </c>
      <c r="M1700" s="30" t="s">
        <v>1707</v>
      </c>
      <c r="N1700" s="26" t="s">
        <v>84</v>
      </c>
      <c r="O1700" s="26" t="s">
        <v>4214</v>
      </c>
      <c r="P1700" s="21" t="s">
        <v>91</v>
      </c>
      <c r="Q1700" s="27" t="s">
        <v>1557</v>
      </c>
      <c r="R1700" s="26" t="s">
        <v>1558</v>
      </c>
      <c r="S1700" s="12">
        <v>30</v>
      </c>
      <c r="T1700" s="12">
        <v>85.98</v>
      </c>
      <c r="U1700" s="12">
        <f t="shared" si="285"/>
        <v>2579.4</v>
      </c>
      <c r="V1700" s="12">
        <f t="shared" si="286"/>
        <v>2888.9280000000003</v>
      </c>
      <c r="W1700" s="23"/>
      <c r="X1700" s="23">
        <v>2017</v>
      </c>
      <c r="Y1700" s="25"/>
      <c r="Z1700" s="121" t="s">
        <v>1565</v>
      </c>
      <c r="AA1700" s="121" t="s">
        <v>1427</v>
      </c>
      <c r="AB1700" s="121" t="s">
        <v>4792</v>
      </c>
      <c r="AC1700" s="121">
        <v>1</v>
      </c>
      <c r="AD1700" s="122">
        <v>321910</v>
      </c>
      <c r="AE1700" s="122" t="s">
        <v>8338</v>
      </c>
      <c r="AF1700" s="121" t="s">
        <v>231</v>
      </c>
      <c r="AG1700" s="121"/>
      <c r="AH1700" s="121" t="s">
        <v>8365</v>
      </c>
      <c r="AI1700" s="121"/>
      <c r="AJ1700" s="123">
        <v>30</v>
      </c>
      <c r="AK1700" s="123">
        <v>85.98</v>
      </c>
      <c r="AL1700" s="123">
        <f t="shared" ref="AL1700" si="287">AJ1700*AK1700</f>
        <v>2579.4</v>
      </c>
      <c r="AM1700" s="123">
        <f>U1700-AL1700</f>
        <v>0</v>
      </c>
      <c r="AN1700" s="130"/>
      <c r="AO1700" s="21"/>
      <c r="AP1700" s="24"/>
      <c r="AQ1700" s="21"/>
    </row>
    <row r="1701" spans="1:43" s="22" customFormat="1" ht="76.5" outlineLevel="1" x14ac:dyDescent="0.25">
      <c r="A1701" s="70"/>
      <c r="B1701" s="72" t="s">
        <v>6599</v>
      </c>
      <c r="C1701" s="21" t="s">
        <v>79</v>
      </c>
      <c r="D1701" s="74" t="s">
        <v>1778</v>
      </c>
      <c r="E1701" s="74" t="s">
        <v>1462</v>
      </c>
      <c r="F1701" s="74" t="s">
        <v>1463</v>
      </c>
      <c r="G1701" s="21" t="s">
        <v>7294</v>
      </c>
      <c r="H1701" s="23" t="s">
        <v>3011</v>
      </c>
      <c r="I1701" s="24">
        <v>0</v>
      </c>
      <c r="J1701" s="25">
        <v>710000000</v>
      </c>
      <c r="K1701" s="25" t="s">
        <v>82</v>
      </c>
      <c r="L1701" s="23" t="s">
        <v>726</v>
      </c>
      <c r="M1701" s="30" t="s">
        <v>1707</v>
      </c>
      <c r="N1701" s="26" t="s">
        <v>84</v>
      </c>
      <c r="O1701" s="26" t="s">
        <v>4214</v>
      </c>
      <c r="P1701" s="21" t="s">
        <v>91</v>
      </c>
      <c r="Q1701" s="27" t="s">
        <v>1557</v>
      </c>
      <c r="R1701" s="26" t="s">
        <v>1558</v>
      </c>
      <c r="S1701" s="12">
        <v>625</v>
      </c>
      <c r="T1701" s="12">
        <v>633.59</v>
      </c>
      <c r="U1701" s="12">
        <f t="shared" si="285"/>
        <v>395993.75</v>
      </c>
      <c r="V1701" s="12">
        <f t="shared" si="286"/>
        <v>443513.00000000006</v>
      </c>
      <c r="W1701" s="23"/>
      <c r="X1701" s="23">
        <v>2017</v>
      </c>
      <c r="Y1701" s="25"/>
      <c r="Z1701" s="121" t="s">
        <v>1565</v>
      </c>
      <c r="AA1701" s="121" t="s">
        <v>1427</v>
      </c>
      <c r="AB1701" s="121" t="s">
        <v>4792</v>
      </c>
      <c r="AC1701" s="121">
        <v>2</v>
      </c>
      <c r="AD1701" s="122">
        <v>321910</v>
      </c>
      <c r="AE1701" s="122" t="s">
        <v>8338</v>
      </c>
      <c r="AF1701" s="121" t="s">
        <v>231</v>
      </c>
      <c r="AG1701" s="121"/>
      <c r="AH1701" s="121" t="s">
        <v>8365</v>
      </c>
      <c r="AI1701" s="121"/>
      <c r="AJ1701" s="123">
        <v>625</v>
      </c>
      <c r="AK1701" s="123">
        <v>633.59</v>
      </c>
      <c r="AL1701" s="123">
        <f t="shared" ref="AL1701:AL1718" si="288">AJ1701*AK1701</f>
        <v>395993.75</v>
      </c>
      <c r="AM1701" s="123">
        <f t="shared" ref="AM1701:AM1718" si="289">U1701-AL1701</f>
        <v>0</v>
      </c>
      <c r="AN1701" s="130"/>
      <c r="AO1701" s="21"/>
      <c r="AP1701" s="24"/>
      <c r="AQ1701" s="21"/>
    </row>
    <row r="1702" spans="1:43" s="22" customFormat="1" ht="76.5" outlineLevel="1" x14ac:dyDescent="0.25">
      <c r="A1702" s="70"/>
      <c r="B1702" s="72" t="s">
        <v>6600</v>
      </c>
      <c r="C1702" s="21" t="s">
        <v>79</v>
      </c>
      <c r="D1702" s="74" t="s">
        <v>3784</v>
      </c>
      <c r="E1702" s="74" t="s">
        <v>1956</v>
      </c>
      <c r="F1702" s="74" t="s">
        <v>3785</v>
      </c>
      <c r="G1702" s="21" t="s">
        <v>7610</v>
      </c>
      <c r="H1702" s="23" t="s">
        <v>3011</v>
      </c>
      <c r="I1702" s="24">
        <v>0</v>
      </c>
      <c r="J1702" s="25">
        <v>710000000</v>
      </c>
      <c r="K1702" s="25" t="s">
        <v>82</v>
      </c>
      <c r="L1702" s="23" t="s">
        <v>726</v>
      </c>
      <c r="M1702" s="30" t="s">
        <v>1707</v>
      </c>
      <c r="N1702" s="26" t="s">
        <v>84</v>
      </c>
      <c r="O1702" s="26" t="s">
        <v>4214</v>
      </c>
      <c r="P1702" s="21" t="s">
        <v>91</v>
      </c>
      <c r="Q1702" s="27" t="s">
        <v>896</v>
      </c>
      <c r="R1702" s="26" t="s">
        <v>897</v>
      </c>
      <c r="S1702" s="12">
        <v>1</v>
      </c>
      <c r="T1702" s="12">
        <v>26750</v>
      </c>
      <c r="U1702" s="12">
        <f t="shared" si="285"/>
        <v>26750</v>
      </c>
      <c r="V1702" s="12">
        <f t="shared" si="286"/>
        <v>29960.000000000004</v>
      </c>
      <c r="W1702" s="23"/>
      <c r="X1702" s="23">
        <v>2017</v>
      </c>
      <c r="Y1702" s="25"/>
      <c r="Z1702" s="121" t="s">
        <v>1565</v>
      </c>
      <c r="AA1702" s="121" t="s">
        <v>1427</v>
      </c>
      <c r="AB1702" s="121" t="s">
        <v>4792</v>
      </c>
      <c r="AC1702" s="121">
        <v>3</v>
      </c>
      <c r="AD1702" s="122">
        <v>321910</v>
      </c>
      <c r="AE1702" s="122" t="s">
        <v>8338</v>
      </c>
      <c r="AF1702" s="121" t="s">
        <v>231</v>
      </c>
      <c r="AG1702" s="121"/>
      <c r="AH1702" s="121" t="s">
        <v>8365</v>
      </c>
      <c r="AI1702" s="121"/>
      <c r="AJ1702" s="123">
        <v>1</v>
      </c>
      <c r="AK1702" s="123">
        <v>26750</v>
      </c>
      <c r="AL1702" s="123">
        <f t="shared" si="288"/>
        <v>26750</v>
      </c>
      <c r="AM1702" s="123">
        <f t="shared" si="289"/>
        <v>0</v>
      </c>
      <c r="AN1702" s="130"/>
      <c r="AO1702" s="21"/>
      <c r="AP1702" s="24"/>
      <c r="AQ1702" s="21"/>
    </row>
    <row r="1703" spans="1:43" s="22" customFormat="1" ht="76.5" outlineLevel="1" x14ac:dyDescent="0.25">
      <c r="A1703" s="70"/>
      <c r="B1703" s="72" t="s">
        <v>6601</v>
      </c>
      <c r="C1703" s="21" t="s">
        <v>79</v>
      </c>
      <c r="D1703" s="74" t="s">
        <v>3495</v>
      </c>
      <c r="E1703" s="74" t="s">
        <v>3496</v>
      </c>
      <c r="F1703" s="74" t="s">
        <v>3497</v>
      </c>
      <c r="G1703" s="21" t="s">
        <v>7618</v>
      </c>
      <c r="H1703" s="23" t="s">
        <v>3011</v>
      </c>
      <c r="I1703" s="24">
        <v>0</v>
      </c>
      <c r="J1703" s="25">
        <v>710000000</v>
      </c>
      <c r="K1703" s="25" t="s">
        <v>82</v>
      </c>
      <c r="L1703" s="23" t="s">
        <v>726</v>
      </c>
      <c r="M1703" s="30" t="s">
        <v>1707</v>
      </c>
      <c r="N1703" s="26" t="s">
        <v>84</v>
      </c>
      <c r="O1703" s="26" t="s">
        <v>4214</v>
      </c>
      <c r="P1703" s="21" t="s">
        <v>91</v>
      </c>
      <c r="Q1703" s="27" t="s">
        <v>902</v>
      </c>
      <c r="R1703" s="26" t="s">
        <v>678</v>
      </c>
      <c r="S1703" s="12">
        <v>5</v>
      </c>
      <c r="T1703" s="12">
        <v>2190.63</v>
      </c>
      <c r="U1703" s="12">
        <f t="shared" si="285"/>
        <v>10953.150000000001</v>
      </c>
      <c r="V1703" s="12">
        <f t="shared" si="286"/>
        <v>12267.528000000002</v>
      </c>
      <c r="W1703" s="23"/>
      <c r="X1703" s="23">
        <v>2017</v>
      </c>
      <c r="Y1703" s="25"/>
      <c r="Z1703" s="121" t="s">
        <v>1565</v>
      </c>
      <c r="AA1703" s="121" t="s">
        <v>1427</v>
      </c>
      <c r="AB1703" s="121" t="s">
        <v>4792</v>
      </c>
      <c r="AC1703" s="121">
        <v>4</v>
      </c>
      <c r="AD1703" s="122">
        <v>321910</v>
      </c>
      <c r="AE1703" s="122" t="s">
        <v>8338</v>
      </c>
      <c r="AF1703" s="121" t="s">
        <v>231</v>
      </c>
      <c r="AG1703" s="121"/>
      <c r="AH1703" s="121" t="s">
        <v>8365</v>
      </c>
      <c r="AI1703" s="121"/>
      <c r="AJ1703" s="123">
        <v>5</v>
      </c>
      <c r="AK1703" s="123">
        <v>2190.63</v>
      </c>
      <c r="AL1703" s="123">
        <f t="shared" si="288"/>
        <v>10953.150000000001</v>
      </c>
      <c r="AM1703" s="123">
        <f t="shared" si="289"/>
        <v>0</v>
      </c>
      <c r="AN1703" s="130"/>
      <c r="AO1703" s="21"/>
      <c r="AP1703" s="24"/>
      <c r="AQ1703" s="21"/>
    </row>
    <row r="1704" spans="1:43" s="22" customFormat="1" ht="76.5" outlineLevel="1" x14ac:dyDescent="0.25">
      <c r="A1704" s="70"/>
      <c r="B1704" s="72" t="s">
        <v>6602</v>
      </c>
      <c r="C1704" s="21" t="s">
        <v>79</v>
      </c>
      <c r="D1704" s="74" t="s">
        <v>1775</v>
      </c>
      <c r="E1704" s="74" t="s">
        <v>1776</v>
      </c>
      <c r="F1704" s="74" t="s">
        <v>1777</v>
      </c>
      <c r="G1704" s="21" t="s">
        <v>7295</v>
      </c>
      <c r="H1704" s="23" t="s">
        <v>3011</v>
      </c>
      <c r="I1704" s="24">
        <v>0</v>
      </c>
      <c r="J1704" s="25">
        <v>710000000</v>
      </c>
      <c r="K1704" s="25" t="s">
        <v>82</v>
      </c>
      <c r="L1704" s="23" t="s">
        <v>726</v>
      </c>
      <c r="M1704" s="30" t="s">
        <v>1707</v>
      </c>
      <c r="N1704" s="26" t="s">
        <v>84</v>
      </c>
      <c r="O1704" s="26" t="s">
        <v>4214</v>
      </c>
      <c r="P1704" s="21" t="s">
        <v>91</v>
      </c>
      <c r="Q1704" s="27" t="s">
        <v>1563</v>
      </c>
      <c r="R1704" s="26" t="s">
        <v>1564</v>
      </c>
      <c r="S1704" s="12">
        <v>50</v>
      </c>
      <c r="T1704" s="12">
        <v>515.89</v>
      </c>
      <c r="U1704" s="12">
        <f t="shared" si="285"/>
        <v>25794.5</v>
      </c>
      <c r="V1704" s="12">
        <f t="shared" si="286"/>
        <v>28889.840000000004</v>
      </c>
      <c r="W1704" s="23"/>
      <c r="X1704" s="23">
        <v>2017</v>
      </c>
      <c r="Y1704" s="25"/>
      <c r="Z1704" s="121" t="s">
        <v>1565</v>
      </c>
      <c r="AA1704" s="121" t="s">
        <v>1427</v>
      </c>
      <c r="AB1704" s="121" t="s">
        <v>4792</v>
      </c>
      <c r="AC1704" s="121">
        <v>5</v>
      </c>
      <c r="AD1704" s="122">
        <v>321910</v>
      </c>
      <c r="AE1704" s="122" t="s">
        <v>8338</v>
      </c>
      <c r="AF1704" s="121" t="s">
        <v>231</v>
      </c>
      <c r="AG1704" s="121"/>
      <c r="AH1704" s="121" t="s">
        <v>8365</v>
      </c>
      <c r="AI1704" s="121"/>
      <c r="AJ1704" s="123">
        <v>50</v>
      </c>
      <c r="AK1704" s="123">
        <v>515.89</v>
      </c>
      <c r="AL1704" s="123">
        <f t="shared" si="288"/>
        <v>25794.5</v>
      </c>
      <c r="AM1704" s="123">
        <f t="shared" si="289"/>
        <v>0</v>
      </c>
      <c r="AN1704" s="130"/>
      <c r="AO1704" s="21"/>
      <c r="AP1704" s="24"/>
      <c r="AQ1704" s="21"/>
    </row>
    <row r="1705" spans="1:43" s="22" customFormat="1" ht="76.5" outlineLevel="1" x14ac:dyDescent="0.25">
      <c r="A1705" s="70"/>
      <c r="B1705" s="72" t="s">
        <v>6603</v>
      </c>
      <c r="C1705" s="21" t="s">
        <v>79</v>
      </c>
      <c r="D1705" s="74" t="s">
        <v>1767</v>
      </c>
      <c r="E1705" s="74" t="s">
        <v>1768</v>
      </c>
      <c r="F1705" s="74" t="s">
        <v>1769</v>
      </c>
      <c r="G1705" s="21" t="s">
        <v>1770</v>
      </c>
      <c r="H1705" s="23" t="s">
        <v>3011</v>
      </c>
      <c r="I1705" s="24">
        <v>0</v>
      </c>
      <c r="J1705" s="25">
        <v>710000000</v>
      </c>
      <c r="K1705" s="25" t="s">
        <v>82</v>
      </c>
      <c r="L1705" s="23" t="s">
        <v>726</v>
      </c>
      <c r="M1705" s="30" t="s">
        <v>1707</v>
      </c>
      <c r="N1705" s="26" t="s">
        <v>84</v>
      </c>
      <c r="O1705" s="26" t="s">
        <v>4214</v>
      </c>
      <c r="P1705" s="21" t="s">
        <v>91</v>
      </c>
      <c r="Q1705" s="27" t="s">
        <v>902</v>
      </c>
      <c r="R1705" s="26" t="s">
        <v>678</v>
      </c>
      <c r="S1705" s="12">
        <v>20</v>
      </c>
      <c r="T1705" s="12">
        <v>1079.55</v>
      </c>
      <c r="U1705" s="12">
        <f t="shared" si="285"/>
        <v>21591</v>
      </c>
      <c r="V1705" s="12">
        <f t="shared" si="286"/>
        <v>24181.920000000002</v>
      </c>
      <c r="W1705" s="23"/>
      <c r="X1705" s="23">
        <v>2017</v>
      </c>
      <c r="Y1705" s="25"/>
      <c r="Z1705" s="121" t="s">
        <v>1565</v>
      </c>
      <c r="AA1705" s="121" t="s">
        <v>1427</v>
      </c>
      <c r="AB1705" s="121" t="s">
        <v>4792</v>
      </c>
      <c r="AC1705" s="121">
        <v>6</v>
      </c>
      <c r="AD1705" s="122">
        <v>321910</v>
      </c>
      <c r="AE1705" s="122" t="s">
        <v>8338</v>
      </c>
      <c r="AF1705" s="121" t="s">
        <v>231</v>
      </c>
      <c r="AG1705" s="121"/>
      <c r="AH1705" s="121" t="s">
        <v>8365</v>
      </c>
      <c r="AI1705" s="121"/>
      <c r="AJ1705" s="123">
        <v>20</v>
      </c>
      <c r="AK1705" s="123">
        <v>1079.55</v>
      </c>
      <c r="AL1705" s="123">
        <f t="shared" si="288"/>
        <v>21591</v>
      </c>
      <c r="AM1705" s="123">
        <f t="shared" si="289"/>
        <v>0</v>
      </c>
      <c r="AN1705" s="130"/>
      <c r="AO1705" s="21"/>
      <c r="AP1705" s="24"/>
      <c r="AQ1705" s="21"/>
    </row>
    <row r="1706" spans="1:43" s="22" customFormat="1" ht="76.5" outlineLevel="1" x14ac:dyDescent="0.25">
      <c r="A1706" s="70"/>
      <c r="B1706" s="72" t="s">
        <v>6604</v>
      </c>
      <c r="C1706" s="21" t="s">
        <v>79</v>
      </c>
      <c r="D1706" s="74" t="s">
        <v>1473</v>
      </c>
      <c r="E1706" s="74" t="s">
        <v>1474</v>
      </c>
      <c r="F1706" s="74" t="s">
        <v>1475</v>
      </c>
      <c r="G1706" s="21" t="s">
        <v>1475</v>
      </c>
      <c r="H1706" s="23" t="s">
        <v>3011</v>
      </c>
      <c r="I1706" s="24">
        <v>0</v>
      </c>
      <c r="J1706" s="25">
        <v>710000000</v>
      </c>
      <c r="K1706" s="25" t="s">
        <v>82</v>
      </c>
      <c r="L1706" s="23" t="s">
        <v>726</v>
      </c>
      <c r="M1706" s="30" t="s">
        <v>1707</v>
      </c>
      <c r="N1706" s="26" t="s">
        <v>84</v>
      </c>
      <c r="O1706" s="26" t="s">
        <v>4214</v>
      </c>
      <c r="P1706" s="21" t="s">
        <v>91</v>
      </c>
      <c r="Q1706" s="27" t="s">
        <v>1561</v>
      </c>
      <c r="R1706" s="26" t="s">
        <v>1562</v>
      </c>
      <c r="S1706" s="12">
        <v>10</v>
      </c>
      <c r="T1706" s="12">
        <v>1270.6300000000001</v>
      </c>
      <c r="U1706" s="12">
        <f t="shared" si="285"/>
        <v>12706.300000000001</v>
      </c>
      <c r="V1706" s="12">
        <f t="shared" si="286"/>
        <v>14231.056000000002</v>
      </c>
      <c r="W1706" s="23"/>
      <c r="X1706" s="23">
        <v>2017</v>
      </c>
      <c r="Y1706" s="25"/>
      <c r="Z1706" s="121" t="s">
        <v>1565</v>
      </c>
      <c r="AA1706" s="121" t="s">
        <v>1427</v>
      </c>
      <c r="AB1706" s="121" t="s">
        <v>4792</v>
      </c>
      <c r="AC1706" s="121">
        <v>7</v>
      </c>
      <c r="AD1706" s="122">
        <v>321910</v>
      </c>
      <c r="AE1706" s="122" t="s">
        <v>8338</v>
      </c>
      <c r="AF1706" s="121" t="s">
        <v>231</v>
      </c>
      <c r="AG1706" s="121"/>
      <c r="AH1706" s="121" t="s">
        <v>8365</v>
      </c>
      <c r="AI1706" s="121"/>
      <c r="AJ1706" s="123">
        <v>10</v>
      </c>
      <c r="AK1706" s="123">
        <v>1270.6300000000001</v>
      </c>
      <c r="AL1706" s="123">
        <f t="shared" si="288"/>
        <v>12706.300000000001</v>
      </c>
      <c r="AM1706" s="123">
        <f t="shared" si="289"/>
        <v>0</v>
      </c>
      <c r="AN1706" s="130"/>
      <c r="AO1706" s="21"/>
      <c r="AP1706" s="24"/>
      <c r="AQ1706" s="21"/>
    </row>
    <row r="1707" spans="1:43" s="22" customFormat="1" ht="76.5" outlineLevel="1" x14ac:dyDescent="0.25">
      <c r="A1707" s="70"/>
      <c r="B1707" s="72" t="s">
        <v>6605</v>
      </c>
      <c r="C1707" s="21" t="s">
        <v>79</v>
      </c>
      <c r="D1707" s="74" t="s">
        <v>1788</v>
      </c>
      <c r="E1707" s="74" t="s">
        <v>1789</v>
      </c>
      <c r="F1707" s="74" t="s">
        <v>1790</v>
      </c>
      <c r="G1707" s="21" t="s">
        <v>7616</v>
      </c>
      <c r="H1707" s="23" t="s">
        <v>3011</v>
      </c>
      <c r="I1707" s="24">
        <v>0</v>
      </c>
      <c r="J1707" s="25">
        <v>710000000</v>
      </c>
      <c r="K1707" s="25" t="s">
        <v>82</v>
      </c>
      <c r="L1707" s="23" t="s">
        <v>726</v>
      </c>
      <c r="M1707" s="30" t="s">
        <v>1707</v>
      </c>
      <c r="N1707" s="26" t="s">
        <v>84</v>
      </c>
      <c r="O1707" s="26" t="s">
        <v>4214</v>
      </c>
      <c r="P1707" s="21" t="s">
        <v>91</v>
      </c>
      <c r="Q1707" s="27" t="s">
        <v>902</v>
      </c>
      <c r="R1707" s="26" t="s">
        <v>678</v>
      </c>
      <c r="S1707" s="12">
        <v>1500</v>
      </c>
      <c r="T1707" s="12">
        <v>4.78</v>
      </c>
      <c r="U1707" s="12">
        <f t="shared" si="285"/>
        <v>7170</v>
      </c>
      <c r="V1707" s="12">
        <f t="shared" si="286"/>
        <v>8030.4000000000005</v>
      </c>
      <c r="W1707" s="23"/>
      <c r="X1707" s="23">
        <v>2017</v>
      </c>
      <c r="Y1707" s="25"/>
      <c r="Z1707" s="121" t="s">
        <v>1565</v>
      </c>
      <c r="AA1707" s="121" t="s">
        <v>1427</v>
      </c>
      <c r="AB1707" s="121" t="s">
        <v>4792</v>
      </c>
      <c r="AC1707" s="121">
        <v>8</v>
      </c>
      <c r="AD1707" s="122">
        <v>321910</v>
      </c>
      <c r="AE1707" s="122" t="s">
        <v>8338</v>
      </c>
      <c r="AF1707" s="121" t="s">
        <v>231</v>
      </c>
      <c r="AG1707" s="121"/>
      <c r="AH1707" s="121" t="s">
        <v>8365</v>
      </c>
      <c r="AI1707" s="121"/>
      <c r="AJ1707" s="123">
        <v>1500</v>
      </c>
      <c r="AK1707" s="123">
        <v>4.78</v>
      </c>
      <c r="AL1707" s="123">
        <f t="shared" si="288"/>
        <v>7170</v>
      </c>
      <c r="AM1707" s="123">
        <f t="shared" si="289"/>
        <v>0</v>
      </c>
      <c r="AN1707" s="130"/>
      <c r="AO1707" s="21"/>
      <c r="AP1707" s="24"/>
      <c r="AQ1707" s="21"/>
    </row>
    <row r="1708" spans="1:43" s="22" customFormat="1" ht="76.5" outlineLevel="1" x14ac:dyDescent="0.25">
      <c r="A1708" s="70"/>
      <c r="B1708" s="72" t="s">
        <v>6606</v>
      </c>
      <c r="C1708" s="21" t="s">
        <v>79</v>
      </c>
      <c r="D1708" s="74" t="s">
        <v>1788</v>
      </c>
      <c r="E1708" s="74" t="s">
        <v>1789</v>
      </c>
      <c r="F1708" s="74" t="s">
        <v>1790</v>
      </c>
      <c r="G1708" s="21" t="s">
        <v>7617</v>
      </c>
      <c r="H1708" s="23" t="s">
        <v>3011</v>
      </c>
      <c r="I1708" s="24">
        <v>0</v>
      </c>
      <c r="J1708" s="25">
        <v>710000000</v>
      </c>
      <c r="K1708" s="25" t="s">
        <v>82</v>
      </c>
      <c r="L1708" s="23" t="s">
        <v>726</v>
      </c>
      <c r="M1708" s="30" t="s">
        <v>1707</v>
      </c>
      <c r="N1708" s="26" t="s">
        <v>84</v>
      </c>
      <c r="O1708" s="26" t="s">
        <v>4214</v>
      </c>
      <c r="P1708" s="21" t="s">
        <v>91</v>
      </c>
      <c r="Q1708" s="27" t="s">
        <v>902</v>
      </c>
      <c r="R1708" s="26" t="s">
        <v>678</v>
      </c>
      <c r="S1708" s="12">
        <v>1500</v>
      </c>
      <c r="T1708" s="12">
        <v>4.78</v>
      </c>
      <c r="U1708" s="12">
        <f t="shared" si="285"/>
        <v>7170</v>
      </c>
      <c r="V1708" s="12">
        <f t="shared" si="286"/>
        <v>8030.4000000000005</v>
      </c>
      <c r="W1708" s="23"/>
      <c r="X1708" s="23">
        <v>2017</v>
      </c>
      <c r="Y1708" s="25"/>
      <c r="Z1708" s="121" t="s">
        <v>1565</v>
      </c>
      <c r="AA1708" s="121" t="s">
        <v>1427</v>
      </c>
      <c r="AB1708" s="121" t="s">
        <v>4792</v>
      </c>
      <c r="AC1708" s="121">
        <v>9</v>
      </c>
      <c r="AD1708" s="122">
        <v>321910</v>
      </c>
      <c r="AE1708" s="122" t="s">
        <v>8338</v>
      </c>
      <c r="AF1708" s="121" t="s">
        <v>231</v>
      </c>
      <c r="AG1708" s="121"/>
      <c r="AH1708" s="121" t="s">
        <v>8365</v>
      </c>
      <c r="AI1708" s="121"/>
      <c r="AJ1708" s="123">
        <v>1500</v>
      </c>
      <c r="AK1708" s="123">
        <v>4.78</v>
      </c>
      <c r="AL1708" s="123">
        <f t="shared" si="288"/>
        <v>7170</v>
      </c>
      <c r="AM1708" s="123">
        <f t="shared" si="289"/>
        <v>0</v>
      </c>
      <c r="AN1708" s="130"/>
      <c r="AO1708" s="21"/>
      <c r="AP1708" s="24"/>
      <c r="AQ1708" s="21"/>
    </row>
    <row r="1709" spans="1:43" s="22" customFormat="1" ht="76.5" outlineLevel="1" x14ac:dyDescent="0.25">
      <c r="A1709" s="70"/>
      <c r="B1709" s="72" t="s">
        <v>6607</v>
      </c>
      <c r="C1709" s="21" t="s">
        <v>79</v>
      </c>
      <c r="D1709" s="74" t="s">
        <v>1788</v>
      </c>
      <c r="E1709" s="74" t="s">
        <v>1789</v>
      </c>
      <c r="F1709" s="74" t="s">
        <v>1790</v>
      </c>
      <c r="G1709" s="21" t="s">
        <v>7615</v>
      </c>
      <c r="H1709" s="23" t="s">
        <v>3011</v>
      </c>
      <c r="I1709" s="24">
        <v>0</v>
      </c>
      <c r="J1709" s="25">
        <v>710000000</v>
      </c>
      <c r="K1709" s="25" t="s">
        <v>82</v>
      </c>
      <c r="L1709" s="23" t="s">
        <v>726</v>
      </c>
      <c r="M1709" s="30" t="s">
        <v>1707</v>
      </c>
      <c r="N1709" s="26" t="s">
        <v>84</v>
      </c>
      <c r="O1709" s="26" t="s">
        <v>4214</v>
      </c>
      <c r="P1709" s="21" t="s">
        <v>91</v>
      </c>
      <c r="Q1709" s="27" t="s">
        <v>902</v>
      </c>
      <c r="R1709" s="26" t="s">
        <v>678</v>
      </c>
      <c r="S1709" s="12">
        <v>1500</v>
      </c>
      <c r="T1709" s="12">
        <v>4.78</v>
      </c>
      <c r="U1709" s="12">
        <f t="shared" si="285"/>
        <v>7170</v>
      </c>
      <c r="V1709" s="12">
        <f t="shared" si="286"/>
        <v>8030.4000000000005</v>
      </c>
      <c r="W1709" s="23"/>
      <c r="X1709" s="23">
        <v>2017</v>
      </c>
      <c r="Y1709" s="25"/>
      <c r="Z1709" s="121" t="s">
        <v>1565</v>
      </c>
      <c r="AA1709" s="121" t="s">
        <v>1427</v>
      </c>
      <c r="AB1709" s="121" t="s">
        <v>4792</v>
      </c>
      <c r="AC1709" s="121">
        <v>10</v>
      </c>
      <c r="AD1709" s="122">
        <v>321910</v>
      </c>
      <c r="AE1709" s="122" t="s">
        <v>8338</v>
      </c>
      <c r="AF1709" s="121" t="s">
        <v>231</v>
      </c>
      <c r="AG1709" s="121"/>
      <c r="AH1709" s="121" t="s">
        <v>8365</v>
      </c>
      <c r="AI1709" s="121"/>
      <c r="AJ1709" s="123">
        <v>1500</v>
      </c>
      <c r="AK1709" s="123">
        <v>4.78</v>
      </c>
      <c r="AL1709" s="123">
        <f t="shared" si="288"/>
        <v>7170</v>
      </c>
      <c r="AM1709" s="123">
        <f t="shared" si="289"/>
        <v>0</v>
      </c>
      <c r="AN1709" s="130"/>
      <c r="AO1709" s="21"/>
      <c r="AP1709" s="24"/>
      <c r="AQ1709" s="21"/>
    </row>
    <row r="1710" spans="1:43" s="22" customFormat="1" ht="76.5" outlineLevel="1" x14ac:dyDescent="0.25">
      <c r="A1710" s="70"/>
      <c r="B1710" s="72" t="s">
        <v>6608</v>
      </c>
      <c r="C1710" s="21" t="s">
        <v>79</v>
      </c>
      <c r="D1710" s="74" t="s">
        <v>1477</v>
      </c>
      <c r="E1710" s="74" t="s">
        <v>1478</v>
      </c>
      <c r="F1710" s="74" t="s">
        <v>1479</v>
      </c>
      <c r="G1710" s="21" t="s">
        <v>7296</v>
      </c>
      <c r="H1710" s="23" t="s">
        <v>3011</v>
      </c>
      <c r="I1710" s="24">
        <v>0</v>
      </c>
      <c r="J1710" s="25">
        <v>710000000</v>
      </c>
      <c r="K1710" s="25" t="s">
        <v>82</v>
      </c>
      <c r="L1710" s="23" t="s">
        <v>726</v>
      </c>
      <c r="M1710" s="30" t="s">
        <v>1707</v>
      </c>
      <c r="N1710" s="26" t="s">
        <v>84</v>
      </c>
      <c r="O1710" s="26" t="s">
        <v>4214</v>
      </c>
      <c r="P1710" s="21" t="s">
        <v>91</v>
      </c>
      <c r="Q1710" s="27" t="s">
        <v>1559</v>
      </c>
      <c r="R1710" s="26" t="s">
        <v>1560</v>
      </c>
      <c r="S1710" s="12">
        <v>5</v>
      </c>
      <c r="T1710" s="12">
        <v>2741.88</v>
      </c>
      <c r="U1710" s="12">
        <f t="shared" si="285"/>
        <v>13709.400000000001</v>
      </c>
      <c r="V1710" s="12">
        <f t="shared" si="286"/>
        <v>15354.528000000004</v>
      </c>
      <c r="W1710" s="23"/>
      <c r="X1710" s="23">
        <v>2017</v>
      </c>
      <c r="Y1710" s="25"/>
      <c r="Z1710" s="121" t="s">
        <v>1565</v>
      </c>
      <c r="AA1710" s="121" t="s">
        <v>1427</v>
      </c>
      <c r="AB1710" s="121" t="s">
        <v>4792</v>
      </c>
      <c r="AC1710" s="121">
        <v>11</v>
      </c>
      <c r="AD1710" s="122">
        <v>321910</v>
      </c>
      <c r="AE1710" s="122" t="s">
        <v>8338</v>
      </c>
      <c r="AF1710" s="121" t="s">
        <v>231</v>
      </c>
      <c r="AG1710" s="121"/>
      <c r="AH1710" s="121" t="s">
        <v>8365</v>
      </c>
      <c r="AI1710" s="121"/>
      <c r="AJ1710" s="123">
        <v>5</v>
      </c>
      <c r="AK1710" s="123">
        <v>2741.88</v>
      </c>
      <c r="AL1710" s="123">
        <f t="shared" si="288"/>
        <v>13709.400000000001</v>
      </c>
      <c r="AM1710" s="123">
        <f t="shared" si="289"/>
        <v>0</v>
      </c>
      <c r="AN1710" s="130"/>
      <c r="AO1710" s="21"/>
      <c r="AP1710" s="24"/>
      <c r="AQ1710" s="21"/>
    </row>
    <row r="1711" spans="1:43" s="22" customFormat="1" ht="76.5" outlineLevel="1" x14ac:dyDescent="0.25">
      <c r="A1711" s="70"/>
      <c r="B1711" s="72" t="s">
        <v>6609</v>
      </c>
      <c r="C1711" s="21" t="s">
        <v>79</v>
      </c>
      <c r="D1711" s="74" t="s">
        <v>3456</v>
      </c>
      <c r="E1711" s="74" t="s">
        <v>1478</v>
      </c>
      <c r="F1711" s="74" t="s">
        <v>3457</v>
      </c>
      <c r="G1711" s="21" t="s">
        <v>7297</v>
      </c>
      <c r="H1711" s="23" t="s">
        <v>3011</v>
      </c>
      <c r="I1711" s="24">
        <v>0</v>
      </c>
      <c r="J1711" s="25">
        <v>710000000</v>
      </c>
      <c r="K1711" s="25" t="s">
        <v>82</v>
      </c>
      <c r="L1711" s="23" t="s">
        <v>726</v>
      </c>
      <c r="M1711" s="30" t="s">
        <v>1707</v>
      </c>
      <c r="N1711" s="26" t="s">
        <v>84</v>
      </c>
      <c r="O1711" s="26" t="s">
        <v>4214</v>
      </c>
      <c r="P1711" s="21" t="s">
        <v>91</v>
      </c>
      <c r="Q1711" s="27" t="s">
        <v>1559</v>
      </c>
      <c r="R1711" s="26" t="s">
        <v>1560</v>
      </c>
      <c r="S1711" s="12">
        <v>25</v>
      </c>
      <c r="T1711" s="12">
        <v>2579.46</v>
      </c>
      <c r="U1711" s="12">
        <f t="shared" si="285"/>
        <v>64486.5</v>
      </c>
      <c r="V1711" s="12">
        <f t="shared" si="286"/>
        <v>72224.88</v>
      </c>
      <c r="W1711" s="23"/>
      <c r="X1711" s="23">
        <v>2017</v>
      </c>
      <c r="Y1711" s="25"/>
      <c r="Z1711" s="121" t="s">
        <v>1565</v>
      </c>
      <c r="AA1711" s="121" t="s">
        <v>1427</v>
      </c>
      <c r="AB1711" s="121" t="s">
        <v>4792</v>
      </c>
      <c r="AC1711" s="121">
        <v>12</v>
      </c>
      <c r="AD1711" s="122">
        <v>321910</v>
      </c>
      <c r="AE1711" s="122" t="s">
        <v>8338</v>
      </c>
      <c r="AF1711" s="121" t="s">
        <v>231</v>
      </c>
      <c r="AG1711" s="121"/>
      <c r="AH1711" s="121" t="s">
        <v>8365</v>
      </c>
      <c r="AI1711" s="121"/>
      <c r="AJ1711" s="123">
        <v>25</v>
      </c>
      <c r="AK1711" s="123">
        <v>2579.46</v>
      </c>
      <c r="AL1711" s="123">
        <f t="shared" si="288"/>
        <v>64486.5</v>
      </c>
      <c r="AM1711" s="123">
        <f t="shared" si="289"/>
        <v>0</v>
      </c>
      <c r="AN1711" s="130"/>
      <c r="AO1711" s="21"/>
      <c r="AP1711" s="24"/>
      <c r="AQ1711" s="21"/>
    </row>
    <row r="1712" spans="1:43" s="22" customFormat="1" ht="76.5" outlineLevel="1" x14ac:dyDescent="0.25">
      <c r="A1712" s="70"/>
      <c r="B1712" s="72" t="s">
        <v>6610</v>
      </c>
      <c r="C1712" s="21" t="s">
        <v>79</v>
      </c>
      <c r="D1712" s="74" t="s">
        <v>3498</v>
      </c>
      <c r="E1712" s="74" t="s">
        <v>3496</v>
      </c>
      <c r="F1712" s="74" t="s">
        <v>3499</v>
      </c>
      <c r="G1712" s="21" t="s">
        <v>7608</v>
      </c>
      <c r="H1712" s="23" t="s">
        <v>3011</v>
      </c>
      <c r="I1712" s="24">
        <v>0</v>
      </c>
      <c r="J1712" s="25">
        <v>710000000</v>
      </c>
      <c r="K1712" s="25" t="s">
        <v>82</v>
      </c>
      <c r="L1712" s="23" t="s">
        <v>726</v>
      </c>
      <c r="M1712" s="30" t="s">
        <v>1707</v>
      </c>
      <c r="N1712" s="26" t="s">
        <v>84</v>
      </c>
      <c r="O1712" s="26" t="s">
        <v>4214</v>
      </c>
      <c r="P1712" s="21" t="s">
        <v>91</v>
      </c>
      <c r="Q1712" s="27" t="s">
        <v>898</v>
      </c>
      <c r="R1712" s="26" t="s">
        <v>7313</v>
      </c>
      <c r="S1712" s="12">
        <v>15</v>
      </c>
      <c r="T1712" s="12">
        <v>1461.7</v>
      </c>
      <c r="U1712" s="12">
        <f t="shared" si="285"/>
        <v>21925.5</v>
      </c>
      <c r="V1712" s="12">
        <f t="shared" si="286"/>
        <v>24556.560000000001</v>
      </c>
      <c r="W1712" s="23"/>
      <c r="X1712" s="23">
        <v>2017</v>
      </c>
      <c r="Y1712" s="25"/>
      <c r="Z1712" s="121" t="s">
        <v>1565</v>
      </c>
      <c r="AA1712" s="121" t="s">
        <v>1427</v>
      </c>
      <c r="AB1712" s="121" t="s">
        <v>4792</v>
      </c>
      <c r="AC1712" s="121">
        <v>13</v>
      </c>
      <c r="AD1712" s="122">
        <v>321910</v>
      </c>
      <c r="AE1712" s="122" t="s">
        <v>8338</v>
      </c>
      <c r="AF1712" s="121" t="s">
        <v>231</v>
      </c>
      <c r="AG1712" s="121"/>
      <c r="AH1712" s="121" t="s">
        <v>8365</v>
      </c>
      <c r="AI1712" s="121"/>
      <c r="AJ1712" s="123">
        <v>15</v>
      </c>
      <c r="AK1712" s="123">
        <v>1461.7</v>
      </c>
      <c r="AL1712" s="123">
        <f t="shared" si="288"/>
        <v>21925.5</v>
      </c>
      <c r="AM1712" s="123">
        <f t="shared" si="289"/>
        <v>0</v>
      </c>
      <c r="AN1712" s="130"/>
      <c r="AO1712" s="21"/>
      <c r="AP1712" s="24"/>
      <c r="AQ1712" s="21"/>
    </row>
    <row r="1713" spans="1:43" s="22" customFormat="1" ht="76.5" outlineLevel="1" x14ac:dyDescent="0.25">
      <c r="A1713" s="70"/>
      <c r="B1713" s="72" t="s">
        <v>6611</v>
      </c>
      <c r="C1713" s="21" t="s">
        <v>79</v>
      </c>
      <c r="D1713" s="74" t="s">
        <v>3406</v>
      </c>
      <c r="E1713" s="74" t="s">
        <v>848</v>
      </c>
      <c r="F1713" s="74" t="s">
        <v>1476</v>
      </c>
      <c r="G1713" s="21" t="s">
        <v>7609</v>
      </c>
      <c r="H1713" s="23" t="s">
        <v>3011</v>
      </c>
      <c r="I1713" s="24">
        <v>0</v>
      </c>
      <c r="J1713" s="25">
        <v>710000000</v>
      </c>
      <c r="K1713" s="25" t="s">
        <v>82</v>
      </c>
      <c r="L1713" s="23" t="s">
        <v>726</v>
      </c>
      <c r="M1713" s="30" t="s">
        <v>1707</v>
      </c>
      <c r="N1713" s="26" t="s">
        <v>84</v>
      </c>
      <c r="O1713" s="26" t="s">
        <v>4214</v>
      </c>
      <c r="P1713" s="21" t="s">
        <v>91</v>
      </c>
      <c r="Q1713" s="27" t="s">
        <v>898</v>
      </c>
      <c r="R1713" s="26" t="s">
        <v>7313</v>
      </c>
      <c r="S1713" s="12">
        <v>10</v>
      </c>
      <c r="T1713" s="12">
        <v>1241.96</v>
      </c>
      <c r="U1713" s="12">
        <f t="shared" si="285"/>
        <v>12419.6</v>
      </c>
      <c r="V1713" s="12">
        <f t="shared" si="286"/>
        <v>13909.952000000001</v>
      </c>
      <c r="W1713" s="23"/>
      <c r="X1713" s="23">
        <v>2017</v>
      </c>
      <c r="Y1713" s="25"/>
      <c r="Z1713" s="121" t="s">
        <v>1565</v>
      </c>
      <c r="AA1713" s="121" t="s">
        <v>1427</v>
      </c>
      <c r="AB1713" s="121" t="s">
        <v>4792</v>
      </c>
      <c r="AC1713" s="121">
        <v>14</v>
      </c>
      <c r="AD1713" s="122">
        <v>321910</v>
      </c>
      <c r="AE1713" s="122" t="s">
        <v>8338</v>
      </c>
      <c r="AF1713" s="121" t="s">
        <v>231</v>
      </c>
      <c r="AG1713" s="121"/>
      <c r="AH1713" s="121" t="s">
        <v>8365</v>
      </c>
      <c r="AI1713" s="121"/>
      <c r="AJ1713" s="123">
        <v>10</v>
      </c>
      <c r="AK1713" s="123">
        <v>1241.96</v>
      </c>
      <c r="AL1713" s="123">
        <f t="shared" si="288"/>
        <v>12419.6</v>
      </c>
      <c r="AM1713" s="123">
        <f t="shared" si="289"/>
        <v>0</v>
      </c>
      <c r="AN1713" s="130"/>
      <c r="AO1713" s="21"/>
      <c r="AP1713" s="24"/>
      <c r="AQ1713" s="21"/>
    </row>
    <row r="1714" spans="1:43" s="22" customFormat="1" ht="76.5" outlineLevel="1" x14ac:dyDescent="0.25">
      <c r="A1714" s="70"/>
      <c r="B1714" s="72" t="s">
        <v>6612</v>
      </c>
      <c r="C1714" s="21" t="s">
        <v>79</v>
      </c>
      <c r="D1714" s="74" t="s">
        <v>3527</v>
      </c>
      <c r="E1714" s="74" t="s">
        <v>3528</v>
      </c>
      <c r="F1714" s="74" t="s">
        <v>3529</v>
      </c>
      <c r="G1714" s="21" t="s">
        <v>7832</v>
      </c>
      <c r="H1714" s="23" t="s">
        <v>3011</v>
      </c>
      <c r="I1714" s="24">
        <v>0</v>
      </c>
      <c r="J1714" s="25">
        <v>710000000</v>
      </c>
      <c r="K1714" s="25" t="s">
        <v>82</v>
      </c>
      <c r="L1714" s="23" t="s">
        <v>726</v>
      </c>
      <c r="M1714" s="30" t="s">
        <v>1707</v>
      </c>
      <c r="N1714" s="26" t="s">
        <v>84</v>
      </c>
      <c r="O1714" s="26" t="s">
        <v>4214</v>
      </c>
      <c r="P1714" s="21" t="s">
        <v>91</v>
      </c>
      <c r="Q1714" s="27" t="s">
        <v>1420</v>
      </c>
      <c r="R1714" s="26" t="s">
        <v>1128</v>
      </c>
      <c r="S1714" s="12">
        <v>10</v>
      </c>
      <c r="T1714" s="12">
        <v>5720.68</v>
      </c>
      <c r="U1714" s="12">
        <f t="shared" si="285"/>
        <v>57206.8</v>
      </c>
      <c r="V1714" s="12">
        <f t="shared" si="286"/>
        <v>64071.616000000009</v>
      </c>
      <c r="W1714" s="23"/>
      <c r="X1714" s="23">
        <v>2017</v>
      </c>
      <c r="Y1714" s="25"/>
      <c r="Z1714" s="121" t="s">
        <v>1565</v>
      </c>
      <c r="AA1714" s="121" t="s">
        <v>1427</v>
      </c>
      <c r="AB1714" s="121" t="s">
        <v>4792</v>
      </c>
      <c r="AC1714" s="121">
        <v>15</v>
      </c>
      <c r="AD1714" s="122">
        <v>321910</v>
      </c>
      <c r="AE1714" s="122" t="s">
        <v>8338</v>
      </c>
      <c r="AF1714" s="121" t="s">
        <v>231</v>
      </c>
      <c r="AG1714" s="121"/>
      <c r="AH1714" s="121" t="s">
        <v>8365</v>
      </c>
      <c r="AI1714" s="121"/>
      <c r="AJ1714" s="123">
        <v>10</v>
      </c>
      <c r="AK1714" s="123">
        <v>5720.68</v>
      </c>
      <c r="AL1714" s="123">
        <f t="shared" si="288"/>
        <v>57206.8</v>
      </c>
      <c r="AM1714" s="123">
        <f t="shared" si="289"/>
        <v>0</v>
      </c>
      <c r="AN1714" s="130"/>
      <c r="AO1714" s="21"/>
      <c r="AP1714" s="24"/>
      <c r="AQ1714" s="21"/>
    </row>
    <row r="1715" spans="1:43" s="22" customFormat="1" ht="76.5" outlineLevel="1" x14ac:dyDescent="0.25">
      <c r="A1715" s="70"/>
      <c r="B1715" s="72" t="s">
        <v>6613</v>
      </c>
      <c r="C1715" s="21" t="s">
        <v>79</v>
      </c>
      <c r="D1715" s="74" t="s">
        <v>1480</v>
      </c>
      <c r="E1715" s="74" t="s">
        <v>1481</v>
      </c>
      <c r="F1715" s="74" t="s">
        <v>1482</v>
      </c>
      <c r="G1715" s="21" t="s">
        <v>7831</v>
      </c>
      <c r="H1715" s="23" t="s">
        <v>3011</v>
      </c>
      <c r="I1715" s="24">
        <v>0</v>
      </c>
      <c r="J1715" s="25">
        <v>710000000</v>
      </c>
      <c r="K1715" s="25" t="s">
        <v>82</v>
      </c>
      <c r="L1715" s="23" t="s">
        <v>726</v>
      </c>
      <c r="M1715" s="30" t="s">
        <v>1707</v>
      </c>
      <c r="N1715" s="26" t="s">
        <v>84</v>
      </c>
      <c r="O1715" s="26" t="s">
        <v>4214</v>
      </c>
      <c r="P1715" s="21" t="s">
        <v>91</v>
      </c>
      <c r="Q1715" s="27" t="s">
        <v>1559</v>
      </c>
      <c r="R1715" s="26" t="s">
        <v>1560</v>
      </c>
      <c r="S1715" s="12">
        <v>10</v>
      </c>
      <c r="T1715" s="12">
        <v>267.5</v>
      </c>
      <c r="U1715" s="12">
        <f t="shared" si="285"/>
        <v>2675</v>
      </c>
      <c r="V1715" s="12">
        <f t="shared" si="286"/>
        <v>2996.0000000000005</v>
      </c>
      <c r="W1715" s="23"/>
      <c r="X1715" s="23">
        <v>2017</v>
      </c>
      <c r="Y1715" s="25"/>
      <c r="Z1715" s="121" t="s">
        <v>1565</v>
      </c>
      <c r="AA1715" s="121" t="s">
        <v>1427</v>
      </c>
      <c r="AB1715" s="121" t="s">
        <v>4792</v>
      </c>
      <c r="AC1715" s="121">
        <v>16</v>
      </c>
      <c r="AD1715" s="122">
        <v>321910</v>
      </c>
      <c r="AE1715" s="122" t="s">
        <v>8338</v>
      </c>
      <c r="AF1715" s="121" t="s">
        <v>231</v>
      </c>
      <c r="AG1715" s="121"/>
      <c r="AH1715" s="121" t="s">
        <v>8365</v>
      </c>
      <c r="AI1715" s="121"/>
      <c r="AJ1715" s="123">
        <v>10</v>
      </c>
      <c r="AK1715" s="123">
        <v>267.5</v>
      </c>
      <c r="AL1715" s="123">
        <f t="shared" si="288"/>
        <v>2675</v>
      </c>
      <c r="AM1715" s="123">
        <f t="shared" si="289"/>
        <v>0</v>
      </c>
      <c r="AN1715" s="130"/>
      <c r="AO1715" s="21"/>
      <c r="AP1715" s="24"/>
      <c r="AQ1715" s="21"/>
    </row>
    <row r="1716" spans="1:43" s="22" customFormat="1" ht="76.5" outlineLevel="1" x14ac:dyDescent="0.25">
      <c r="A1716" s="70"/>
      <c r="B1716" s="72" t="s">
        <v>6614</v>
      </c>
      <c r="C1716" s="21" t="s">
        <v>79</v>
      </c>
      <c r="D1716" s="74" t="s">
        <v>5984</v>
      </c>
      <c r="E1716" s="74" t="s">
        <v>3441</v>
      </c>
      <c r="F1716" s="74" t="s">
        <v>5985</v>
      </c>
      <c r="G1716" s="21" t="s">
        <v>7614</v>
      </c>
      <c r="H1716" s="23" t="s">
        <v>3011</v>
      </c>
      <c r="I1716" s="24">
        <v>0</v>
      </c>
      <c r="J1716" s="25">
        <v>710000000</v>
      </c>
      <c r="K1716" s="25" t="s">
        <v>82</v>
      </c>
      <c r="L1716" s="23" t="s">
        <v>726</v>
      </c>
      <c r="M1716" s="30" t="s">
        <v>1707</v>
      </c>
      <c r="N1716" s="26" t="s">
        <v>84</v>
      </c>
      <c r="O1716" s="26" t="s">
        <v>4214</v>
      </c>
      <c r="P1716" s="21" t="s">
        <v>91</v>
      </c>
      <c r="Q1716" s="27" t="s">
        <v>1706</v>
      </c>
      <c r="R1716" s="26" t="s">
        <v>85</v>
      </c>
      <c r="S1716" s="12">
        <v>50</v>
      </c>
      <c r="T1716" s="12">
        <v>471.87</v>
      </c>
      <c r="U1716" s="12">
        <f t="shared" si="285"/>
        <v>23593.5</v>
      </c>
      <c r="V1716" s="12">
        <f t="shared" si="286"/>
        <v>26424.720000000001</v>
      </c>
      <c r="W1716" s="23"/>
      <c r="X1716" s="23">
        <v>2017</v>
      </c>
      <c r="Y1716" s="25"/>
      <c r="Z1716" s="121" t="s">
        <v>1565</v>
      </c>
      <c r="AA1716" s="121" t="s">
        <v>1427</v>
      </c>
      <c r="AB1716" s="121" t="s">
        <v>4792</v>
      </c>
      <c r="AC1716" s="121">
        <v>17</v>
      </c>
      <c r="AD1716" s="122">
        <v>321910</v>
      </c>
      <c r="AE1716" s="122" t="s">
        <v>8338</v>
      </c>
      <c r="AF1716" s="121" t="s">
        <v>231</v>
      </c>
      <c r="AG1716" s="121"/>
      <c r="AH1716" s="121" t="s">
        <v>8365</v>
      </c>
      <c r="AI1716" s="121"/>
      <c r="AJ1716" s="123">
        <v>50</v>
      </c>
      <c r="AK1716" s="123">
        <v>471.87</v>
      </c>
      <c r="AL1716" s="123">
        <f t="shared" si="288"/>
        <v>23593.5</v>
      </c>
      <c r="AM1716" s="123">
        <f t="shared" si="289"/>
        <v>0</v>
      </c>
      <c r="AN1716" s="130"/>
      <c r="AO1716" s="21"/>
      <c r="AP1716" s="24"/>
      <c r="AQ1716" s="21"/>
    </row>
    <row r="1717" spans="1:43" s="22" customFormat="1" ht="76.5" outlineLevel="1" x14ac:dyDescent="0.25">
      <c r="A1717" s="70"/>
      <c r="B1717" s="72" t="s">
        <v>6615</v>
      </c>
      <c r="C1717" s="21" t="s">
        <v>79</v>
      </c>
      <c r="D1717" s="74" t="s">
        <v>1471</v>
      </c>
      <c r="E1717" s="74" t="s">
        <v>1170</v>
      </c>
      <c r="F1717" s="74" t="s">
        <v>1472</v>
      </c>
      <c r="G1717" s="74" t="s">
        <v>1472</v>
      </c>
      <c r="H1717" s="23" t="s">
        <v>3011</v>
      </c>
      <c r="I1717" s="24">
        <v>0</v>
      </c>
      <c r="J1717" s="25">
        <v>710000000</v>
      </c>
      <c r="K1717" s="25" t="s">
        <v>82</v>
      </c>
      <c r="L1717" s="23" t="s">
        <v>726</v>
      </c>
      <c r="M1717" s="30" t="s">
        <v>1707</v>
      </c>
      <c r="N1717" s="26" t="s">
        <v>84</v>
      </c>
      <c r="O1717" s="26" t="s">
        <v>4214</v>
      </c>
      <c r="P1717" s="21" t="s">
        <v>91</v>
      </c>
      <c r="Q1717" s="76" t="s">
        <v>88</v>
      </c>
      <c r="R1717" s="26" t="s">
        <v>89</v>
      </c>
      <c r="S1717" s="12">
        <v>50</v>
      </c>
      <c r="T1717" s="73">
        <v>401.25</v>
      </c>
      <c r="U1717" s="12">
        <f t="shared" si="285"/>
        <v>20062.5</v>
      </c>
      <c r="V1717" s="12">
        <f t="shared" si="286"/>
        <v>22470.000000000004</v>
      </c>
      <c r="W1717" s="23"/>
      <c r="X1717" s="23">
        <v>2017</v>
      </c>
      <c r="Y1717" s="25"/>
      <c r="Z1717" s="121" t="s">
        <v>1565</v>
      </c>
      <c r="AA1717" s="121" t="s">
        <v>1427</v>
      </c>
      <c r="AB1717" s="121" t="s">
        <v>4792</v>
      </c>
      <c r="AC1717" s="121">
        <v>18</v>
      </c>
      <c r="AD1717" s="122">
        <v>321910</v>
      </c>
      <c r="AE1717" s="122" t="s">
        <v>8338</v>
      </c>
      <c r="AF1717" s="121" t="s">
        <v>231</v>
      </c>
      <c r="AG1717" s="121"/>
      <c r="AH1717" s="121" t="s">
        <v>8365</v>
      </c>
      <c r="AI1717" s="121"/>
      <c r="AJ1717" s="123">
        <v>50</v>
      </c>
      <c r="AK1717" s="123">
        <v>401.25</v>
      </c>
      <c r="AL1717" s="123">
        <f t="shared" si="288"/>
        <v>20062.5</v>
      </c>
      <c r="AM1717" s="123">
        <f t="shared" si="289"/>
        <v>0</v>
      </c>
      <c r="AN1717" s="130"/>
      <c r="AO1717" s="21"/>
      <c r="AP1717" s="24"/>
      <c r="AQ1717" s="21"/>
    </row>
    <row r="1718" spans="1:43" s="22" customFormat="1" ht="76.5" outlineLevel="1" x14ac:dyDescent="0.25">
      <c r="A1718" s="70"/>
      <c r="B1718" s="72" t="s">
        <v>6616</v>
      </c>
      <c r="C1718" s="21" t="s">
        <v>79</v>
      </c>
      <c r="D1718" s="74" t="s">
        <v>1795</v>
      </c>
      <c r="E1718" s="74" t="s">
        <v>1465</v>
      </c>
      <c r="F1718" s="74" t="s">
        <v>1796</v>
      </c>
      <c r="G1718" s="21" t="s">
        <v>7613</v>
      </c>
      <c r="H1718" s="23" t="s">
        <v>3011</v>
      </c>
      <c r="I1718" s="24">
        <v>0</v>
      </c>
      <c r="J1718" s="25">
        <v>710000000</v>
      </c>
      <c r="K1718" s="25" t="s">
        <v>82</v>
      </c>
      <c r="L1718" s="23" t="s">
        <v>726</v>
      </c>
      <c r="M1718" s="30" t="s">
        <v>1707</v>
      </c>
      <c r="N1718" s="26" t="s">
        <v>84</v>
      </c>
      <c r="O1718" s="26" t="s">
        <v>4214</v>
      </c>
      <c r="P1718" s="21" t="s">
        <v>91</v>
      </c>
      <c r="Q1718" s="27" t="s">
        <v>1124</v>
      </c>
      <c r="R1718" s="26" t="s">
        <v>1125</v>
      </c>
      <c r="S1718" s="12">
        <v>279</v>
      </c>
      <c r="T1718" s="12">
        <v>485.64</v>
      </c>
      <c r="U1718" s="12">
        <f t="shared" si="285"/>
        <v>135493.56</v>
      </c>
      <c r="V1718" s="12">
        <f t="shared" si="286"/>
        <v>151752.78720000002</v>
      </c>
      <c r="W1718" s="23"/>
      <c r="X1718" s="23">
        <v>2017</v>
      </c>
      <c r="Y1718" s="25"/>
      <c r="Z1718" s="121" t="s">
        <v>1565</v>
      </c>
      <c r="AA1718" s="121" t="s">
        <v>1427</v>
      </c>
      <c r="AB1718" s="121" t="s">
        <v>4792</v>
      </c>
      <c r="AC1718" s="121">
        <v>19</v>
      </c>
      <c r="AD1718" s="122">
        <v>321910</v>
      </c>
      <c r="AE1718" s="122" t="s">
        <v>8338</v>
      </c>
      <c r="AF1718" s="121" t="s">
        <v>231</v>
      </c>
      <c r="AG1718" s="121"/>
      <c r="AH1718" s="121" t="s">
        <v>8365</v>
      </c>
      <c r="AI1718" s="121"/>
      <c r="AJ1718" s="123">
        <v>279</v>
      </c>
      <c r="AK1718" s="123">
        <v>485.64</v>
      </c>
      <c r="AL1718" s="123">
        <f t="shared" si="288"/>
        <v>135493.56</v>
      </c>
      <c r="AM1718" s="123">
        <f t="shared" si="289"/>
        <v>0</v>
      </c>
      <c r="AN1718" s="130"/>
      <c r="AO1718" s="21"/>
      <c r="AP1718" s="24"/>
      <c r="AQ1718" s="21"/>
    </row>
    <row r="1719" spans="1:43" s="22" customFormat="1" ht="76.5" outlineLevel="1" x14ac:dyDescent="0.25">
      <c r="A1719" s="70"/>
      <c r="B1719" s="72" t="s">
        <v>6617</v>
      </c>
      <c r="C1719" s="21" t="s">
        <v>79</v>
      </c>
      <c r="D1719" s="21" t="s">
        <v>1437</v>
      </c>
      <c r="E1719" s="21" t="s">
        <v>1438</v>
      </c>
      <c r="F1719" s="21" t="s">
        <v>1439</v>
      </c>
      <c r="G1719" s="103" t="s">
        <v>7569</v>
      </c>
      <c r="H1719" s="23" t="s">
        <v>3011</v>
      </c>
      <c r="I1719" s="24">
        <v>0</v>
      </c>
      <c r="J1719" s="25">
        <v>710000000</v>
      </c>
      <c r="K1719" s="25" t="s">
        <v>82</v>
      </c>
      <c r="L1719" s="23" t="s">
        <v>726</v>
      </c>
      <c r="M1719" s="21" t="s">
        <v>1428</v>
      </c>
      <c r="N1719" s="26" t="s">
        <v>84</v>
      </c>
      <c r="O1719" s="26" t="s">
        <v>4214</v>
      </c>
      <c r="P1719" s="21" t="s">
        <v>91</v>
      </c>
      <c r="Q1719" s="27" t="s">
        <v>1557</v>
      </c>
      <c r="R1719" s="26" t="s">
        <v>1558</v>
      </c>
      <c r="S1719" s="12">
        <v>20</v>
      </c>
      <c r="T1719" s="12">
        <v>764.29</v>
      </c>
      <c r="U1719" s="12">
        <f t="shared" si="285"/>
        <v>15285.8</v>
      </c>
      <c r="V1719" s="12">
        <f t="shared" si="286"/>
        <v>17120.096000000001</v>
      </c>
      <c r="W1719" s="23"/>
      <c r="X1719" s="23">
        <v>2017</v>
      </c>
      <c r="Y1719" s="25"/>
      <c r="Z1719" s="121" t="s">
        <v>689</v>
      </c>
      <c r="AA1719" s="121" t="s">
        <v>1427</v>
      </c>
      <c r="AB1719" s="121" t="s">
        <v>4791</v>
      </c>
      <c r="AC1719" s="121">
        <v>1</v>
      </c>
      <c r="AD1719" s="122" t="s">
        <v>8462</v>
      </c>
      <c r="AE1719" s="122" t="s">
        <v>8464</v>
      </c>
      <c r="AF1719" s="121" t="s">
        <v>8405</v>
      </c>
      <c r="AG1719" s="121"/>
      <c r="AH1719" s="121" t="s">
        <v>8404</v>
      </c>
      <c r="AI1719" s="121"/>
      <c r="AJ1719" s="123">
        <v>20</v>
      </c>
      <c r="AK1719" s="123">
        <v>764.29</v>
      </c>
      <c r="AL1719" s="123">
        <f t="shared" ref="AL1719:AL1782" si="290">AJ1719*AK1719</f>
        <v>15285.8</v>
      </c>
      <c r="AM1719" s="123">
        <f t="shared" ref="AM1719:AM1782" si="291">U1719-AL1719</f>
        <v>0</v>
      </c>
      <c r="AN1719" s="130"/>
      <c r="AO1719" s="21"/>
      <c r="AP1719" s="24"/>
      <c r="AQ1719" s="21"/>
    </row>
    <row r="1720" spans="1:43" s="22" customFormat="1" ht="76.5" outlineLevel="1" x14ac:dyDescent="0.25">
      <c r="A1720" s="70"/>
      <c r="B1720" s="72" t="s">
        <v>6618</v>
      </c>
      <c r="C1720" s="21" t="s">
        <v>79</v>
      </c>
      <c r="D1720" s="21" t="s">
        <v>1432</v>
      </c>
      <c r="E1720" s="74" t="s">
        <v>596</v>
      </c>
      <c r="F1720" s="21" t="s">
        <v>1433</v>
      </c>
      <c r="G1720" s="74" t="s">
        <v>7570</v>
      </c>
      <c r="H1720" s="23" t="s">
        <v>3011</v>
      </c>
      <c r="I1720" s="24">
        <v>0</v>
      </c>
      <c r="J1720" s="25">
        <v>710000000</v>
      </c>
      <c r="K1720" s="25" t="s">
        <v>82</v>
      </c>
      <c r="L1720" s="23" t="s">
        <v>726</v>
      </c>
      <c r="M1720" s="21" t="s">
        <v>1428</v>
      </c>
      <c r="N1720" s="26" t="s">
        <v>84</v>
      </c>
      <c r="O1720" s="26" t="s">
        <v>4214</v>
      </c>
      <c r="P1720" s="21" t="s">
        <v>91</v>
      </c>
      <c r="Q1720" s="27">
        <v>796</v>
      </c>
      <c r="R1720" s="26" t="s">
        <v>678</v>
      </c>
      <c r="S1720" s="12">
        <v>4</v>
      </c>
      <c r="T1720" s="12">
        <v>500</v>
      </c>
      <c r="U1720" s="12">
        <f t="shared" si="285"/>
        <v>2000</v>
      </c>
      <c r="V1720" s="12">
        <f t="shared" si="286"/>
        <v>2240</v>
      </c>
      <c r="W1720" s="23"/>
      <c r="X1720" s="23">
        <v>2017</v>
      </c>
      <c r="Y1720" s="25"/>
      <c r="Z1720" s="121" t="s">
        <v>689</v>
      </c>
      <c r="AA1720" s="121" t="s">
        <v>1427</v>
      </c>
      <c r="AB1720" s="121" t="s">
        <v>4791</v>
      </c>
      <c r="AC1720" s="121">
        <v>2</v>
      </c>
      <c r="AD1720" s="122" t="s">
        <v>8462</v>
      </c>
      <c r="AE1720" s="122" t="s">
        <v>8464</v>
      </c>
      <c r="AF1720" s="121" t="s">
        <v>8405</v>
      </c>
      <c r="AG1720" s="121"/>
      <c r="AH1720" s="121" t="s">
        <v>8404</v>
      </c>
      <c r="AI1720" s="121"/>
      <c r="AJ1720" s="123">
        <v>4</v>
      </c>
      <c r="AK1720" s="123">
        <v>500</v>
      </c>
      <c r="AL1720" s="123">
        <f t="shared" si="290"/>
        <v>2000</v>
      </c>
      <c r="AM1720" s="123">
        <f t="shared" si="291"/>
        <v>0</v>
      </c>
      <c r="AN1720" s="130"/>
      <c r="AO1720" s="21"/>
      <c r="AP1720" s="24"/>
      <c r="AQ1720" s="21"/>
    </row>
    <row r="1721" spans="1:43" s="22" customFormat="1" ht="76.5" outlineLevel="1" x14ac:dyDescent="0.25">
      <c r="A1721" s="70"/>
      <c r="B1721" s="72" t="s">
        <v>6619</v>
      </c>
      <c r="C1721" s="21" t="s">
        <v>79</v>
      </c>
      <c r="D1721" s="21" t="s">
        <v>1434</v>
      </c>
      <c r="E1721" s="21" t="s">
        <v>1435</v>
      </c>
      <c r="F1721" s="21" t="s">
        <v>1436</v>
      </c>
      <c r="G1721" s="74" t="s">
        <v>7571</v>
      </c>
      <c r="H1721" s="23" t="s">
        <v>3011</v>
      </c>
      <c r="I1721" s="24">
        <v>0</v>
      </c>
      <c r="J1721" s="25">
        <v>710000000</v>
      </c>
      <c r="K1721" s="25" t="s">
        <v>82</v>
      </c>
      <c r="L1721" s="23" t="s">
        <v>726</v>
      </c>
      <c r="M1721" s="21" t="s">
        <v>1428</v>
      </c>
      <c r="N1721" s="26" t="s">
        <v>84</v>
      </c>
      <c r="O1721" s="26" t="s">
        <v>4214</v>
      </c>
      <c r="P1721" s="21" t="s">
        <v>91</v>
      </c>
      <c r="Q1721" s="27">
        <v>796</v>
      </c>
      <c r="R1721" s="26" t="s">
        <v>678</v>
      </c>
      <c r="S1721" s="12">
        <v>1</v>
      </c>
      <c r="T1721" s="12">
        <v>7500</v>
      </c>
      <c r="U1721" s="12">
        <f t="shared" si="285"/>
        <v>7500</v>
      </c>
      <c r="V1721" s="12">
        <f t="shared" si="286"/>
        <v>8400</v>
      </c>
      <c r="W1721" s="23"/>
      <c r="X1721" s="23">
        <v>2017</v>
      </c>
      <c r="Y1721" s="25"/>
      <c r="Z1721" s="121" t="s">
        <v>689</v>
      </c>
      <c r="AA1721" s="121" t="s">
        <v>1427</v>
      </c>
      <c r="AB1721" s="121" t="s">
        <v>4791</v>
      </c>
      <c r="AC1721" s="121">
        <v>3</v>
      </c>
      <c r="AD1721" s="122" t="s">
        <v>8462</v>
      </c>
      <c r="AE1721" s="122" t="s">
        <v>8464</v>
      </c>
      <c r="AF1721" s="121" t="s">
        <v>8405</v>
      </c>
      <c r="AG1721" s="121"/>
      <c r="AH1721" s="121" t="s">
        <v>8404</v>
      </c>
      <c r="AI1721" s="121"/>
      <c r="AJ1721" s="123">
        <v>1</v>
      </c>
      <c r="AK1721" s="123">
        <v>7500</v>
      </c>
      <c r="AL1721" s="123">
        <f t="shared" si="290"/>
        <v>7500</v>
      </c>
      <c r="AM1721" s="123">
        <f t="shared" si="291"/>
        <v>0</v>
      </c>
      <c r="AN1721" s="130"/>
      <c r="AO1721" s="21"/>
      <c r="AP1721" s="24"/>
      <c r="AQ1721" s="21"/>
    </row>
    <row r="1722" spans="1:43" s="22" customFormat="1" ht="76.5" outlineLevel="1" x14ac:dyDescent="0.25">
      <c r="A1722" s="70"/>
      <c r="B1722" s="72" t="s">
        <v>6620</v>
      </c>
      <c r="C1722" s="21" t="s">
        <v>79</v>
      </c>
      <c r="D1722" s="21" t="s">
        <v>1440</v>
      </c>
      <c r="E1722" s="21" t="s">
        <v>653</v>
      </c>
      <c r="F1722" s="21" t="s">
        <v>1441</v>
      </c>
      <c r="G1722" s="74" t="s">
        <v>7572</v>
      </c>
      <c r="H1722" s="23" t="s">
        <v>3011</v>
      </c>
      <c r="I1722" s="24">
        <v>0</v>
      </c>
      <c r="J1722" s="25">
        <v>710000000</v>
      </c>
      <c r="K1722" s="25" t="s">
        <v>82</v>
      </c>
      <c r="L1722" s="23" t="s">
        <v>726</v>
      </c>
      <c r="M1722" s="21" t="s">
        <v>1428</v>
      </c>
      <c r="N1722" s="26" t="s">
        <v>84</v>
      </c>
      <c r="O1722" s="26" t="s">
        <v>4214</v>
      </c>
      <c r="P1722" s="21" t="s">
        <v>91</v>
      </c>
      <c r="Q1722" s="27">
        <v>796</v>
      </c>
      <c r="R1722" s="26" t="s">
        <v>678</v>
      </c>
      <c r="S1722" s="12">
        <v>1</v>
      </c>
      <c r="T1722" s="12">
        <v>7000</v>
      </c>
      <c r="U1722" s="12">
        <f t="shared" si="285"/>
        <v>7000</v>
      </c>
      <c r="V1722" s="12">
        <f t="shared" si="286"/>
        <v>7840.0000000000009</v>
      </c>
      <c r="W1722" s="23"/>
      <c r="X1722" s="23">
        <v>2017</v>
      </c>
      <c r="Y1722" s="25"/>
      <c r="Z1722" s="121" t="s">
        <v>689</v>
      </c>
      <c r="AA1722" s="121" t="s">
        <v>1427</v>
      </c>
      <c r="AB1722" s="121" t="s">
        <v>4791</v>
      </c>
      <c r="AC1722" s="121">
        <v>4</v>
      </c>
      <c r="AD1722" s="122" t="s">
        <v>8462</v>
      </c>
      <c r="AE1722" s="122" t="s">
        <v>8464</v>
      </c>
      <c r="AF1722" s="121" t="s">
        <v>8405</v>
      </c>
      <c r="AG1722" s="121"/>
      <c r="AH1722" s="121" t="s">
        <v>8404</v>
      </c>
      <c r="AI1722" s="121"/>
      <c r="AJ1722" s="123">
        <v>1</v>
      </c>
      <c r="AK1722" s="123">
        <v>7000</v>
      </c>
      <c r="AL1722" s="123">
        <f t="shared" si="290"/>
        <v>7000</v>
      </c>
      <c r="AM1722" s="123">
        <f t="shared" si="291"/>
        <v>0</v>
      </c>
      <c r="AN1722" s="130"/>
      <c r="AO1722" s="21"/>
      <c r="AP1722" s="24"/>
      <c r="AQ1722" s="21"/>
    </row>
    <row r="1723" spans="1:43" s="22" customFormat="1" ht="76.5" outlineLevel="1" x14ac:dyDescent="0.25">
      <c r="A1723" s="70"/>
      <c r="B1723" s="72" t="s">
        <v>6621</v>
      </c>
      <c r="C1723" s="21" t="s">
        <v>79</v>
      </c>
      <c r="D1723" s="21" t="s">
        <v>1442</v>
      </c>
      <c r="E1723" s="21" t="s">
        <v>596</v>
      </c>
      <c r="F1723" s="21" t="s">
        <v>1443</v>
      </c>
      <c r="G1723" s="74" t="s">
        <v>7573</v>
      </c>
      <c r="H1723" s="23" t="s">
        <v>3011</v>
      </c>
      <c r="I1723" s="24">
        <v>0</v>
      </c>
      <c r="J1723" s="25">
        <v>710000000</v>
      </c>
      <c r="K1723" s="25" t="s">
        <v>82</v>
      </c>
      <c r="L1723" s="23" t="s">
        <v>726</v>
      </c>
      <c r="M1723" s="21" t="s">
        <v>1428</v>
      </c>
      <c r="N1723" s="26" t="s">
        <v>84</v>
      </c>
      <c r="O1723" s="26" t="s">
        <v>4214</v>
      </c>
      <c r="P1723" s="21" t="s">
        <v>91</v>
      </c>
      <c r="Q1723" s="27">
        <v>796</v>
      </c>
      <c r="R1723" s="26" t="s">
        <v>678</v>
      </c>
      <c r="S1723" s="12">
        <v>4</v>
      </c>
      <c r="T1723" s="12">
        <v>450</v>
      </c>
      <c r="U1723" s="12">
        <f t="shared" si="285"/>
        <v>1800</v>
      </c>
      <c r="V1723" s="12">
        <f t="shared" si="286"/>
        <v>2016.0000000000002</v>
      </c>
      <c r="W1723" s="23"/>
      <c r="X1723" s="23">
        <v>2017</v>
      </c>
      <c r="Y1723" s="25"/>
      <c r="Z1723" s="121" t="s">
        <v>689</v>
      </c>
      <c r="AA1723" s="121" t="s">
        <v>1427</v>
      </c>
      <c r="AB1723" s="121" t="s">
        <v>4791</v>
      </c>
      <c r="AC1723" s="121">
        <v>5</v>
      </c>
      <c r="AD1723" s="122" t="s">
        <v>8462</v>
      </c>
      <c r="AE1723" s="122" t="s">
        <v>8464</v>
      </c>
      <c r="AF1723" s="121" t="s">
        <v>8405</v>
      </c>
      <c r="AG1723" s="121"/>
      <c r="AH1723" s="121" t="s">
        <v>8404</v>
      </c>
      <c r="AI1723" s="121"/>
      <c r="AJ1723" s="123">
        <v>4</v>
      </c>
      <c r="AK1723" s="123">
        <v>450</v>
      </c>
      <c r="AL1723" s="123">
        <f t="shared" si="290"/>
        <v>1800</v>
      </c>
      <c r="AM1723" s="123">
        <f t="shared" si="291"/>
        <v>0</v>
      </c>
      <c r="AN1723" s="130"/>
      <c r="AO1723" s="21"/>
      <c r="AP1723" s="24"/>
      <c r="AQ1723" s="21"/>
    </row>
    <row r="1724" spans="1:43" s="22" customFormat="1" ht="76.5" outlineLevel="1" x14ac:dyDescent="0.25">
      <c r="A1724" s="70"/>
      <c r="B1724" s="72" t="s">
        <v>6622</v>
      </c>
      <c r="C1724" s="21" t="s">
        <v>79</v>
      </c>
      <c r="D1724" s="21" t="s">
        <v>1444</v>
      </c>
      <c r="E1724" s="21" t="s">
        <v>512</v>
      </c>
      <c r="F1724" s="21" t="s">
        <v>1445</v>
      </c>
      <c r="G1724" s="74" t="s">
        <v>7574</v>
      </c>
      <c r="H1724" s="23" t="s">
        <v>3011</v>
      </c>
      <c r="I1724" s="24">
        <v>0</v>
      </c>
      <c r="J1724" s="25">
        <v>710000000</v>
      </c>
      <c r="K1724" s="25" t="s">
        <v>82</v>
      </c>
      <c r="L1724" s="23" t="s">
        <v>726</v>
      </c>
      <c r="M1724" s="21" t="s">
        <v>1428</v>
      </c>
      <c r="N1724" s="26" t="s">
        <v>84</v>
      </c>
      <c r="O1724" s="26" t="s">
        <v>4214</v>
      </c>
      <c r="P1724" s="21" t="s">
        <v>91</v>
      </c>
      <c r="Q1724" s="27">
        <v>796</v>
      </c>
      <c r="R1724" s="26" t="s">
        <v>678</v>
      </c>
      <c r="S1724" s="12">
        <v>4</v>
      </c>
      <c r="T1724" s="12">
        <v>1000</v>
      </c>
      <c r="U1724" s="12">
        <f t="shared" si="285"/>
        <v>4000</v>
      </c>
      <c r="V1724" s="12">
        <f t="shared" si="286"/>
        <v>4480</v>
      </c>
      <c r="W1724" s="23"/>
      <c r="X1724" s="23">
        <v>2017</v>
      </c>
      <c r="Y1724" s="25"/>
      <c r="Z1724" s="121" t="s">
        <v>689</v>
      </c>
      <c r="AA1724" s="121" t="s">
        <v>1427</v>
      </c>
      <c r="AB1724" s="121" t="s">
        <v>4791</v>
      </c>
      <c r="AC1724" s="121">
        <v>6</v>
      </c>
      <c r="AD1724" s="122" t="s">
        <v>8462</v>
      </c>
      <c r="AE1724" s="122" t="s">
        <v>8464</v>
      </c>
      <c r="AF1724" s="121" t="s">
        <v>8405</v>
      </c>
      <c r="AG1724" s="121"/>
      <c r="AH1724" s="121" t="s">
        <v>8404</v>
      </c>
      <c r="AI1724" s="121"/>
      <c r="AJ1724" s="123">
        <v>4</v>
      </c>
      <c r="AK1724" s="123">
        <v>1000</v>
      </c>
      <c r="AL1724" s="123">
        <f t="shared" si="290"/>
        <v>4000</v>
      </c>
      <c r="AM1724" s="123">
        <f t="shared" si="291"/>
        <v>0</v>
      </c>
      <c r="AN1724" s="130"/>
      <c r="AO1724" s="21"/>
      <c r="AP1724" s="24"/>
      <c r="AQ1724" s="21"/>
    </row>
    <row r="1725" spans="1:43" s="22" customFormat="1" ht="76.5" outlineLevel="1" x14ac:dyDescent="0.25">
      <c r="A1725" s="70"/>
      <c r="B1725" s="72" t="s">
        <v>6623</v>
      </c>
      <c r="C1725" s="21" t="s">
        <v>79</v>
      </c>
      <c r="D1725" s="21" t="s">
        <v>534</v>
      </c>
      <c r="E1725" s="21" t="s">
        <v>535</v>
      </c>
      <c r="F1725" s="21" t="s">
        <v>1732</v>
      </c>
      <c r="G1725" s="74" t="s">
        <v>7575</v>
      </c>
      <c r="H1725" s="23" t="s">
        <v>3011</v>
      </c>
      <c r="I1725" s="24">
        <v>0</v>
      </c>
      <c r="J1725" s="25">
        <v>710000000</v>
      </c>
      <c r="K1725" s="25" t="s">
        <v>82</v>
      </c>
      <c r="L1725" s="23" t="s">
        <v>726</v>
      </c>
      <c r="M1725" s="21" t="s">
        <v>1728</v>
      </c>
      <c r="N1725" s="26" t="s">
        <v>84</v>
      </c>
      <c r="O1725" s="26" t="s">
        <v>4214</v>
      </c>
      <c r="P1725" s="21" t="s">
        <v>91</v>
      </c>
      <c r="Q1725" s="27" t="s">
        <v>902</v>
      </c>
      <c r="R1725" s="26" t="s">
        <v>678</v>
      </c>
      <c r="S1725" s="12">
        <v>2</v>
      </c>
      <c r="T1725" s="12">
        <v>140000</v>
      </c>
      <c r="U1725" s="12">
        <f t="shared" si="285"/>
        <v>280000</v>
      </c>
      <c r="V1725" s="12">
        <f t="shared" si="286"/>
        <v>313600.00000000006</v>
      </c>
      <c r="W1725" s="23"/>
      <c r="X1725" s="23">
        <v>2017</v>
      </c>
      <c r="Y1725" s="25"/>
      <c r="Z1725" s="121" t="s">
        <v>689</v>
      </c>
      <c r="AA1725" s="121" t="s">
        <v>1427</v>
      </c>
      <c r="AB1725" s="121" t="s">
        <v>4791</v>
      </c>
      <c r="AC1725" s="121">
        <v>7</v>
      </c>
      <c r="AD1725" s="122" t="s">
        <v>8462</v>
      </c>
      <c r="AE1725" s="122" t="s">
        <v>8464</v>
      </c>
      <c r="AF1725" s="121" t="s">
        <v>8405</v>
      </c>
      <c r="AG1725" s="121"/>
      <c r="AH1725" s="121" t="s">
        <v>8404</v>
      </c>
      <c r="AI1725" s="121"/>
      <c r="AJ1725" s="123">
        <v>2</v>
      </c>
      <c r="AK1725" s="123">
        <v>140000</v>
      </c>
      <c r="AL1725" s="123">
        <f t="shared" si="290"/>
        <v>280000</v>
      </c>
      <c r="AM1725" s="123">
        <f t="shared" si="291"/>
        <v>0</v>
      </c>
      <c r="AN1725" s="130"/>
      <c r="AO1725" s="21"/>
      <c r="AP1725" s="24"/>
      <c r="AQ1725" s="21"/>
    </row>
    <row r="1726" spans="1:43" s="22" customFormat="1" ht="76.5" outlineLevel="1" x14ac:dyDescent="0.25">
      <c r="A1726" s="70"/>
      <c r="B1726" s="72" t="s">
        <v>6624</v>
      </c>
      <c r="C1726" s="21" t="s">
        <v>79</v>
      </c>
      <c r="D1726" s="21" t="s">
        <v>395</v>
      </c>
      <c r="E1726" s="21" t="s">
        <v>380</v>
      </c>
      <c r="F1726" s="21" t="s">
        <v>396</v>
      </c>
      <c r="G1726" s="74" t="s">
        <v>7576</v>
      </c>
      <c r="H1726" s="23" t="s">
        <v>3011</v>
      </c>
      <c r="I1726" s="24">
        <v>0</v>
      </c>
      <c r="J1726" s="25">
        <v>710000000</v>
      </c>
      <c r="K1726" s="25" t="s">
        <v>82</v>
      </c>
      <c r="L1726" s="23" t="s">
        <v>726</v>
      </c>
      <c r="M1726" s="21" t="s">
        <v>1728</v>
      </c>
      <c r="N1726" s="26" t="s">
        <v>84</v>
      </c>
      <c r="O1726" s="26" t="s">
        <v>4214</v>
      </c>
      <c r="P1726" s="21" t="s">
        <v>91</v>
      </c>
      <c r="Q1726" s="27" t="s">
        <v>902</v>
      </c>
      <c r="R1726" s="26" t="s">
        <v>1755</v>
      </c>
      <c r="S1726" s="12">
        <v>1</v>
      </c>
      <c r="T1726" s="12">
        <v>57000</v>
      </c>
      <c r="U1726" s="12">
        <f t="shared" si="285"/>
        <v>57000</v>
      </c>
      <c r="V1726" s="12">
        <f t="shared" si="286"/>
        <v>63840.000000000007</v>
      </c>
      <c r="W1726" s="23"/>
      <c r="X1726" s="23">
        <v>2017</v>
      </c>
      <c r="Y1726" s="25"/>
      <c r="Z1726" s="121" t="s">
        <v>689</v>
      </c>
      <c r="AA1726" s="121" t="s">
        <v>1427</v>
      </c>
      <c r="AB1726" s="121" t="s">
        <v>4791</v>
      </c>
      <c r="AC1726" s="121">
        <v>8</v>
      </c>
      <c r="AD1726" s="122" t="s">
        <v>8462</v>
      </c>
      <c r="AE1726" s="122" t="s">
        <v>8464</v>
      </c>
      <c r="AF1726" s="121" t="s">
        <v>8405</v>
      </c>
      <c r="AG1726" s="121"/>
      <c r="AH1726" s="121" t="s">
        <v>8404</v>
      </c>
      <c r="AI1726" s="121"/>
      <c r="AJ1726" s="123">
        <v>1</v>
      </c>
      <c r="AK1726" s="123">
        <v>57000</v>
      </c>
      <c r="AL1726" s="123">
        <f t="shared" si="290"/>
        <v>57000</v>
      </c>
      <c r="AM1726" s="123">
        <f t="shared" si="291"/>
        <v>0</v>
      </c>
      <c r="AN1726" s="130"/>
      <c r="AO1726" s="21"/>
      <c r="AP1726" s="24"/>
      <c r="AQ1726" s="21"/>
    </row>
    <row r="1727" spans="1:43" s="22" customFormat="1" ht="76.5" outlineLevel="1" x14ac:dyDescent="0.25">
      <c r="A1727" s="70"/>
      <c r="B1727" s="72" t="s">
        <v>6625</v>
      </c>
      <c r="C1727" s="21" t="s">
        <v>79</v>
      </c>
      <c r="D1727" s="21" t="s">
        <v>385</v>
      </c>
      <c r="E1727" s="21" t="s">
        <v>380</v>
      </c>
      <c r="F1727" s="21" t="s">
        <v>386</v>
      </c>
      <c r="G1727" s="74" t="s">
        <v>7696</v>
      </c>
      <c r="H1727" s="23" t="s">
        <v>3011</v>
      </c>
      <c r="I1727" s="24">
        <v>0</v>
      </c>
      <c r="J1727" s="25">
        <v>710000000</v>
      </c>
      <c r="K1727" s="25" t="s">
        <v>82</v>
      </c>
      <c r="L1727" s="23" t="s">
        <v>726</v>
      </c>
      <c r="M1727" s="21" t="s">
        <v>1728</v>
      </c>
      <c r="N1727" s="26" t="s">
        <v>84</v>
      </c>
      <c r="O1727" s="26" t="s">
        <v>4214</v>
      </c>
      <c r="P1727" s="21" t="s">
        <v>91</v>
      </c>
      <c r="Q1727" s="27" t="s">
        <v>902</v>
      </c>
      <c r="R1727" s="26" t="s">
        <v>1755</v>
      </c>
      <c r="S1727" s="12">
        <v>1</v>
      </c>
      <c r="T1727" s="12">
        <v>57000</v>
      </c>
      <c r="U1727" s="12">
        <f t="shared" si="285"/>
        <v>57000</v>
      </c>
      <c r="V1727" s="12">
        <f t="shared" si="286"/>
        <v>63840.000000000007</v>
      </c>
      <c r="W1727" s="23"/>
      <c r="X1727" s="23">
        <v>2017</v>
      </c>
      <c r="Y1727" s="25"/>
      <c r="Z1727" s="121" t="s">
        <v>689</v>
      </c>
      <c r="AA1727" s="121" t="s">
        <v>1427</v>
      </c>
      <c r="AB1727" s="121" t="s">
        <v>4791</v>
      </c>
      <c r="AC1727" s="121">
        <v>9</v>
      </c>
      <c r="AD1727" s="122" t="s">
        <v>8462</v>
      </c>
      <c r="AE1727" s="122" t="s">
        <v>8464</v>
      </c>
      <c r="AF1727" s="121" t="s">
        <v>8405</v>
      </c>
      <c r="AG1727" s="121"/>
      <c r="AH1727" s="121" t="s">
        <v>8404</v>
      </c>
      <c r="AI1727" s="121"/>
      <c r="AJ1727" s="123">
        <v>1</v>
      </c>
      <c r="AK1727" s="123">
        <v>57000</v>
      </c>
      <c r="AL1727" s="123">
        <f t="shared" si="290"/>
        <v>57000</v>
      </c>
      <c r="AM1727" s="123">
        <f t="shared" si="291"/>
        <v>0</v>
      </c>
      <c r="AN1727" s="130"/>
      <c r="AO1727" s="21"/>
      <c r="AP1727" s="24"/>
      <c r="AQ1727" s="21"/>
    </row>
    <row r="1728" spans="1:43" s="22" customFormat="1" ht="89.25" outlineLevel="1" x14ac:dyDescent="0.25">
      <c r="A1728" s="70"/>
      <c r="B1728" s="72" t="s">
        <v>6626</v>
      </c>
      <c r="C1728" s="21" t="s">
        <v>79</v>
      </c>
      <c r="D1728" s="21" t="s">
        <v>1733</v>
      </c>
      <c r="E1728" s="21" t="s">
        <v>1734</v>
      </c>
      <c r="F1728" s="21" t="s">
        <v>1735</v>
      </c>
      <c r="G1728" s="74" t="s">
        <v>7577</v>
      </c>
      <c r="H1728" s="23" t="s">
        <v>3011</v>
      </c>
      <c r="I1728" s="24">
        <v>0</v>
      </c>
      <c r="J1728" s="25">
        <v>710000000</v>
      </c>
      <c r="K1728" s="25" t="s">
        <v>82</v>
      </c>
      <c r="L1728" s="23" t="s">
        <v>726</v>
      </c>
      <c r="M1728" s="21" t="s">
        <v>1728</v>
      </c>
      <c r="N1728" s="26" t="s">
        <v>84</v>
      </c>
      <c r="O1728" s="26" t="s">
        <v>4214</v>
      </c>
      <c r="P1728" s="21" t="s">
        <v>91</v>
      </c>
      <c r="Q1728" s="27">
        <v>796</v>
      </c>
      <c r="R1728" s="26" t="s">
        <v>678</v>
      </c>
      <c r="S1728" s="12">
        <v>2</v>
      </c>
      <c r="T1728" s="12">
        <v>17500</v>
      </c>
      <c r="U1728" s="12">
        <f t="shared" si="285"/>
        <v>35000</v>
      </c>
      <c r="V1728" s="12">
        <f t="shared" si="286"/>
        <v>39200.000000000007</v>
      </c>
      <c r="W1728" s="23"/>
      <c r="X1728" s="23">
        <v>2017</v>
      </c>
      <c r="Y1728" s="25"/>
      <c r="Z1728" s="121" t="s">
        <v>689</v>
      </c>
      <c r="AA1728" s="121" t="s">
        <v>1427</v>
      </c>
      <c r="AB1728" s="121" t="s">
        <v>4791</v>
      </c>
      <c r="AC1728" s="121">
        <v>10</v>
      </c>
      <c r="AD1728" s="122" t="s">
        <v>8462</v>
      </c>
      <c r="AE1728" s="122" t="s">
        <v>8464</v>
      </c>
      <c r="AF1728" s="121" t="s">
        <v>8405</v>
      </c>
      <c r="AG1728" s="121"/>
      <c r="AH1728" s="121" t="s">
        <v>8404</v>
      </c>
      <c r="AI1728" s="121"/>
      <c r="AJ1728" s="123">
        <v>2</v>
      </c>
      <c r="AK1728" s="123">
        <v>17500</v>
      </c>
      <c r="AL1728" s="123">
        <f t="shared" si="290"/>
        <v>35000</v>
      </c>
      <c r="AM1728" s="123">
        <f t="shared" si="291"/>
        <v>0</v>
      </c>
      <c r="AN1728" s="130"/>
      <c r="AO1728" s="21"/>
      <c r="AP1728" s="24"/>
      <c r="AQ1728" s="21"/>
    </row>
    <row r="1729" spans="1:43" s="22" customFormat="1" ht="76.5" outlineLevel="1" x14ac:dyDescent="0.25">
      <c r="A1729" s="70"/>
      <c r="B1729" s="72" t="s">
        <v>6627</v>
      </c>
      <c r="C1729" s="21" t="s">
        <v>79</v>
      </c>
      <c r="D1729" s="21" t="s">
        <v>1736</v>
      </c>
      <c r="E1729" s="21" t="s">
        <v>1438</v>
      </c>
      <c r="F1729" s="21" t="s">
        <v>1737</v>
      </c>
      <c r="G1729" s="74" t="s">
        <v>7578</v>
      </c>
      <c r="H1729" s="23" t="s">
        <v>3011</v>
      </c>
      <c r="I1729" s="24">
        <v>0</v>
      </c>
      <c r="J1729" s="25">
        <v>710000000</v>
      </c>
      <c r="K1729" s="25" t="s">
        <v>82</v>
      </c>
      <c r="L1729" s="23" t="s">
        <v>726</v>
      </c>
      <c r="M1729" s="21" t="s">
        <v>1728</v>
      </c>
      <c r="N1729" s="26" t="s">
        <v>84</v>
      </c>
      <c r="O1729" s="26" t="s">
        <v>4214</v>
      </c>
      <c r="P1729" s="21" t="s">
        <v>91</v>
      </c>
      <c r="Q1729" s="27" t="s">
        <v>1706</v>
      </c>
      <c r="R1729" s="26" t="s">
        <v>85</v>
      </c>
      <c r="S1729" s="12">
        <v>25</v>
      </c>
      <c r="T1729" s="12">
        <v>2750</v>
      </c>
      <c r="U1729" s="12">
        <f t="shared" si="285"/>
        <v>68750</v>
      </c>
      <c r="V1729" s="12">
        <f t="shared" si="286"/>
        <v>77000.000000000015</v>
      </c>
      <c r="W1729" s="23"/>
      <c r="X1729" s="23">
        <v>2017</v>
      </c>
      <c r="Y1729" s="25"/>
      <c r="Z1729" s="121" t="s">
        <v>689</v>
      </c>
      <c r="AA1729" s="121" t="s">
        <v>1427</v>
      </c>
      <c r="AB1729" s="121" t="s">
        <v>4791</v>
      </c>
      <c r="AC1729" s="121">
        <v>11</v>
      </c>
      <c r="AD1729" s="122" t="s">
        <v>8462</v>
      </c>
      <c r="AE1729" s="122" t="s">
        <v>8464</v>
      </c>
      <c r="AF1729" s="121" t="s">
        <v>8405</v>
      </c>
      <c r="AG1729" s="121"/>
      <c r="AH1729" s="121" t="s">
        <v>8404</v>
      </c>
      <c r="AI1729" s="121"/>
      <c r="AJ1729" s="123">
        <v>25</v>
      </c>
      <c r="AK1729" s="123">
        <v>2750</v>
      </c>
      <c r="AL1729" s="123">
        <f t="shared" si="290"/>
        <v>68750</v>
      </c>
      <c r="AM1729" s="123">
        <f t="shared" si="291"/>
        <v>0</v>
      </c>
      <c r="AN1729" s="130"/>
      <c r="AO1729" s="21"/>
      <c r="AP1729" s="24"/>
      <c r="AQ1729" s="21"/>
    </row>
    <row r="1730" spans="1:43" s="22" customFormat="1" ht="76.5" outlineLevel="1" x14ac:dyDescent="0.25">
      <c r="A1730" s="70"/>
      <c r="B1730" s="72" t="s">
        <v>6628</v>
      </c>
      <c r="C1730" s="21" t="s">
        <v>79</v>
      </c>
      <c r="D1730" s="21" t="s">
        <v>633</v>
      </c>
      <c r="E1730" s="21" t="s">
        <v>596</v>
      </c>
      <c r="F1730" s="21" t="s">
        <v>634</v>
      </c>
      <c r="G1730" s="74" t="s">
        <v>7586</v>
      </c>
      <c r="H1730" s="23" t="s">
        <v>3011</v>
      </c>
      <c r="I1730" s="24">
        <v>0</v>
      </c>
      <c r="J1730" s="25">
        <v>710000000</v>
      </c>
      <c r="K1730" s="25" t="s">
        <v>82</v>
      </c>
      <c r="L1730" s="23" t="s">
        <v>726</v>
      </c>
      <c r="M1730" s="21" t="s">
        <v>1728</v>
      </c>
      <c r="N1730" s="26" t="s">
        <v>84</v>
      </c>
      <c r="O1730" s="26" t="s">
        <v>4214</v>
      </c>
      <c r="P1730" s="21" t="s">
        <v>91</v>
      </c>
      <c r="Q1730" s="27">
        <v>796</v>
      </c>
      <c r="R1730" s="26" t="s">
        <v>678</v>
      </c>
      <c r="S1730" s="12">
        <v>7</v>
      </c>
      <c r="T1730" s="12">
        <v>6500</v>
      </c>
      <c r="U1730" s="12">
        <f t="shared" si="285"/>
        <v>45500</v>
      </c>
      <c r="V1730" s="12">
        <f t="shared" si="286"/>
        <v>50960.000000000007</v>
      </c>
      <c r="W1730" s="23"/>
      <c r="X1730" s="23">
        <v>2017</v>
      </c>
      <c r="Y1730" s="25"/>
      <c r="Z1730" s="121" t="s">
        <v>689</v>
      </c>
      <c r="AA1730" s="121" t="s">
        <v>1427</v>
      </c>
      <c r="AB1730" s="121" t="s">
        <v>4791</v>
      </c>
      <c r="AC1730" s="121">
        <v>12</v>
      </c>
      <c r="AD1730" s="122" t="s">
        <v>8462</v>
      </c>
      <c r="AE1730" s="122" t="s">
        <v>8464</v>
      </c>
      <c r="AF1730" s="121" t="s">
        <v>8405</v>
      </c>
      <c r="AG1730" s="121"/>
      <c r="AH1730" s="121" t="s">
        <v>8404</v>
      </c>
      <c r="AI1730" s="121"/>
      <c r="AJ1730" s="123">
        <v>7</v>
      </c>
      <c r="AK1730" s="123">
        <v>6500</v>
      </c>
      <c r="AL1730" s="123">
        <f t="shared" si="290"/>
        <v>45500</v>
      </c>
      <c r="AM1730" s="123">
        <f t="shared" si="291"/>
        <v>0</v>
      </c>
      <c r="AN1730" s="130"/>
      <c r="AO1730" s="21"/>
      <c r="AP1730" s="24"/>
      <c r="AQ1730" s="21"/>
    </row>
    <row r="1731" spans="1:43" s="22" customFormat="1" ht="76.5" outlineLevel="1" x14ac:dyDescent="0.25">
      <c r="A1731" s="70"/>
      <c r="B1731" s="72" t="s">
        <v>6629</v>
      </c>
      <c r="C1731" s="21" t="s">
        <v>79</v>
      </c>
      <c r="D1731" s="21" t="s">
        <v>633</v>
      </c>
      <c r="E1731" s="21" t="s">
        <v>596</v>
      </c>
      <c r="F1731" s="21" t="s">
        <v>634</v>
      </c>
      <c r="G1731" s="74" t="s">
        <v>7585</v>
      </c>
      <c r="H1731" s="23" t="s">
        <v>3011</v>
      </c>
      <c r="I1731" s="24">
        <v>0</v>
      </c>
      <c r="J1731" s="25">
        <v>710000000</v>
      </c>
      <c r="K1731" s="25" t="s">
        <v>82</v>
      </c>
      <c r="L1731" s="23" t="s">
        <v>726</v>
      </c>
      <c r="M1731" s="21" t="s">
        <v>1728</v>
      </c>
      <c r="N1731" s="26" t="s">
        <v>84</v>
      </c>
      <c r="O1731" s="26" t="s">
        <v>4214</v>
      </c>
      <c r="P1731" s="21" t="s">
        <v>91</v>
      </c>
      <c r="Q1731" s="27">
        <v>796</v>
      </c>
      <c r="R1731" s="26" t="s">
        <v>678</v>
      </c>
      <c r="S1731" s="12">
        <v>4</v>
      </c>
      <c r="T1731" s="12">
        <v>5000</v>
      </c>
      <c r="U1731" s="12">
        <f t="shared" si="285"/>
        <v>20000</v>
      </c>
      <c r="V1731" s="12">
        <f t="shared" si="286"/>
        <v>22400.000000000004</v>
      </c>
      <c r="W1731" s="23"/>
      <c r="X1731" s="23">
        <v>2017</v>
      </c>
      <c r="Y1731" s="25"/>
      <c r="Z1731" s="121" t="s">
        <v>689</v>
      </c>
      <c r="AA1731" s="121" t="s">
        <v>1427</v>
      </c>
      <c r="AB1731" s="121" t="s">
        <v>4791</v>
      </c>
      <c r="AC1731" s="121">
        <v>13</v>
      </c>
      <c r="AD1731" s="122" t="s">
        <v>8462</v>
      </c>
      <c r="AE1731" s="122" t="s">
        <v>8464</v>
      </c>
      <c r="AF1731" s="121" t="s">
        <v>8405</v>
      </c>
      <c r="AG1731" s="121"/>
      <c r="AH1731" s="121" t="s">
        <v>8404</v>
      </c>
      <c r="AI1731" s="121"/>
      <c r="AJ1731" s="123">
        <v>4</v>
      </c>
      <c r="AK1731" s="123">
        <v>5000</v>
      </c>
      <c r="AL1731" s="123">
        <f t="shared" si="290"/>
        <v>20000</v>
      </c>
      <c r="AM1731" s="123">
        <f t="shared" si="291"/>
        <v>0</v>
      </c>
      <c r="AN1731" s="130"/>
      <c r="AO1731" s="21"/>
      <c r="AP1731" s="24"/>
      <c r="AQ1731" s="21"/>
    </row>
    <row r="1732" spans="1:43" s="22" customFormat="1" ht="76.5" outlineLevel="1" x14ac:dyDescent="0.25">
      <c r="A1732" s="70"/>
      <c r="B1732" s="72" t="s">
        <v>6630</v>
      </c>
      <c r="C1732" s="21" t="s">
        <v>79</v>
      </c>
      <c r="D1732" s="21" t="s">
        <v>1738</v>
      </c>
      <c r="E1732" s="21" t="s">
        <v>596</v>
      </c>
      <c r="F1732" s="21" t="s">
        <v>1739</v>
      </c>
      <c r="G1732" s="74" t="s">
        <v>7587</v>
      </c>
      <c r="H1732" s="23" t="s">
        <v>3011</v>
      </c>
      <c r="I1732" s="24">
        <v>0</v>
      </c>
      <c r="J1732" s="25">
        <v>710000000</v>
      </c>
      <c r="K1732" s="25" t="s">
        <v>82</v>
      </c>
      <c r="L1732" s="23" t="s">
        <v>726</v>
      </c>
      <c r="M1732" s="21" t="s">
        <v>1728</v>
      </c>
      <c r="N1732" s="26" t="s">
        <v>84</v>
      </c>
      <c r="O1732" s="26" t="s">
        <v>4214</v>
      </c>
      <c r="P1732" s="21" t="s">
        <v>91</v>
      </c>
      <c r="Q1732" s="27">
        <v>796</v>
      </c>
      <c r="R1732" s="26" t="s">
        <v>678</v>
      </c>
      <c r="S1732" s="12">
        <v>4</v>
      </c>
      <c r="T1732" s="12">
        <v>12000</v>
      </c>
      <c r="U1732" s="12">
        <f t="shared" si="285"/>
        <v>48000</v>
      </c>
      <c r="V1732" s="12">
        <f t="shared" si="286"/>
        <v>53760.000000000007</v>
      </c>
      <c r="W1732" s="23"/>
      <c r="X1732" s="23">
        <v>2017</v>
      </c>
      <c r="Y1732" s="25"/>
      <c r="Z1732" s="121" t="s">
        <v>689</v>
      </c>
      <c r="AA1732" s="121" t="s">
        <v>1427</v>
      </c>
      <c r="AB1732" s="121" t="s">
        <v>4791</v>
      </c>
      <c r="AC1732" s="121">
        <v>14</v>
      </c>
      <c r="AD1732" s="122" t="s">
        <v>8462</v>
      </c>
      <c r="AE1732" s="122" t="s">
        <v>8464</v>
      </c>
      <c r="AF1732" s="121" t="s">
        <v>8405</v>
      </c>
      <c r="AG1732" s="121"/>
      <c r="AH1732" s="121" t="s">
        <v>8404</v>
      </c>
      <c r="AI1732" s="121"/>
      <c r="AJ1732" s="123">
        <v>4</v>
      </c>
      <c r="AK1732" s="123">
        <v>12000</v>
      </c>
      <c r="AL1732" s="123">
        <f t="shared" si="290"/>
        <v>48000</v>
      </c>
      <c r="AM1732" s="123">
        <f t="shared" si="291"/>
        <v>0</v>
      </c>
      <c r="AN1732" s="130"/>
      <c r="AO1732" s="21"/>
      <c r="AP1732" s="24"/>
      <c r="AQ1732" s="21"/>
    </row>
    <row r="1733" spans="1:43" s="22" customFormat="1" ht="76.5" outlineLevel="1" x14ac:dyDescent="0.25">
      <c r="A1733" s="70"/>
      <c r="B1733" s="72" t="s">
        <v>6631</v>
      </c>
      <c r="C1733" s="21" t="s">
        <v>79</v>
      </c>
      <c r="D1733" s="21" t="s">
        <v>1740</v>
      </c>
      <c r="E1733" s="21" t="s">
        <v>596</v>
      </c>
      <c r="F1733" s="21" t="s">
        <v>1741</v>
      </c>
      <c r="G1733" s="74" t="s">
        <v>7588</v>
      </c>
      <c r="H1733" s="23" t="s">
        <v>3011</v>
      </c>
      <c r="I1733" s="24">
        <v>0</v>
      </c>
      <c r="J1733" s="25">
        <v>710000000</v>
      </c>
      <c r="K1733" s="25" t="s">
        <v>82</v>
      </c>
      <c r="L1733" s="23" t="s">
        <v>726</v>
      </c>
      <c r="M1733" s="21" t="s">
        <v>1728</v>
      </c>
      <c r="N1733" s="26" t="s">
        <v>84</v>
      </c>
      <c r="O1733" s="26" t="s">
        <v>4214</v>
      </c>
      <c r="P1733" s="21" t="s">
        <v>91</v>
      </c>
      <c r="Q1733" s="27">
        <v>796</v>
      </c>
      <c r="R1733" s="26" t="s">
        <v>678</v>
      </c>
      <c r="S1733" s="12">
        <v>8</v>
      </c>
      <c r="T1733" s="12">
        <v>5000</v>
      </c>
      <c r="U1733" s="12">
        <f t="shared" si="285"/>
        <v>40000</v>
      </c>
      <c r="V1733" s="12">
        <f t="shared" si="286"/>
        <v>44800.000000000007</v>
      </c>
      <c r="W1733" s="23"/>
      <c r="X1733" s="23">
        <v>2017</v>
      </c>
      <c r="Y1733" s="25"/>
      <c r="Z1733" s="121" t="s">
        <v>689</v>
      </c>
      <c r="AA1733" s="121" t="s">
        <v>1427</v>
      </c>
      <c r="AB1733" s="121" t="s">
        <v>4791</v>
      </c>
      <c r="AC1733" s="121">
        <v>15</v>
      </c>
      <c r="AD1733" s="122" t="s">
        <v>8462</v>
      </c>
      <c r="AE1733" s="122" t="s">
        <v>8464</v>
      </c>
      <c r="AF1733" s="121" t="s">
        <v>8405</v>
      </c>
      <c r="AG1733" s="121"/>
      <c r="AH1733" s="121" t="s">
        <v>8404</v>
      </c>
      <c r="AI1733" s="121"/>
      <c r="AJ1733" s="123">
        <v>8</v>
      </c>
      <c r="AK1733" s="123">
        <v>5000</v>
      </c>
      <c r="AL1733" s="123">
        <f t="shared" si="290"/>
        <v>40000</v>
      </c>
      <c r="AM1733" s="123">
        <f t="shared" si="291"/>
        <v>0</v>
      </c>
      <c r="AN1733" s="130"/>
      <c r="AO1733" s="21"/>
      <c r="AP1733" s="24"/>
      <c r="AQ1733" s="21"/>
    </row>
    <row r="1734" spans="1:43" s="22" customFormat="1" ht="76.5" outlineLevel="1" x14ac:dyDescent="0.25">
      <c r="A1734" s="70"/>
      <c r="B1734" s="72" t="s">
        <v>6632</v>
      </c>
      <c r="C1734" s="21" t="s">
        <v>79</v>
      </c>
      <c r="D1734" s="21" t="s">
        <v>637</v>
      </c>
      <c r="E1734" s="21" t="s">
        <v>596</v>
      </c>
      <c r="F1734" s="21" t="s">
        <v>638</v>
      </c>
      <c r="G1734" s="74" t="s">
        <v>7697</v>
      </c>
      <c r="H1734" s="23" t="s">
        <v>3011</v>
      </c>
      <c r="I1734" s="24">
        <v>0</v>
      </c>
      <c r="J1734" s="25">
        <v>710000000</v>
      </c>
      <c r="K1734" s="25" t="s">
        <v>82</v>
      </c>
      <c r="L1734" s="23" t="s">
        <v>726</v>
      </c>
      <c r="M1734" s="21" t="s">
        <v>1728</v>
      </c>
      <c r="N1734" s="26" t="s">
        <v>84</v>
      </c>
      <c r="O1734" s="26" t="s">
        <v>4214</v>
      </c>
      <c r="P1734" s="21" t="s">
        <v>91</v>
      </c>
      <c r="Q1734" s="27">
        <v>796</v>
      </c>
      <c r="R1734" s="26" t="s">
        <v>678</v>
      </c>
      <c r="S1734" s="12">
        <v>3</v>
      </c>
      <c r="T1734" s="12">
        <v>20000</v>
      </c>
      <c r="U1734" s="12">
        <f t="shared" si="285"/>
        <v>60000</v>
      </c>
      <c r="V1734" s="12">
        <f t="shared" si="286"/>
        <v>67200</v>
      </c>
      <c r="W1734" s="23"/>
      <c r="X1734" s="23">
        <v>2017</v>
      </c>
      <c r="Y1734" s="25"/>
      <c r="Z1734" s="121" t="s">
        <v>689</v>
      </c>
      <c r="AA1734" s="121" t="s">
        <v>1427</v>
      </c>
      <c r="AB1734" s="121" t="s">
        <v>4791</v>
      </c>
      <c r="AC1734" s="121">
        <v>16</v>
      </c>
      <c r="AD1734" s="122" t="s">
        <v>8462</v>
      </c>
      <c r="AE1734" s="122" t="s">
        <v>8464</v>
      </c>
      <c r="AF1734" s="121" t="s">
        <v>8405</v>
      </c>
      <c r="AG1734" s="121"/>
      <c r="AH1734" s="121" t="s">
        <v>8404</v>
      </c>
      <c r="AI1734" s="121"/>
      <c r="AJ1734" s="123">
        <v>3</v>
      </c>
      <c r="AK1734" s="123">
        <v>20000</v>
      </c>
      <c r="AL1734" s="123">
        <f t="shared" si="290"/>
        <v>60000</v>
      </c>
      <c r="AM1734" s="123">
        <f t="shared" si="291"/>
        <v>0</v>
      </c>
      <c r="AN1734" s="130"/>
      <c r="AO1734" s="21"/>
      <c r="AP1734" s="24"/>
      <c r="AQ1734" s="21"/>
    </row>
    <row r="1735" spans="1:43" s="22" customFormat="1" ht="76.5" outlineLevel="1" x14ac:dyDescent="0.25">
      <c r="A1735" s="70"/>
      <c r="B1735" s="72" t="s">
        <v>6633</v>
      </c>
      <c r="C1735" s="21" t="s">
        <v>79</v>
      </c>
      <c r="D1735" s="21" t="s">
        <v>1742</v>
      </c>
      <c r="E1735" s="21" t="s">
        <v>674</v>
      </c>
      <c r="F1735" s="21" t="s">
        <v>1743</v>
      </c>
      <c r="G1735" s="74" t="s">
        <v>7579</v>
      </c>
      <c r="H1735" s="23" t="s">
        <v>3011</v>
      </c>
      <c r="I1735" s="24">
        <v>0</v>
      </c>
      <c r="J1735" s="25">
        <v>710000000</v>
      </c>
      <c r="K1735" s="25" t="s">
        <v>82</v>
      </c>
      <c r="L1735" s="23" t="s">
        <v>726</v>
      </c>
      <c r="M1735" s="21" t="s">
        <v>1728</v>
      </c>
      <c r="N1735" s="26" t="s">
        <v>84</v>
      </c>
      <c r="O1735" s="26" t="s">
        <v>4214</v>
      </c>
      <c r="P1735" s="21" t="s">
        <v>91</v>
      </c>
      <c r="Q1735" s="27">
        <v>796</v>
      </c>
      <c r="R1735" s="26" t="s">
        <v>678</v>
      </c>
      <c r="S1735" s="12">
        <v>20</v>
      </c>
      <c r="T1735" s="12">
        <v>2500</v>
      </c>
      <c r="U1735" s="12">
        <f t="shared" si="285"/>
        <v>50000</v>
      </c>
      <c r="V1735" s="12">
        <f t="shared" si="286"/>
        <v>56000.000000000007</v>
      </c>
      <c r="W1735" s="23"/>
      <c r="X1735" s="23">
        <v>2017</v>
      </c>
      <c r="Y1735" s="25"/>
      <c r="Z1735" s="121" t="s">
        <v>689</v>
      </c>
      <c r="AA1735" s="121" t="s">
        <v>1427</v>
      </c>
      <c r="AB1735" s="121" t="s">
        <v>4791</v>
      </c>
      <c r="AC1735" s="121">
        <v>17</v>
      </c>
      <c r="AD1735" s="122" t="s">
        <v>8462</v>
      </c>
      <c r="AE1735" s="122" t="s">
        <v>8464</v>
      </c>
      <c r="AF1735" s="121" t="s">
        <v>8405</v>
      </c>
      <c r="AG1735" s="121"/>
      <c r="AH1735" s="121" t="s">
        <v>8404</v>
      </c>
      <c r="AI1735" s="121"/>
      <c r="AJ1735" s="123">
        <v>20</v>
      </c>
      <c r="AK1735" s="123">
        <v>2500</v>
      </c>
      <c r="AL1735" s="123">
        <f t="shared" si="290"/>
        <v>50000</v>
      </c>
      <c r="AM1735" s="123">
        <f t="shared" si="291"/>
        <v>0</v>
      </c>
      <c r="AN1735" s="130"/>
      <c r="AO1735" s="21"/>
      <c r="AP1735" s="24"/>
      <c r="AQ1735" s="21"/>
    </row>
    <row r="1736" spans="1:43" s="22" customFormat="1" ht="76.5" outlineLevel="1" x14ac:dyDescent="0.25">
      <c r="A1736" s="70"/>
      <c r="B1736" s="72" t="s">
        <v>6634</v>
      </c>
      <c r="C1736" s="21" t="s">
        <v>79</v>
      </c>
      <c r="D1736" s="21" t="s">
        <v>1744</v>
      </c>
      <c r="E1736" s="21" t="s">
        <v>1745</v>
      </c>
      <c r="F1736" s="21" t="s">
        <v>1746</v>
      </c>
      <c r="G1736" s="74" t="s">
        <v>7580</v>
      </c>
      <c r="H1736" s="23" t="s">
        <v>3011</v>
      </c>
      <c r="I1736" s="24">
        <v>0</v>
      </c>
      <c r="J1736" s="25">
        <v>710000000</v>
      </c>
      <c r="K1736" s="25" t="s">
        <v>82</v>
      </c>
      <c r="L1736" s="23" t="s">
        <v>726</v>
      </c>
      <c r="M1736" s="21" t="s">
        <v>1728</v>
      </c>
      <c r="N1736" s="26" t="s">
        <v>84</v>
      </c>
      <c r="O1736" s="26" t="s">
        <v>4214</v>
      </c>
      <c r="P1736" s="21" t="s">
        <v>91</v>
      </c>
      <c r="Q1736" s="27">
        <v>796</v>
      </c>
      <c r="R1736" s="26" t="s">
        <v>678</v>
      </c>
      <c r="S1736" s="12">
        <v>2</v>
      </c>
      <c r="T1736" s="12">
        <v>11000</v>
      </c>
      <c r="U1736" s="12">
        <f t="shared" si="285"/>
        <v>22000</v>
      </c>
      <c r="V1736" s="12">
        <f t="shared" si="286"/>
        <v>24640.000000000004</v>
      </c>
      <c r="W1736" s="23"/>
      <c r="X1736" s="23">
        <v>2017</v>
      </c>
      <c r="Y1736" s="25"/>
      <c r="Z1736" s="121" t="s">
        <v>689</v>
      </c>
      <c r="AA1736" s="121" t="s">
        <v>1427</v>
      </c>
      <c r="AB1736" s="121" t="s">
        <v>4791</v>
      </c>
      <c r="AC1736" s="121">
        <v>18</v>
      </c>
      <c r="AD1736" s="122" t="s">
        <v>8462</v>
      </c>
      <c r="AE1736" s="122" t="s">
        <v>8464</v>
      </c>
      <c r="AF1736" s="121" t="s">
        <v>8405</v>
      </c>
      <c r="AG1736" s="121"/>
      <c r="AH1736" s="121" t="s">
        <v>8404</v>
      </c>
      <c r="AI1736" s="121"/>
      <c r="AJ1736" s="123">
        <v>2</v>
      </c>
      <c r="AK1736" s="123">
        <v>11000</v>
      </c>
      <c r="AL1736" s="123">
        <f t="shared" si="290"/>
        <v>22000</v>
      </c>
      <c r="AM1736" s="123">
        <f t="shared" si="291"/>
        <v>0</v>
      </c>
      <c r="AN1736" s="130"/>
      <c r="AO1736" s="21"/>
      <c r="AP1736" s="24"/>
      <c r="AQ1736" s="21"/>
    </row>
    <row r="1737" spans="1:43" s="22" customFormat="1" ht="76.5" outlineLevel="1" x14ac:dyDescent="0.25">
      <c r="A1737" s="70"/>
      <c r="B1737" s="72" t="s">
        <v>6635</v>
      </c>
      <c r="C1737" s="21" t="s">
        <v>79</v>
      </c>
      <c r="D1737" s="21" t="s">
        <v>1744</v>
      </c>
      <c r="E1737" s="21" t="s">
        <v>1745</v>
      </c>
      <c r="F1737" s="21" t="s">
        <v>1746</v>
      </c>
      <c r="G1737" s="74" t="s">
        <v>7581</v>
      </c>
      <c r="H1737" s="23" t="s">
        <v>3011</v>
      </c>
      <c r="I1737" s="24">
        <v>0</v>
      </c>
      <c r="J1737" s="25">
        <v>710000000</v>
      </c>
      <c r="K1737" s="25" t="s">
        <v>82</v>
      </c>
      <c r="L1737" s="23" t="s">
        <v>726</v>
      </c>
      <c r="M1737" s="21" t="s">
        <v>1728</v>
      </c>
      <c r="N1737" s="26" t="s">
        <v>84</v>
      </c>
      <c r="O1737" s="26" t="s">
        <v>4214</v>
      </c>
      <c r="P1737" s="21" t="s">
        <v>91</v>
      </c>
      <c r="Q1737" s="27">
        <v>796</v>
      </c>
      <c r="R1737" s="26" t="s">
        <v>678</v>
      </c>
      <c r="S1737" s="12">
        <v>2</v>
      </c>
      <c r="T1737" s="12">
        <v>12000</v>
      </c>
      <c r="U1737" s="12">
        <f t="shared" si="285"/>
        <v>24000</v>
      </c>
      <c r="V1737" s="12">
        <f t="shared" si="286"/>
        <v>26880.000000000004</v>
      </c>
      <c r="W1737" s="23"/>
      <c r="X1737" s="23">
        <v>2017</v>
      </c>
      <c r="Y1737" s="25"/>
      <c r="Z1737" s="121" t="s">
        <v>689</v>
      </c>
      <c r="AA1737" s="121" t="s">
        <v>1427</v>
      </c>
      <c r="AB1737" s="121" t="s">
        <v>4791</v>
      </c>
      <c r="AC1737" s="121">
        <v>19</v>
      </c>
      <c r="AD1737" s="122" t="s">
        <v>8462</v>
      </c>
      <c r="AE1737" s="122" t="s">
        <v>8464</v>
      </c>
      <c r="AF1737" s="121" t="s">
        <v>8405</v>
      </c>
      <c r="AG1737" s="121"/>
      <c r="AH1737" s="121" t="s">
        <v>8404</v>
      </c>
      <c r="AI1737" s="121"/>
      <c r="AJ1737" s="123">
        <v>2</v>
      </c>
      <c r="AK1737" s="123">
        <v>12000</v>
      </c>
      <c r="AL1737" s="123">
        <f t="shared" si="290"/>
        <v>24000</v>
      </c>
      <c r="AM1737" s="123">
        <f t="shared" si="291"/>
        <v>0</v>
      </c>
      <c r="AN1737" s="130"/>
      <c r="AO1737" s="21"/>
      <c r="AP1737" s="24"/>
      <c r="AQ1737" s="21"/>
    </row>
    <row r="1738" spans="1:43" s="22" customFormat="1" ht="76.5" outlineLevel="1" x14ac:dyDescent="0.25">
      <c r="A1738" s="70"/>
      <c r="B1738" s="72" t="s">
        <v>6636</v>
      </c>
      <c r="C1738" s="21" t="s">
        <v>79</v>
      </c>
      <c r="D1738" s="21" t="s">
        <v>1747</v>
      </c>
      <c r="E1738" s="21" t="s">
        <v>1748</v>
      </c>
      <c r="F1738" s="21" t="s">
        <v>1749</v>
      </c>
      <c r="G1738" s="74" t="s">
        <v>7698</v>
      </c>
      <c r="H1738" s="23" t="s">
        <v>3011</v>
      </c>
      <c r="I1738" s="24">
        <v>0</v>
      </c>
      <c r="J1738" s="25">
        <v>710000000</v>
      </c>
      <c r="K1738" s="25" t="s">
        <v>82</v>
      </c>
      <c r="L1738" s="23" t="s">
        <v>726</v>
      </c>
      <c r="M1738" s="21" t="s">
        <v>1728</v>
      </c>
      <c r="N1738" s="26" t="s">
        <v>84</v>
      </c>
      <c r="O1738" s="26" t="s">
        <v>4214</v>
      </c>
      <c r="P1738" s="21" t="s">
        <v>91</v>
      </c>
      <c r="Q1738" s="27">
        <v>796</v>
      </c>
      <c r="R1738" s="26" t="s">
        <v>678</v>
      </c>
      <c r="S1738" s="12">
        <v>3</v>
      </c>
      <c r="T1738" s="12">
        <v>17000</v>
      </c>
      <c r="U1738" s="12">
        <f t="shared" si="285"/>
        <v>51000</v>
      </c>
      <c r="V1738" s="12">
        <f t="shared" si="286"/>
        <v>57120.000000000007</v>
      </c>
      <c r="W1738" s="23"/>
      <c r="X1738" s="23">
        <v>2017</v>
      </c>
      <c r="Y1738" s="25"/>
      <c r="Z1738" s="121" t="s">
        <v>689</v>
      </c>
      <c r="AA1738" s="121" t="s">
        <v>1427</v>
      </c>
      <c r="AB1738" s="121" t="s">
        <v>4791</v>
      </c>
      <c r="AC1738" s="121">
        <v>20</v>
      </c>
      <c r="AD1738" s="122" t="s">
        <v>8462</v>
      </c>
      <c r="AE1738" s="122" t="s">
        <v>8464</v>
      </c>
      <c r="AF1738" s="121" t="s">
        <v>8405</v>
      </c>
      <c r="AG1738" s="121"/>
      <c r="AH1738" s="121" t="s">
        <v>8404</v>
      </c>
      <c r="AI1738" s="121"/>
      <c r="AJ1738" s="123">
        <v>3</v>
      </c>
      <c r="AK1738" s="123">
        <v>17000</v>
      </c>
      <c r="AL1738" s="123">
        <f t="shared" si="290"/>
        <v>51000</v>
      </c>
      <c r="AM1738" s="123">
        <f t="shared" si="291"/>
        <v>0</v>
      </c>
      <c r="AN1738" s="130"/>
      <c r="AO1738" s="21"/>
      <c r="AP1738" s="24"/>
      <c r="AQ1738" s="21"/>
    </row>
    <row r="1739" spans="1:43" s="22" customFormat="1" ht="76.5" outlineLevel="1" x14ac:dyDescent="0.25">
      <c r="A1739" s="70"/>
      <c r="B1739" s="72" t="s">
        <v>6637</v>
      </c>
      <c r="C1739" s="21" t="s">
        <v>79</v>
      </c>
      <c r="D1739" s="21" t="s">
        <v>1750</v>
      </c>
      <c r="E1739" s="21" t="s">
        <v>1751</v>
      </c>
      <c r="F1739" s="21" t="s">
        <v>1752</v>
      </c>
      <c r="G1739" s="74" t="s">
        <v>7699</v>
      </c>
      <c r="H1739" s="23" t="s">
        <v>3011</v>
      </c>
      <c r="I1739" s="24">
        <v>0</v>
      </c>
      <c r="J1739" s="25">
        <v>710000000</v>
      </c>
      <c r="K1739" s="25" t="s">
        <v>82</v>
      </c>
      <c r="L1739" s="23" t="s">
        <v>726</v>
      </c>
      <c r="M1739" s="21" t="s">
        <v>1728</v>
      </c>
      <c r="N1739" s="26" t="s">
        <v>84</v>
      </c>
      <c r="O1739" s="26" t="s">
        <v>4214</v>
      </c>
      <c r="P1739" s="21" t="s">
        <v>91</v>
      </c>
      <c r="Q1739" s="27">
        <v>796</v>
      </c>
      <c r="R1739" s="26" t="s">
        <v>678</v>
      </c>
      <c r="S1739" s="12">
        <v>6</v>
      </c>
      <c r="T1739" s="12">
        <v>5732</v>
      </c>
      <c r="U1739" s="12">
        <f t="shared" ref="U1739:U1802" si="292">S1739*T1739</f>
        <v>34392</v>
      </c>
      <c r="V1739" s="12">
        <f t="shared" ref="V1739:V1802" si="293">U1739*1.12</f>
        <v>38519.040000000001</v>
      </c>
      <c r="W1739" s="23"/>
      <c r="X1739" s="23">
        <v>2017</v>
      </c>
      <c r="Y1739" s="25"/>
      <c r="Z1739" s="121" t="s">
        <v>689</v>
      </c>
      <c r="AA1739" s="121" t="s">
        <v>1427</v>
      </c>
      <c r="AB1739" s="121" t="s">
        <v>4791</v>
      </c>
      <c r="AC1739" s="121">
        <v>21</v>
      </c>
      <c r="AD1739" s="122" t="s">
        <v>8462</v>
      </c>
      <c r="AE1739" s="122" t="s">
        <v>8464</v>
      </c>
      <c r="AF1739" s="121" t="s">
        <v>8405</v>
      </c>
      <c r="AG1739" s="121"/>
      <c r="AH1739" s="121" t="s">
        <v>8404</v>
      </c>
      <c r="AI1739" s="121"/>
      <c r="AJ1739" s="123">
        <v>6</v>
      </c>
      <c r="AK1739" s="123">
        <v>5732</v>
      </c>
      <c r="AL1739" s="123">
        <f t="shared" si="290"/>
        <v>34392</v>
      </c>
      <c r="AM1739" s="123">
        <f t="shared" si="291"/>
        <v>0</v>
      </c>
      <c r="AN1739" s="130"/>
      <c r="AO1739" s="21"/>
      <c r="AP1739" s="24"/>
      <c r="AQ1739" s="21"/>
    </row>
    <row r="1740" spans="1:43" s="22" customFormat="1" ht="76.5" outlineLevel="1" x14ac:dyDescent="0.25">
      <c r="A1740" s="70"/>
      <c r="B1740" s="72" t="s">
        <v>6638</v>
      </c>
      <c r="C1740" s="21" t="s">
        <v>79</v>
      </c>
      <c r="D1740" s="21" t="s">
        <v>1753</v>
      </c>
      <c r="E1740" s="21" t="s">
        <v>1438</v>
      </c>
      <c r="F1740" s="21" t="s">
        <v>1754</v>
      </c>
      <c r="G1740" s="74" t="s">
        <v>7606</v>
      </c>
      <c r="H1740" s="23" t="s">
        <v>3011</v>
      </c>
      <c r="I1740" s="24">
        <v>0</v>
      </c>
      <c r="J1740" s="25">
        <v>710000000</v>
      </c>
      <c r="K1740" s="25" t="s">
        <v>82</v>
      </c>
      <c r="L1740" s="23" t="s">
        <v>726</v>
      </c>
      <c r="M1740" s="21" t="s">
        <v>1728</v>
      </c>
      <c r="N1740" s="26" t="s">
        <v>84</v>
      </c>
      <c r="O1740" s="26" t="s">
        <v>4214</v>
      </c>
      <c r="P1740" s="21" t="s">
        <v>91</v>
      </c>
      <c r="Q1740" s="27" t="s">
        <v>1706</v>
      </c>
      <c r="R1740" s="26" t="s">
        <v>85</v>
      </c>
      <c r="S1740" s="12">
        <v>40</v>
      </c>
      <c r="T1740" s="12">
        <v>2388.39</v>
      </c>
      <c r="U1740" s="12">
        <f t="shared" si="292"/>
        <v>95535.599999999991</v>
      </c>
      <c r="V1740" s="12">
        <f t="shared" si="293"/>
        <v>106999.872</v>
      </c>
      <c r="W1740" s="23"/>
      <c r="X1740" s="23">
        <v>2017</v>
      </c>
      <c r="Y1740" s="25"/>
      <c r="Z1740" s="121" t="s">
        <v>689</v>
      </c>
      <c r="AA1740" s="121" t="s">
        <v>1427</v>
      </c>
      <c r="AB1740" s="121" t="s">
        <v>4791</v>
      </c>
      <c r="AC1740" s="121">
        <v>22</v>
      </c>
      <c r="AD1740" s="122" t="s">
        <v>8462</v>
      </c>
      <c r="AE1740" s="122" t="s">
        <v>8464</v>
      </c>
      <c r="AF1740" s="121" t="s">
        <v>8405</v>
      </c>
      <c r="AG1740" s="121"/>
      <c r="AH1740" s="121" t="s">
        <v>8404</v>
      </c>
      <c r="AI1740" s="121"/>
      <c r="AJ1740" s="123">
        <v>40</v>
      </c>
      <c r="AK1740" s="123">
        <v>2388.39</v>
      </c>
      <c r="AL1740" s="123">
        <f t="shared" si="290"/>
        <v>95535.599999999991</v>
      </c>
      <c r="AM1740" s="123">
        <f t="shared" si="291"/>
        <v>0</v>
      </c>
      <c r="AN1740" s="130"/>
      <c r="AO1740" s="21"/>
      <c r="AP1740" s="24"/>
      <c r="AQ1740" s="21"/>
    </row>
    <row r="1741" spans="1:43" s="22" customFormat="1" ht="76.5" outlineLevel="1" x14ac:dyDescent="0.25">
      <c r="A1741" s="70"/>
      <c r="B1741" s="72" t="s">
        <v>6639</v>
      </c>
      <c r="C1741" s="21" t="s">
        <v>79</v>
      </c>
      <c r="D1741" s="21" t="s">
        <v>1736</v>
      </c>
      <c r="E1741" s="21" t="s">
        <v>1438</v>
      </c>
      <c r="F1741" s="21" t="s">
        <v>1737</v>
      </c>
      <c r="G1741" s="74" t="s">
        <v>7607</v>
      </c>
      <c r="H1741" s="23" t="s">
        <v>3011</v>
      </c>
      <c r="I1741" s="24">
        <v>0</v>
      </c>
      <c r="J1741" s="25">
        <v>710000000</v>
      </c>
      <c r="K1741" s="25" t="s">
        <v>82</v>
      </c>
      <c r="L1741" s="23" t="s">
        <v>726</v>
      </c>
      <c r="M1741" s="21" t="s">
        <v>1728</v>
      </c>
      <c r="N1741" s="26" t="s">
        <v>84</v>
      </c>
      <c r="O1741" s="26" t="s">
        <v>4214</v>
      </c>
      <c r="P1741" s="21" t="s">
        <v>91</v>
      </c>
      <c r="Q1741" s="27" t="s">
        <v>1706</v>
      </c>
      <c r="R1741" s="26" t="s">
        <v>85</v>
      </c>
      <c r="S1741" s="12">
        <v>5</v>
      </c>
      <c r="T1741" s="12">
        <v>1146.43</v>
      </c>
      <c r="U1741" s="12">
        <f t="shared" si="292"/>
        <v>5732.1500000000005</v>
      </c>
      <c r="V1741" s="12">
        <f t="shared" si="293"/>
        <v>6420.0080000000016</v>
      </c>
      <c r="W1741" s="23"/>
      <c r="X1741" s="23">
        <v>2017</v>
      </c>
      <c r="Y1741" s="25"/>
      <c r="Z1741" s="121" t="s">
        <v>689</v>
      </c>
      <c r="AA1741" s="121" t="s">
        <v>1427</v>
      </c>
      <c r="AB1741" s="121" t="s">
        <v>4791</v>
      </c>
      <c r="AC1741" s="121">
        <v>23</v>
      </c>
      <c r="AD1741" s="122" t="s">
        <v>8462</v>
      </c>
      <c r="AE1741" s="122" t="s">
        <v>8464</v>
      </c>
      <c r="AF1741" s="121" t="s">
        <v>8405</v>
      </c>
      <c r="AG1741" s="121"/>
      <c r="AH1741" s="121" t="s">
        <v>8404</v>
      </c>
      <c r="AI1741" s="121"/>
      <c r="AJ1741" s="123">
        <v>5</v>
      </c>
      <c r="AK1741" s="123">
        <v>1146.43</v>
      </c>
      <c r="AL1741" s="123">
        <f t="shared" si="290"/>
        <v>5732.1500000000005</v>
      </c>
      <c r="AM1741" s="123">
        <f t="shared" si="291"/>
        <v>0</v>
      </c>
      <c r="AN1741" s="130"/>
      <c r="AO1741" s="21"/>
      <c r="AP1741" s="24"/>
      <c r="AQ1741" s="21"/>
    </row>
    <row r="1742" spans="1:43" s="22" customFormat="1" ht="76.5" outlineLevel="1" x14ac:dyDescent="0.25">
      <c r="A1742" s="70"/>
      <c r="B1742" s="72" t="s">
        <v>6640</v>
      </c>
      <c r="C1742" s="21" t="s">
        <v>79</v>
      </c>
      <c r="D1742" s="21" t="s">
        <v>883</v>
      </c>
      <c r="E1742" s="21" t="s">
        <v>375</v>
      </c>
      <c r="F1742" s="21" t="s">
        <v>885</v>
      </c>
      <c r="G1742" s="21" t="s">
        <v>7411</v>
      </c>
      <c r="H1742" s="23" t="s">
        <v>3011</v>
      </c>
      <c r="I1742" s="24">
        <v>0</v>
      </c>
      <c r="J1742" s="25">
        <v>710000000</v>
      </c>
      <c r="K1742" s="25" t="s">
        <v>82</v>
      </c>
      <c r="L1742" s="23" t="s">
        <v>726</v>
      </c>
      <c r="M1742" s="21" t="s">
        <v>1728</v>
      </c>
      <c r="N1742" s="26" t="s">
        <v>84</v>
      </c>
      <c r="O1742" s="26" t="s">
        <v>4214</v>
      </c>
      <c r="P1742" s="21" t="s">
        <v>91</v>
      </c>
      <c r="Q1742" s="27">
        <v>796</v>
      </c>
      <c r="R1742" s="26" t="s">
        <v>678</v>
      </c>
      <c r="S1742" s="12">
        <v>4</v>
      </c>
      <c r="T1742" s="12">
        <v>29400</v>
      </c>
      <c r="U1742" s="12">
        <f t="shared" si="292"/>
        <v>117600</v>
      </c>
      <c r="V1742" s="12">
        <f t="shared" si="293"/>
        <v>131712</v>
      </c>
      <c r="W1742" s="23"/>
      <c r="X1742" s="23">
        <v>2017</v>
      </c>
      <c r="Y1742" s="25"/>
      <c r="Z1742" s="121" t="s">
        <v>689</v>
      </c>
      <c r="AA1742" s="121" t="s">
        <v>1427</v>
      </c>
      <c r="AB1742" s="121" t="s">
        <v>4791</v>
      </c>
      <c r="AC1742" s="121">
        <v>24</v>
      </c>
      <c r="AD1742" s="122">
        <v>322119</v>
      </c>
      <c r="AE1742" s="122" t="s">
        <v>8336</v>
      </c>
      <c r="AF1742" s="121" t="s">
        <v>231</v>
      </c>
      <c r="AG1742" s="121"/>
      <c r="AH1742" s="121" t="s">
        <v>8365</v>
      </c>
      <c r="AI1742" s="121"/>
      <c r="AJ1742" s="123">
        <v>4</v>
      </c>
      <c r="AK1742" s="123">
        <v>29400</v>
      </c>
      <c r="AL1742" s="123">
        <f t="shared" si="290"/>
        <v>117600</v>
      </c>
      <c r="AM1742" s="123">
        <f t="shared" si="291"/>
        <v>0</v>
      </c>
      <c r="AN1742" s="130"/>
      <c r="AO1742" s="21"/>
      <c r="AP1742" s="24"/>
      <c r="AQ1742" s="21"/>
    </row>
    <row r="1743" spans="1:43" s="22" customFormat="1" ht="76.5" outlineLevel="1" x14ac:dyDescent="0.25">
      <c r="A1743" s="70"/>
      <c r="B1743" s="72" t="s">
        <v>6641</v>
      </c>
      <c r="C1743" s="21" t="s">
        <v>79</v>
      </c>
      <c r="D1743" s="21" t="s">
        <v>883</v>
      </c>
      <c r="E1743" s="21" t="s">
        <v>375</v>
      </c>
      <c r="F1743" s="21" t="s">
        <v>885</v>
      </c>
      <c r="G1743" s="21" t="s">
        <v>7412</v>
      </c>
      <c r="H1743" s="23" t="s">
        <v>3011</v>
      </c>
      <c r="I1743" s="24">
        <v>0</v>
      </c>
      <c r="J1743" s="25">
        <v>710000000</v>
      </c>
      <c r="K1743" s="25" t="s">
        <v>82</v>
      </c>
      <c r="L1743" s="23" t="s">
        <v>726</v>
      </c>
      <c r="M1743" s="21" t="s">
        <v>1728</v>
      </c>
      <c r="N1743" s="26" t="s">
        <v>84</v>
      </c>
      <c r="O1743" s="26" t="s">
        <v>4214</v>
      </c>
      <c r="P1743" s="21" t="s">
        <v>91</v>
      </c>
      <c r="Q1743" s="27">
        <v>796</v>
      </c>
      <c r="R1743" s="26" t="s">
        <v>678</v>
      </c>
      <c r="S1743" s="12">
        <v>4</v>
      </c>
      <c r="T1743" s="12">
        <v>31200</v>
      </c>
      <c r="U1743" s="12">
        <f t="shared" si="292"/>
        <v>124800</v>
      </c>
      <c r="V1743" s="12">
        <f t="shared" si="293"/>
        <v>139776</v>
      </c>
      <c r="W1743" s="23"/>
      <c r="X1743" s="23">
        <v>2017</v>
      </c>
      <c r="Y1743" s="25"/>
      <c r="Z1743" s="121" t="s">
        <v>689</v>
      </c>
      <c r="AA1743" s="121" t="s">
        <v>1427</v>
      </c>
      <c r="AB1743" s="121" t="s">
        <v>4791</v>
      </c>
      <c r="AC1743" s="121">
        <v>25</v>
      </c>
      <c r="AD1743" s="122">
        <v>322119</v>
      </c>
      <c r="AE1743" s="122" t="s">
        <v>8336</v>
      </c>
      <c r="AF1743" s="121" t="s">
        <v>231</v>
      </c>
      <c r="AG1743" s="121"/>
      <c r="AH1743" s="121" t="s">
        <v>8365</v>
      </c>
      <c r="AI1743" s="121"/>
      <c r="AJ1743" s="123">
        <v>4</v>
      </c>
      <c r="AK1743" s="123">
        <v>31200</v>
      </c>
      <c r="AL1743" s="123">
        <f t="shared" si="290"/>
        <v>124800</v>
      </c>
      <c r="AM1743" s="123">
        <f t="shared" si="291"/>
        <v>0</v>
      </c>
      <c r="AN1743" s="130"/>
      <c r="AO1743" s="21"/>
      <c r="AP1743" s="24"/>
      <c r="AQ1743" s="21"/>
    </row>
    <row r="1744" spans="1:43" s="22" customFormat="1" ht="76.5" outlineLevel="1" x14ac:dyDescent="0.25">
      <c r="A1744" s="70"/>
      <c r="B1744" s="72" t="s">
        <v>6642</v>
      </c>
      <c r="C1744" s="21" t="s">
        <v>79</v>
      </c>
      <c r="D1744" s="74" t="s">
        <v>493</v>
      </c>
      <c r="E1744" s="74" t="s">
        <v>487</v>
      </c>
      <c r="F1744" s="74" t="s">
        <v>6005</v>
      </c>
      <c r="G1744" s="21" t="s">
        <v>7525</v>
      </c>
      <c r="H1744" s="23" t="s">
        <v>3011</v>
      </c>
      <c r="I1744" s="24">
        <v>0</v>
      </c>
      <c r="J1744" s="25">
        <v>710000000</v>
      </c>
      <c r="K1744" s="25" t="s">
        <v>82</v>
      </c>
      <c r="L1744" s="23" t="s">
        <v>726</v>
      </c>
      <c r="M1744" s="30" t="s">
        <v>1707</v>
      </c>
      <c r="N1744" s="26" t="s">
        <v>84</v>
      </c>
      <c r="O1744" s="26" t="s">
        <v>4214</v>
      </c>
      <c r="P1744" s="21" t="s">
        <v>91</v>
      </c>
      <c r="Q1744" s="27">
        <v>796</v>
      </c>
      <c r="R1744" s="26" t="s">
        <v>678</v>
      </c>
      <c r="S1744" s="12">
        <v>2</v>
      </c>
      <c r="T1744" s="12">
        <v>8000</v>
      </c>
      <c r="U1744" s="12">
        <f t="shared" si="292"/>
        <v>16000</v>
      </c>
      <c r="V1744" s="12">
        <f t="shared" si="293"/>
        <v>17920</v>
      </c>
      <c r="W1744" s="23"/>
      <c r="X1744" s="23">
        <v>2017</v>
      </c>
      <c r="Y1744" s="25"/>
      <c r="Z1744" s="121" t="s">
        <v>689</v>
      </c>
      <c r="AA1744" s="121" t="s">
        <v>1427</v>
      </c>
      <c r="AB1744" s="121" t="s">
        <v>4791</v>
      </c>
      <c r="AC1744" s="121">
        <v>26</v>
      </c>
      <c r="AD1744" s="122" t="s">
        <v>8462</v>
      </c>
      <c r="AE1744" s="122" t="s">
        <v>8464</v>
      </c>
      <c r="AF1744" s="121" t="s">
        <v>231</v>
      </c>
      <c r="AG1744" s="121"/>
      <c r="AH1744" s="121" t="s">
        <v>8463</v>
      </c>
      <c r="AI1744" s="121"/>
      <c r="AJ1744" s="123">
        <v>2</v>
      </c>
      <c r="AK1744" s="123">
        <v>7920</v>
      </c>
      <c r="AL1744" s="123">
        <f t="shared" si="290"/>
        <v>15840</v>
      </c>
      <c r="AM1744" s="123">
        <f t="shared" si="291"/>
        <v>160</v>
      </c>
      <c r="AN1744" s="130"/>
      <c r="AO1744" s="21"/>
      <c r="AP1744" s="24"/>
      <c r="AQ1744" s="21"/>
    </row>
    <row r="1745" spans="1:43" s="22" customFormat="1" ht="76.5" outlineLevel="1" x14ac:dyDescent="0.25">
      <c r="A1745" s="70"/>
      <c r="B1745" s="72" t="s">
        <v>6643</v>
      </c>
      <c r="C1745" s="21" t="s">
        <v>79</v>
      </c>
      <c r="D1745" s="74" t="s">
        <v>489</v>
      </c>
      <c r="E1745" s="74" t="s">
        <v>487</v>
      </c>
      <c r="F1745" s="74" t="s">
        <v>490</v>
      </c>
      <c r="G1745" s="21" t="s">
        <v>7525</v>
      </c>
      <c r="H1745" s="23" t="s">
        <v>3011</v>
      </c>
      <c r="I1745" s="24">
        <v>0</v>
      </c>
      <c r="J1745" s="25">
        <v>710000000</v>
      </c>
      <c r="K1745" s="25" t="s">
        <v>82</v>
      </c>
      <c r="L1745" s="23" t="s">
        <v>726</v>
      </c>
      <c r="M1745" s="30" t="s">
        <v>1707</v>
      </c>
      <c r="N1745" s="26" t="s">
        <v>84</v>
      </c>
      <c r="O1745" s="26" t="s">
        <v>4214</v>
      </c>
      <c r="P1745" s="21" t="s">
        <v>91</v>
      </c>
      <c r="Q1745" s="27">
        <v>796</v>
      </c>
      <c r="R1745" s="26" t="s">
        <v>678</v>
      </c>
      <c r="S1745" s="12">
        <v>2</v>
      </c>
      <c r="T1745" s="12">
        <v>5000</v>
      </c>
      <c r="U1745" s="12">
        <f t="shared" si="292"/>
        <v>10000</v>
      </c>
      <c r="V1745" s="12">
        <f t="shared" si="293"/>
        <v>11200.000000000002</v>
      </c>
      <c r="W1745" s="23"/>
      <c r="X1745" s="23">
        <v>2017</v>
      </c>
      <c r="Y1745" s="25"/>
      <c r="Z1745" s="121" t="s">
        <v>689</v>
      </c>
      <c r="AA1745" s="121" t="s">
        <v>1427</v>
      </c>
      <c r="AB1745" s="121" t="s">
        <v>4791</v>
      </c>
      <c r="AC1745" s="121">
        <v>27</v>
      </c>
      <c r="AD1745" s="122" t="s">
        <v>8462</v>
      </c>
      <c r="AE1745" s="122" t="s">
        <v>8464</v>
      </c>
      <c r="AF1745" s="121" t="s">
        <v>231</v>
      </c>
      <c r="AG1745" s="121"/>
      <c r="AH1745" s="121" t="s">
        <v>8463</v>
      </c>
      <c r="AI1745" s="121"/>
      <c r="AJ1745" s="123">
        <v>2</v>
      </c>
      <c r="AK1745" s="123">
        <v>4950</v>
      </c>
      <c r="AL1745" s="123">
        <f t="shared" si="290"/>
        <v>9900</v>
      </c>
      <c r="AM1745" s="123">
        <f t="shared" si="291"/>
        <v>100</v>
      </c>
      <c r="AN1745" s="130"/>
      <c r="AO1745" s="21"/>
      <c r="AP1745" s="24"/>
      <c r="AQ1745" s="21"/>
    </row>
    <row r="1746" spans="1:43" s="22" customFormat="1" ht="76.5" outlineLevel="1" x14ac:dyDescent="0.25">
      <c r="A1746" s="70"/>
      <c r="B1746" s="72" t="s">
        <v>6644</v>
      </c>
      <c r="C1746" s="21" t="s">
        <v>79</v>
      </c>
      <c r="D1746" s="74" t="s">
        <v>6006</v>
      </c>
      <c r="E1746" s="74" t="s">
        <v>375</v>
      </c>
      <c r="F1746" s="74" t="s">
        <v>6007</v>
      </c>
      <c r="G1746" s="74" t="s">
        <v>6007</v>
      </c>
      <c r="H1746" s="23" t="s">
        <v>3011</v>
      </c>
      <c r="I1746" s="24">
        <v>0</v>
      </c>
      <c r="J1746" s="25">
        <v>710000000</v>
      </c>
      <c r="K1746" s="25" t="s">
        <v>82</v>
      </c>
      <c r="L1746" s="23" t="s">
        <v>726</v>
      </c>
      <c r="M1746" s="30" t="s">
        <v>1707</v>
      </c>
      <c r="N1746" s="26" t="s">
        <v>84</v>
      </c>
      <c r="O1746" s="26" t="s">
        <v>4214</v>
      </c>
      <c r="P1746" s="21" t="s">
        <v>91</v>
      </c>
      <c r="Q1746" s="27">
        <v>796</v>
      </c>
      <c r="R1746" s="26" t="s">
        <v>678</v>
      </c>
      <c r="S1746" s="12">
        <v>4</v>
      </c>
      <c r="T1746" s="12">
        <v>14286</v>
      </c>
      <c r="U1746" s="12">
        <f t="shared" si="292"/>
        <v>57144</v>
      </c>
      <c r="V1746" s="12">
        <f t="shared" si="293"/>
        <v>64001.280000000006</v>
      </c>
      <c r="W1746" s="23"/>
      <c r="X1746" s="23">
        <v>2017</v>
      </c>
      <c r="Y1746" s="25"/>
      <c r="Z1746" s="121" t="s">
        <v>689</v>
      </c>
      <c r="AA1746" s="121" t="s">
        <v>1427</v>
      </c>
      <c r="AB1746" s="121" t="s">
        <v>4791</v>
      </c>
      <c r="AC1746" s="121">
        <v>28</v>
      </c>
      <c r="AD1746" s="122">
        <v>322119</v>
      </c>
      <c r="AE1746" s="122" t="s">
        <v>8336</v>
      </c>
      <c r="AF1746" s="121" t="s">
        <v>231</v>
      </c>
      <c r="AG1746" s="121"/>
      <c r="AH1746" s="121" t="s">
        <v>8365</v>
      </c>
      <c r="AI1746" s="121"/>
      <c r="AJ1746" s="123">
        <v>4</v>
      </c>
      <c r="AK1746" s="123">
        <v>14286</v>
      </c>
      <c r="AL1746" s="123">
        <f t="shared" si="290"/>
        <v>57144</v>
      </c>
      <c r="AM1746" s="123">
        <f t="shared" si="291"/>
        <v>0</v>
      </c>
      <c r="AN1746" s="130"/>
      <c r="AO1746" s="21"/>
      <c r="AP1746" s="24"/>
      <c r="AQ1746" s="21"/>
    </row>
    <row r="1747" spans="1:43" s="22" customFormat="1" ht="76.5" outlineLevel="1" x14ac:dyDescent="0.25">
      <c r="A1747" s="70"/>
      <c r="B1747" s="72" t="s">
        <v>6645</v>
      </c>
      <c r="C1747" s="21" t="s">
        <v>79</v>
      </c>
      <c r="D1747" s="74" t="s">
        <v>374</v>
      </c>
      <c r="E1747" s="74" t="s">
        <v>375</v>
      </c>
      <c r="F1747" s="74" t="s">
        <v>376</v>
      </c>
      <c r="G1747" s="74" t="s">
        <v>376</v>
      </c>
      <c r="H1747" s="23" t="s">
        <v>3011</v>
      </c>
      <c r="I1747" s="24">
        <v>0</v>
      </c>
      <c r="J1747" s="25">
        <v>710000000</v>
      </c>
      <c r="K1747" s="25" t="s">
        <v>82</v>
      </c>
      <c r="L1747" s="23" t="s">
        <v>726</v>
      </c>
      <c r="M1747" s="30" t="s">
        <v>1707</v>
      </c>
      <c r="N1747" s="26" t="s">
        <v>84</v>
      </c>
      <c r="O1747" s="26" t="s">
        <v>4214</v>
      </c>
      <c r="P1747" s="21" t="s">
        <v>91</v>
      </c>
      <c r="Q1747" s="27">
        <v>796</v>
      </c>
      <c r="R1747" s="26" t="s">
        <v>678</v>
      </c>
      <c r="S1747" s="12">
        <v>2</v>
      </c>
      <c r="T1747" s="12">
        <v>39732</v>
      </c>
      <c r="U1747" s="12">
        <f t="shared" si="292"/>
        <v>79464</v>
      </c>
      <c r="V1747" s="12">
        <f t="shared" si="293"/>
        <v>88999.680000000008</v>
      </c>
      <c r="W1747" s="23"/>
      <c r="X1747" s="23">
        <v>2017</v>
      </c>
      <c r="Y1747" s="25"/>
      <c r="Z1747" s="121" t="s">
        <v>689</v>
      </c>
      <c r="AA1747" s="121" t="s">
        <v>1427</v>
      </c>
      <c r="AB1747" s="121" t="s">
        <v>4791</v>
      </c>
      <c r="AC1747" s="121">
        <v>29</v>
      </c>
      <c r="AD1747" s="122">
        <v>322119</v>
      </c>
      <c r="AE1747" s="122" t="s">
        <v>8336</v>
      </c>
      <c r="AF1747" s="121" t="s">
        <v>231</v>
      </c>
      <c r="AG1747" s="121"/>
      <c r="AH1747" s="121" t="s">
        <v>8365</v>
      </c>
      <c r="AI1747" s="121"/>
      <c r="AJ1747" s="123">
        <v>2</v>
      </c>
      <c r="AK1747" s="123">
        <v>39732</v>
      </c>
      <c r="AL1747" s="123">
        <f t="shared" si="290"/>
        <v>79464</v>
      </c>
      <c r="AM1747" s="123">
        <f t="shared" si="291"/>
        <v>0</v>
      </c>
      <c r="AN1747" s="130"/>
      <c r="AO1747" s="21"/>
      <c r="AP1747" s="24"/>
      <c r="AQ1747" s="21"/>
    </row>
    <row r="1748" spans="1:43" s="22" customFormat="1" ht="76.5" outlineLevel="1" x14ac:dyDescent="0.25">
      <c r="A1748" s="70"/>
      <c r="B1748" s="72" t="s">
        <v>6646</v>
      </c>
      <c r="C1748" s="21" t="s">
        <v>79</v>
      </c>
      <c r="D1748" s="131" t="s">
        <v>7498</v>
      </c>
      <c r="E1748" s="131" t="s">
        <v>375</v>
      </c>
      <c r="F1748" s="131" t="s">
        <v>7499</v>
      </c>
      <c r="G1748" s="74" t="s">
        <v>7511</v>
      </c>
      <c r="H1748" s="23" t="s">
        <v>3011</v>
      </c>
      <c r="I1748" s="24">
        <v>0</v>
      </c>
      <c r="J1748" s="25">
        <v>710000000</v>
      </c>
      <c r="K1748" s="25" t="s">
        <v>82</v>
      </c>
      <c r="L1748" s="23" t="s">
        <v>726</v>
      </c>
      <c r="M1748" s="30" t="s">
        <v>1707</v>
      </c>
      <c r="N1748" s="26" t="s">
        <v>84</v>
      </c>
      <c r="O1748" s="26" t="s">
        <v>4214</v>
      </c>
      <c r="P1748" s="21" t="s">
        <v>91</v>
      </c>
      <c r="Q1748" s="27">
        <v>796</v>
      </c>
      <c r="R1748" s="26" t="s">
        <v>678</v>
      </c>
      <c r="S1748" s="12">
        <v>2</v>
      </c>
      <c r="T1748" s="12">
        <v>21429</v>
      </c>
      <c r="U1748" s="12">
        <f t="shared" si="292"/>
        <v>42858</v>
      </c>
      <c r="V1748" s="12">
        <f t="shared" si="293"/>
        <v>48000.960000000006</v>
      </c>
      <c r="W1748" s="23"/>
      <c r="X1748" s="23">
        <v>2017</v>
      </c>
      <c r="Y1748" s="25"/>
      <c r="Z1748" s="121" t="s">
        <v>689</v>
      </c>
      <c r="AA1748" s="121" t="s">
        <v>1427</v>
      </c>
      <c r="AB1748" s="121" t="s">
        <v>4791</v>
      </c>
      <c r="AC1748" s="121">
        <v>30</v>
      </c>
      <c r="AD1748" s="122">
        <v>322119</v>
      </c>
      <c r="AE1748" s="122" t="s">
        <v>8336</v>
      </c>
      <c r="AF1748" s="121" t="s">
        <v>231</v>
      </c>
      <c r="AG1748" s="121"/>
      <c r="AH1748" s="121" t="s">
        <v>8365</v>
      </c>
      <c r="AI1748" s="121"/>
      <c r="AJ1748" s="123">
        <v>2</v>
      </c>
      <c r="AK1748" s="123">
        <v>21429</v>
      </c>
      <c r="AL1748" s="123">
        <f t="shared" si="290"/>
        <v>42858</v>
      </c>
      <c r="AM1748" s="123">
        <f t="shared" si="291"/>
        <v>0</v>
      </c>
      <c r="AN1748" s="130"/>
      <c r="AO1748" s="21"/>
      <c r="AP1748" s="24"/>
      <c r="AQ1748" s="21"/>
    </row>
    <row r="1749" spans="1:43" s="22" customFormat="1" ht="76.5" outlineLevel="1" x14ac:dyDescent="0.25">
      <c r="A1749" s="70"/>
      <c r="B1749" s="72" t="s">
        <v>6647</v>
      </c>
      <c r="C1749" s="21" t="s">
        <v>79</v>
      </c>
      <c r="D1749" s="131" t="s">
        <v>6968</v>
      </c>
      <c r="E1749" s="131" t="s">
        <v>375</v>
      </c>
      <c r="F1749" s="131" t="s">
        <v>6969</v>
      </c>
      <c r="G1749" s="74" t="s">
        <v>6008</v>
      </c>
      <c r="H1749" s="23" t="s">
        <v>3011</v>
      </c>
      <c r="I1749" s="24">
        <v>0</v>
      </c>
      <c r="J1749" s="25">
        <v>710000000</v>
      </c>
      <c r="K1749" s="25" t="s">
        <v>82</v>
      </c>
      <c r="L1749" s="23" t="s">
        <v>726</v>
      </c>
      <c r="M1749" s="30" t="s">
        <v>1707</v>
      </c>
      <c r="N1749" s="26" t="s">
        <v>84</v>
      </c>
      <c r="O1749" s="26" t="s">
        <v>4214</v>
      </c>
      <c r="P1749" s="21" t="s">
        <v>91</v>
      </c>
      <c r="Q1749" s="27">
        <v>796</v>
      </c>
      <c r="R1749" s="26" t="s">
        <v>678</v>
      </c>
      <c r="S1749" s="12">
        <v>2</v>
      </c>
      <c r="T1749" s="12">
        <v>64732</v>
      </c>
      <c r="U1749" s="12">
        <f t="shared" si="292"/>
        <v>129464</v>
      </c>
      <c r="V1749" s="12">
        <f t="shared" si="293"/>
        <v>144999.68000000002</v>
      </c>
      <c r="W1749" s="23"/>
      <c r="X1749" s="23">
        <v>2017</v>
      </c>
      <c r="Y1749" s="25"/>
      <c r="Z1749" s="121" t="s">
        <v>689</v>
      </c>
      <c r="AA1749" s="121" t="s">
        <v>1427</v>
      </c>
      <c r="AB1749" s="121" t="s">
        <v>4791</v>
      </c>
      <c r="AC1749" s="121">
        <v>31</v>
      </c>
      <c r="AD1749" s="122">
        <v>322119</v>
      </c>
      <c r="AE1749" s="122" t="s">
        <v>8336</v>
      </c>
      <c r="AF1749" s="121" t="s">
        <v>231</v>
      </c>
      <c r="AG1749" s="121"/>
      <c r="AH1749" s="121" t="s">
        <v>8365</v>
      </c>
      <c r="AI1749" s="121"/>
      <c r="AJ1749" s="123">
        <v>2</v>
      </c>
      <c r="AK1749" s="123">
        <v>64732</v>
      </c>
      <c r="AL1749" s="123">
        <f t="shared" si="290"/>
        <v>129464</v>
      </c>
      <c r="AM1749" s="123">
        <f t="shared" si="291"/>
        <v>0</v>
      </c>
      <c r="AN1749" s="130"/>
      <c r="AO1749" s="21"/>
      <c r="AP1749" s="24"/>
      <c r="AQ1749" s="21"/>
    </row>
    <row r="1750" spans="1:43" s="22" customFormat="1" ht="76.5" outlineLevel="1" x14ac:dyDescent="0.25">
      <c r="A1750" s="70"/>
      <c r="B1750" s="72" t="s">
        <v>6648</v>
      </c>
      <c r="C1750" s="21" t="s">
        <v>79</v>
      </c>
      <c r="D1750" s="74" t="s">
        <v>354</v>
      </c>
      <c r="E1750" s="74" t="s">
        <v>338</v>
      </c>
      <c r="F1750" s="74" t="s">
        <v>355</v>
      </c>
      <c r="G1750" s="74" t="s">
        <v>355</v>
      </c>
      <c r="H1750" s="23" t="s">
        <v>3011</v>
      </c>
      <c r="I1750" s="24">
        <v>0</v>
      </c>
      <c r="J1750" s="25">
        <v>710000000</v>
      </c>
      <c r="K1750" s="25" t="s">
        <v>82</v>
      </c>
      <c r="L1750" s="23" t="s">
        <v>726</v>
      </c>
      <c r="M1750" s="30" t="s">
        <v>1707</v>
      </c>
      <c r="N1750" s="26" t="s">
        <v>84</v>
      </c>
      <c r="O1750" s="26" t="s">
        <v>4214</v>
      </c>
      <c r="P1750" s="21" t="s">
        <v>91</v>
      </c>
      <c r="Q1750" s="27">
        <v>796</v>
      </c>
      <c r="R1750" s="26" t="s">
        <v>678</v>
      </c>
      <c r="S1750" s="12">
        <v>8</v>
      </c>
      <c r="T1750" s="12">
        <v>25500</v>
      </c>
      <c r="U1750" s="12">
        <f t="shared" si="292"/>
        <v>204000</v>
      </c>
      <c r="V1750" s="12">
        <f t="shared" si="293"/>
        <v>228480.00000000003</v>
      </c>
      <c r="W1750" s="23"/>
      <c r="X1750" s="23">
        <v>2017</v>
      </c>
      <c r="Y1750" s="25"/>
      <c r="Z1750" s="121" t="s">
        <v>689</v>
      </c>
      <c r="AA1750" s="121" t="s">
        <v>1427</v>
      </c>
      <c r="AB1750" s="121" t="s">
        <v>4791</v>
      </c>
      <c r="AC1750" s="121">
        <v>32</v>
      </c>
      <c r="AD1750" s="122">
        <v>322119</v>
      </c>
      <c r="AE1750" s="122" t="s">
        <v>8336</v>
      </c>
      <c r="AF1750" s="121" t="s">
        <v>231</v>
      </c>
      <c r="AG1750" s="121"/>
      <c r="AH1750" s="121" t="s">
        <v>8365</v>
      </c>
      <c r="AI1750" s="121"/>
      <c r="AJ1750" s="123">
        <v>8</v>
      </c>
      <c r="AK1750" s="123">
        <v>25500</v>
      </c>
      <c r="AL1750" s="123">
        <f t="shared" si="290"/>
        <v>204000</v>
      </c>
      <c r="AM1750" s="123">
        <f t="shared" si="291"/>
        <v>0</v>
      </c>
      <c r="AN1750" s="130"/>
      <c r="AO1750" s="21"/>
      <c r="AP1750" s="24"/>
      <c r="AQ1750" s="21"/>
    </row>
    <row r="1751" spans="1:43" s="22" customFormat="1" ht="76.5" outlineLevel="1" x14ac:dyDescent="0.25">
      <c r="A1751" s="70"/>
      <c r="B1751" s="72" t="s">
        <v>6649</v>
      </c>
      <c r="C1751" s="21" t="s">
        <v>79</v>
      </c>
      <c r="D1751" s="74" t="s">
        <v>6009</v>
      </c>
      <c r="E1751" s="74" t="s">
        <v>338</v>
      </c>
      <c r="F1751" s="74" t="s">
        <v>6010</v>
      </c>
      <c r="G1751" s="74" t="s">
        <v>6010</v>
      </c>
      <c r="H1751" s="23" t="s">
        <v>3011</v>
      </c>
      <c r="I1751" s="24">
        <v>0</v>
      </c>
      <c r="J1751" s="25">
        <v>710000000</v>
      </c>
      <c r="K1751" s="25" t="s">
        <v>82</v>
      </c>
      <c r="L1751" s="23" t="s">
        <v>726</v>
      </c>
      <c r="M1751" s="30" t="s">
        <v>1707</v>
      </c>
      <c r="N1751" s="26" t="s">
        <v>84</v>
      </c>
      <c r="O1751" s="26" t="s">
        <v>4214</v>
      </c>
      <c r="P1751" s="21" t="s">
        <v>91</v>
      </c>
      <c r="Q1751" s="27">
        <v>796</v>
      </c>
      <c r="R1751" s="26" t="s">
        <v>678</v>
      </c>
      <c r="S1751" s="12">
        <v>8</v>
      </c>
      <c r="T1751" s="12">
        <v>27800</v>
      </c>
      <c r="U1751" s="12">
        <f t="shared" si="292"/>
        <v>222400</v>
      </c>
      <c r="V1751" s="12">
        <f t="shared" si="293"/>
        <v>249088.00000000003</v>
      </c>
      <c r="W1751" s="23"/>
      <c r="X1751" s="23">
        <v>2017</v>
      </c>
      <c r="Y1751" s="25"/>
      <c r="Z1751" s="121" t="s">
        <v>689</v>
      </c>
      <c r="AA1751" s="121" t="s">
        <v>1427</v>
      </c>
      <c r="AB1751" s="121" t="s">
        <v>4791</v>
      </c>
      <c r="AC1751" s="121">
        <v>33</v>
      </c>
      <c r="AD1751" s="122">
        <v>322119</v>
      </c>
      <c r="AE1751" s="122" t="s">
        <v>8336</v>
      </c>
      <c r="AF1751" s="121" t="s">
        <v>231</v>
      </c>
      <c r="AG1751" s="121"/>
      <c r="AH1751" s="121" t="s">
        <v>8365</v>
      </c>
      <c r="AI1751" s="121"/>
      <c r="AJ1751" s="123">
        <v>8</v>
      </c>
      <c r="AK1751" s="123">
        <v>27800</v>
      </c>
      <c r="AL1751" s="123">
        <f t="shared" si="290"/>
        <v>222400</v>
      </c>
      <c r="AM1751" s="123">
        <f t="shared" si="291"/>
        <v>0</v>
      </c>
      <c r="AN1751" s="130"/>
      <c r="AO1751" s="21"/>
      <c r="AP1751" s="24"/>
      <c r="AQ1751" s="21"/>
    </row>
    <row r="1752" spans="1:43" s="22" customFormat="1" ht="76.5" outlineLevel="1" x14ac:dyDescent="0.25">
      <c r="A1752" s="70"/>
      <c r="B1752" s="72" t="s">
        <v>6650</v>
      </c>
      <c r="C1752" s="21" t="s">
        <v>79</v>
      </c>
      <c r="D1752" s="74" t="s">
        <v>6011</v>
      </c>
      <c r="E1752" s="74" t="s">
        <v>338</v>
      </c>
      <c r="F1752" s="74" t="s">
        <v>7407</v>
      </c>
      <c r="G1752" s="74" t="s">
        <v>7409</v>
      </c>
      <c r="H1752" s="23" t="s">
        <v>3011</v>
      </c>
      <c r="I1752" s="24">
        <v>0</v>
      </c>
      <c r="J1752" s="25">
        <v>710000000</v>
      </c>
      <c r="K1752" s="25" t="s">
        <v>82</v>
      </c>
      <c r="L1752" s="23" t="s">
        <v>726</v>
      </c>
      <c r="M1752" s="30" t="s">
        <v>1707</v>
      </c>
      <c r="N1752" s="26" t="s">
        <v>84</v>
      </c>
      <c r="O1752" s="26" t="s">
        <v>4214</v>
      </c>
      <c r="P1752" s="21" t="s">
        <v>91</v>
      </c>
      <c r="Q1752" s="27">
        <v>796</v>
      </c>
      <c r="R1752" s="26" t="s">
        <v>678</v>
      </c>
      <c r="S1752" s="12">
        <v>2</v>
      </c>
      <c r="T1752" s="12">
        <v>74500</v>
      </c>
      <c r="U1752" s="12">
        <f t="shared" si="292"/>
        <v>149000</v>
      </c>
      <c r="V1752" s="12">
        <f t="shared" si="293"/>
        <v>166880.00000000003</v>
      </c>
      <c r="W1752" s="23"/>
      <c r="X1752" s="23">
        <v>2017</v>
      </c>
      <c r="Y1752" s="25"/>
      <c r="Z1752" s="121" t="s">
        <v>689</v>
      </c>
      <c r="AA1752" s="121" t="s">
        <v>1427</v>
      </c>
      <c r="AB1752" s="121" t="s">
        <v>4791</v>
      </c>
      <c r="AC1752" s="121">
        <v>34</v>
      </c>
      <c r="AD1752" s="122" t="s">
        <v>8462</v>
      </c>
      <c r="AE1752" s="122" t="s">
        <v>8464</v>
      </c>
      <c r="AF1752" s="121" t="s">
        <v>8405</v>
      </c>
      <c r="AG1752" s="121"/>
      <c r="AH1752" s="121" t="s">
        <v>8404</v>
      </c>
      <c r="AI1752" s="121"/>
      <c r="AJ1752" s="123">
        <v>2</v>
      </c>
      <c r="AK1752" s="123">
        <v>74500</v>
      </c>
      <c r="AL1752" s="123">
        <f t="shared" si="290"/>
        <v>149000</v>
      </c>
      <c r="AM1752" s="123">
        <f t="shared" si="291"/>
        <v>0</v>
      </c>
      <c r="AN1752" s="130"/>
      <c r="AO1752" s="21"/>
      <c r="AP1752" s="24"/>
      <c r="AQ1752" s="21"/>
    </row>
    <row r="1753" spans="1:43" s="22" customFormat="1" ht="76.5" outlineLevel="1" x14ac:dyDescent="0.25">
      <c r="A1753" s="70"/>
      <c r="B1753" s="72" t="s">
        <v>6651</v>
      </c>
      <c r="C1753" s="21" t="s">
        <v>79</v>
      </c>
      <c r="D1753" s="74" t="s">
        <v>371</v>
      </c>
      <c r="E1753" s="74" t="s">
        <v>338</v>
      </c>
      <c r="F1753" s="74" t="s">
        <v>372</v>
      </c>
      <c r="G1753" s="74" t="s">
        <v>7408</v>
      </c>
      <c r="H1753" s="23" t="s">
        <v>3011</v>
      </c>
      <c r="I1753" s="24">
        <v>0</v>
      </c>
      <c r="J1753" s="25">
        <v>710000000</v>
      </c>
      <c r="K1753" s="25" t="s">
        <v>82</v>
      </c>
      <c r="L1753" s="23" t="s">
        <v>726</v>
      </c>
      <c r="M1753" s="30" t="s">
        <v>1707</v>
      </c>
      <c r="N1753" s="26" t="s">
        <v>84</v>
      </c>
      <c r="O1753" s="26" t="s">
        <v>4214</v>
      </c>
      <c r="P1753" s="21" t="s">
        <v>91</v>
      </c>
      <c r="Q1753" s="27">
        <v>796</v>
      </c>
      <c r="R1753" s="26" t="s">
        <v>678</v>
      </c>
      <c r="S1753" s="12">
        <v>4</v>
      </c>
      <c r="T1753" s="12">
        <v>35000</v>
      </c>
      <c r="U1753" s="12">
        <f t="shared" si="292"/>
        <v>140000</v>
      </c>
      <c r="V1753" s="12">
        <f t="shared" si="293"/>
        <v>156800.00000000003</v>
      </c>
      <c r="W1753" s="23"/>
      <c r="X1753" s="23">
        <v>2017</v>
      </c>
      <c r="Y1753" s="25"/>
      <c r="Z1753" s="121" t="s">
        <v>689</v>
      </c>
      <c r="AA1753" s="121" t="s">
        <v>1427</v>
      </c>
      <c r="AB1753" s="121" t="s">
        <v>4791</v>
      </c>
      <c r="AC1753" s="121">
        <v>35</v>
      </c>
      <c r="AD1753" s="122" t="s">
        <v>8462</v>
      </c>
      <c r="AE1753" s="122" t="s">
        <v>8464</v>
      </c>
      <c r="AF1753" s="121" t="s">
        <v>8405</v>
      </c>
      <c r="AG1753" s="121"/>
      <c r="AH1753" s="121" t="s">
        <v>8404</v>
      </c>
      <c r="AI1753" s="121"/>
      <c r="AJ1753" s="123">
        <v>4</v>
      </c>
      <c r="AK1753" s="123">
        <v>35000</v>
      </c>
      <c r="AL1753" s="123">
        <f t="shared" si="290"/>
        <v>140000</v>
      </c>
      <c r="AM1753" s="123">
        <f t="shared" si="291"/>
        <v>0</v>
      </c>
      <c r="AN1753" s="130"/>
      <c r="AO1753" s="21"/>
      <c r="AP1753" s="24"/>
      <c r="AQ1753" s="21"/>
    </row>
    <row r="1754" spans="1:43" s="22" customFormat="1" ht="76.5" outlineLevel="1" x14ac:dyDescent="0.25">
      <c r="A1754" s="70"/>
      <c r="B1754" s="72" t="s">
        <v>6652</v>
      </c>
      <c r="C1754" s="21" t="s">
        <v>79</v>
      </c>
      <c r="D1754" s="74" t="s">
        <v>7298</v>
      </c>
      <c r="E1754" s="74" t="s">
        <v>338</v>
      </c>
      <c r="F1754" s="74" t="s">
        <v>7299</v>
      </c>
      <c r="G1754" s="21" t="s">
        <v>7410</v>
      </c>
      <c r="H1754" s="23" t="s">
        <v>3011</v>
      </c>
      <c r="I1754" s="24">
        <v>0</v>
      </c>
      <c r="J1754" s="25">
        <v>710000000</v>
      </c>
      <c r="K1754" s="25" t="s">
        <v>82</v>
      </c>
      <c r="L1754" s="23" t="s">
        <v>726</v>
      </c>
      <c r="M1754" s="30" t="s">
        <v>1707</v>
      </c>
      <c r="N1754" s="26" t="s">
        <v>84</v>
      </c>
      <c r="O1754" s="26" t="s">
        <v>4214</v>
      </c>
      <c r="P1754" s="21" t="s">
        <v>91</v>
      </c>
      <c r="Q1754" s="27">
        <v>796</v>
      </c>
      <c r="R1754" s="26" t="s">
        <v>678</v>
      </c>
      <c r="S1754" s="12">
        <v>6</v>
      </c>
      <c r="T1754" s="12">
        <v>31000</v>
      </c>
      <c r="U1754" s="12">
        <f t="shared" si="292"/>
        <v>186000</v>
      </c>
      <c r="V1754" s="12">
        <f t="shared" si="293"/>
        <v>208320.00000000003</v>
      </c>
      <c r="W1754" s="23"/>
      <c r="X1754" s="23">
        <v>2017</v>
      </c>
      <c r="Y1754" s="25"/>
      <c r="Z1754" s="121" t="s">
        <v>689</v>
      </c>
      <c r="AA1754" s="121" t="s">
        <v>1427</v>
      </c>
      <c r="AB1754" s="121" t="s">
        <v>4791</v>
      </c>
      <c r="AC1754" s="121">
        <v>36</v>
      </c>
      <c r="AD1754" s="122" t="s">
        <v>8462</v>
      </c>
      <c r="AE1754" s="122" t="s">
        <v>8464</v>
      </c>
      <c r="AF1754" s="121" t="s">
        <v>8405</v>
      </c>
      <c r="AG1754" s="121"/>
      <c r="AH1754" s="121" t="s">
        <v>8404</v>
      </c>
      <c r="AI1754" s="121"/>
      <c r="AJ1754" s="123">
        <v>6</v>
      </c>
      <c r="AK1754" s="123">
        <v>31000</v>
      </c>
      <c r="AL1754" s="123">
        <f t="shared" si="290"/>
        <v>186000</v>
      </c>
      <c r="AM1754" s="123">
        <f t="shared" si="291"/>
        <v>0</v>
      </c>
      <c r="AN1754" s="130"/>
      <c r="AO1754" s="21"/>
      <c r="AP1754" s="24"/>
      <c r="AQ1754" s="21"/>
    </row>
    <row r="1755" spans="1:43" s="22" customFormat="1" ht="76.5" outlineLevel="1" x14ac:dyDescent="0.25">
      <c r="A1755" s="70"/>
      <c r="B1755" s="72" t="s">
        <v>6653</v>
      </c>
      <c r="C1755" s="21" t="s">
        <v>79</v>
      </c>
      <c r="D1755" s="74" t="s">
        <v>582</v>
      </c>
      <c r="E1755" s="74" t="s">
        <v>579</v>
      </c>
      <c r="F1755" s="74" t="s">
        <v>404</v>
      </c>
      <c r="G1755" s="21" t="s">
        <v>7512</v>
      </c>
      <c r="H1755" s="23" t="s">
        <v>3011</v>
      </c>
      <c r="I1755" s="24">
        <v>0</v>
      </c>
      <c r="J1755" s="25">
        <v>710000000</v>
      </c>
      <c r="K1755" s="25" t="s">
        <v>82</v>
      </c>
      <c r="L1755" s="23" t="s">
        <v>726</v>
      </c>
      <c r="M1755" s="30" t="s">
        <v>1707</v>
      </c>
      <c r="N1755" s="26" t="s">
        <v>84</v>
      </c>
      <c r="O1755" s="26" t="s">
        <v>4214</v>
      </c>
      <c r="P1755" s="21" t="s">
        <v>91</v>
      </c>
      <c r="Q1755" s="27">
        <v>796</v>
      </c>
      <c r="R1755" s="26" t="s">
        <v>678</v>
      </c>
      <c r="S1755" s="12">
        <v>1</v>
      </c>
      <c r="T1755" s="12">
        <v>8300</v>
      </c>
      <c r="U1755" s="12">
        <f t="shared" si="292"/>
        <v>8300</v>
      </c>
      <c r="V1755" s="12">
        <f t="shared" si="293"/>
        <v>9296</v>
      </c>
      <c r="W1755" s="23"/>
      <c r="X1755" s="23">
        <v>2017</v>
      </c>
      <c r="Y1755" s="25"/>
      <c r="Z1755" s="121" t="s">
        <v>689</v>
      </c>
      <c r="AA1755" s="121" t="s">
        <v>1427</v>
      </c>
      <c r="AB1755" s="121" t="s">
        <v>4791</v>
      </c>
      <c r="AC1755" s="121">
        <v>37</v>
      </c>
      <c r="AD1755" s="122" t="s">
        <v>8462</v>
      </c>
      <c r="AE1755" s="122" t="s">
        <v>8464</v>
      </c>
      <c r="AF1755" s="121" t="s">
        <v>8405</v>
      </c>
      <c r="AG1755" s="121"/>
      <c r="AH1755" s="121" t="s">
        <v>8404</v>
      </c>
      <c r="AI1755" s="121"/>
      <c r="AJ1755" s="123">
        <v>1</v>
      </c>
      <c r="AK1755" s="123">
        <v>8300</v>
      </c>
      <c r="AL1755" s="123">
        <f t="shared" si="290"/>
        <v>8300</v>
      </c>
      <c r="AM1755" s="123">
        <f t="shared" si="291"/>
        <v>0</v>
      </c>
      <c r="AN1755" s="130"/>
      <c r="AO1755" s="21"/>
      <c r="AP1755" s="24"/>
      <c r="AQ1755" s="21"/>
    </row>
    <row r="1756" spans="1:43" s="22" customFormat="1" ht="76.5" outlineLevel="1" x14ac:dyDescent="0.25">
      <c r="A1756" s="70"/>
      <c r="B1756" s="72" t="s">
        <v>6654</v>
      </c>
      <c r="C1756" s="21" t="s">
        <v>79</v>
      </c>
      <c r="D1756" s="74" t="s">
        <v>6012</v>
      </c>
      <c r="E1756" s="74" t="s">
        <v>380</v>
      </c>
      <c r="F1756" s="74" t="s">
        <v>6013</v>
      </c>
      <c r="G1756" s="21" t="s">
        <v>7513</v>
      </c>
      <c r="H1756" s="23" t="s">
        <v>3011</v>
      </c>
      <c r="I1756" s="24">
        <v>0</v>
      </c>
      <c r="J1756" s="25">
        <v>710000000</v>
      </c>
      <c r="K1756" s="25" t="s">
        <v>82</v>
      </c>
      <c r="L1756" s="23" t="s">
        <v>726</v>
      </c>
      <c r="M1756" s="30" t="s">
        <v>1707</v>
      </c>
      <c r="N1756" s="26" t="s">
        <v>84</v>
      </c>
      <c r="O1756" s="26" t="s">
        <v>4214</v>
      </c>
      <c r="P1756" s="21" t="s">
        <v>91</v>
      </c>
      <c r="Q1756" s="27">
        <v>796</v>
      </c>
      <c r="R1756" s="26" t="s">
        <v>678</v>
      </c>
      <c r="S1756" s="12">
        <v>2</v>
      </c>
      <c r="T1756" s="12">
        <v>26500</v>
      </c>
      <c r="U1756" s="12">
        <f t="shared" si="292"/>
        <v>53000</v>
      </c>
      <c r="V1756" s="12">
        <f t="shared" si="293"/>
        <v>59360.000000000007</v>
      </c>
      <c r="W1756" s="23"/>
      <c r="X1756" s="23">
        <v>2017</v>
      </c>
      <c r="Y1756" s="25"/>
      <c r="Z1756" s="121" t="s">
        <v>689</v>
      </c>
      <c r="AA1756" s="121" t="s">
        <v>1427</v>
      </c>
      <c r="AB1756" s="121" t="s">
        <v>4791</v>
      </c>
      <c r="AC1756" s="121">
        <v>38</v>
      </c>
      <c r="AD1756" s="122" t="s">
        <v>8462</v>
      </c>
      <c r="AE1756" s="122" t="s">
        <v>8464</v>
      </c>
      <c r="AF1756" s="121" t="s">
        <v>8405</v>
      </c>
      <c r="AG1756" s="121"/>
      <c r="AH1756" s="121" t="s">
        <v>8404</v>
      </c>
      <c r="AI1756" s="121"/>
      <c r="AJ1756" s="123">
        <v>2</v>
      </c>
      <c r="AK1756" s="123">
        <v>26500</v>
      </c>
      <c r="AL1756" s="123">
        <f t="shared" si="290"/>
        <v>53000</v>
      </c>
      <c r="AM1756" s="123">
        <f t="shared" si="291"/>
        <v>0</v>
      </c>
      <c r="AN1756" s="130"/>
      <c r="AO1756" s="21"/>
      <c r="AP1756" s="24"/>
      <c r="AQ1756" s="21"/>
    </row>
    <row r="1757" spans="1:43" s="22" customFormat="1" ht="76.5" outlineLevel="1" x14ac:dyDescent="0.25">
      <c r="A1757" s="70"/>
      <c r="B1757" s="72" t="s">
        <v>6655</v>
      </c>
      <c r="C1757" s="21" t="s">
        <v>79</v>
      </c>
      <c r="D1757" s="74" t="s">
        <v>6014</v>
      </c>
      <c r="E1757" s="74" t="s">
        <v>380</v>
      </c>
      <c r="F1757" s="74" t="s">
        <v>6015</v>
      </c>
      <c r="G1757" s="21" t="s">
        <v>7513</v>
      </c>
      <c r="H1757" s="23" t="s">
        <v>3011</v>
      </c>
      <c r="I1757" s="24">
        <v>0</v>
      </c>
      <c r="J1757" s="25">
        <v>710000000</v>
      </c>
      <c r="K1757" s="25" t="s">
        <v>82</v>
      </c>
      <c r="L1757" s="23" t="s">
        <v>726</v>
      </c>
      <c r="M1757" s="30" t="s">
        <v>1707</v>
      </c>
      <c r="N1757" s="26" t="s">
        <v>84</v>
      </c>
      <c r="O1757" s="26" t="s">
        <v>4214</v>
      </c>
      <c r="P1757" s="21" t="s">
        <v>91</v>
      </c>
      <c r="Q1757" s="27">
        <v>796</v>
      </c>
      <c r="R1757" s="26" t="s">
        <v>678</v>
      </c>
      <c r="S1757" s="12">
        <v>2</v>
      </c>
      <c r="T1757" s="12">
        <v>30500</v>
      </c>
      <c r="U1757" s="12">
        <f t="shared" si="292"/>
        <v>61000</v>
      </c>
      <c r="V1757" s="12">
        <f t="shared" si="293"/>
        <v>68320</v>
      </c>
      <c r="W1757" s="23"/>
      <c r="X1757" s="23">
        <v>2017</v>
      </c>
      <c r="Y1757" s="25"/>
      <c r="Z1757" s="121" t="s">
        <v>689</v>
      </c>
      <c r="AA1757" s="121" t="s">
        <v>1427</v>
      </c>
      <c r="AB1757" s="121" t="s">
        <v>4791</v>
      </c>
      <c r="AC1757" s="121">
        <v>39</v>
      </c>
      <c r="AD1757" s="122" t="s">
        <v>8462</v>
      </c>
      <c r="AE1757" s="122" t="s">
        <v>8464</v>
      </c>
      <c r="AF1757" s="121" t="s">
        <v>8405</v>
      </c>
      <c r="AG1757" s="121"/>
      <c r="AH1757" s="121" t="s">
        <v>8404</v>
      </c>
      <c r="AI1757" s="121"/>
      <c r="AJ1757" s="123">
        <v>2</v>
      </c>
      <c r="AK1757" s="123">
        <v>30500</v>
      </c>
      <c r="AL1757" s="123">
        <f t="shared" si="290"/>
        <v>61000</v>
      </c>
      <c r="AM1757" s="123">
        <f t="shared" si="291"/>
        <v>0</v>
      </c>
      <c r="AN1757" s="130"/>
      <c r="AO1757" s="21"/>
      <c r="AP1757" s="24"/>
      <c r="AQ1757" s="21"/>
    </row>
    <row r="1758" spans="1:43" s="22" customFormat="1" ht="76.5" outlineLevel="1" x14ac:dyDescent="0.25">
      <c r="A1758" s="70"/>
      <c r="B1758" s="72" t="s">
        <v>6656</v>
      </c>
      <c r="C1758" s="21" t="s">
        <v>79</v>
      </c>
      <c r="D1758" s="74" t="s">
        <v>600</v>
      </c>
      <c r="E1758" s="74" t="s">
        <v>601</v>
      </c>
      <c r="F1758" s="74" t="s">
        <v>6016</v>
      </c>
      <c r="G1758" s="21" t="s">
        <v>7514</v>
      </c>
      <c r="H1758" s="23" t="s">
        <v>3011</v>
      </c>
      <c r="I1758" s="24">
        <v>0</v>
      </c>
      <c r="J1758" s="25">
        <v>710000000</v>
      </c>
      <c r="K1758" s="25" t="s">
        <v>82</v>
      </c>
      <c r="L1758" s="23" t="s">
        <v>726</v>
      </c>
      <c r="M1758" s="30" t="s">
        <v>1707</v>
      </c>
      <c r="N1758" s="26" t="s">
        <v>84</v>
      </c>
      <c r="O1758" s="26" t="s">
        <v>4214</v>
      </c>
      <c r="P1758" s="21" t="s">
        <v>91</v>
      </c>
      <c r="Q1758" s="27">
        <v>796</v>
      </c>
      <c r="R1758" s="26" t="s">
        <v>678</v>
      </c>
      <c r="S1758" s="12">
        <v>2</v>
      </c>
      <c r="T1758" s="12">
        <v>4250</v>
      </c>
      <c r="U1758" s="12">
        <f t="shared" si="292"/>
        <v>8500</v>
      </c>
      <c r="V1758" s="12">
        <f t="shared" si="293"/>
        <v>9520</v>
      </c>
      <c r="W1758" s="23"/>
      <c r="X1758" s="23">
        <v>2017</v>
      </c>
      <c r="Y1758" s="25"/>
      <c r="Z1758" s="121" t="s">
        <v>689</v>
      </c>
      <c r="AA1758" s="121" t="s">
        <v>1427</v>
      </c>
      <c r="AB1758" s="121" t="s">
        <v>4791</v>
      </c>
      <c r="AC1758" s="121">
        <v>40</v>
      </c>
      <c r="AD1758" s="122" t="s">
        <v>8462</v>
      </c>
      <c r="AE1758" s="122" t="s">
        <v>8464</v>
      </c>
      <c r="AF1758" s="121" t="s">
        <v>231</v>
      </c>
      <c r="AG1758" s="121"/>
      <c r="AH1758" s="121" t="s">
        <v>8463</v>
      </c>
      <c r="AI1758" s="121"/>
      <c r="AJ1758" s="123">
        <v>2</v>
      </c>
      <c r="AK1758" s="123">
        <v>4207</v>
      </c>
      <c r="AL1758" s="123">
        <f t="shared" si="290"/>
        <v>8414</v>
      </c>
      <c r="AM1758" s="123">
        <f t="shared" si="291"/>
        <v>86</v>
      </c>
      <c r="AN1758" s="130"/>
      <c r="AO1758" s="21"/>
      <c r="AP1758" s="24"/>
      <c r="AQ1758" s="21"/>
    </row>
    <row r="1759" spans="1:43" s="22" customFormat="1" ht="76.5" outlineLevel="1" x14ac:dyDescent="0.25">
      <c r="A1759" s="70"/>
      <c r="B1759" s="72" t="s">
        <v>6657</v>
      </c>
      <c r="C1759" s="21" t="s">
        <v>79</v>
      </c>
      <c r="D1759" s="74" t="s">
        <v>534</v>
      </c>
      <c r="E1759" s="74" t="s">
        <v>535</v>
      </c>
      <c r="F1759" s="74" t="s">
        <v>1732</v>
      </c>
      <c r="G1759" s="21" t="s">
        <v>7515</v>
      </c>
      <c r="H1759" s="23" t="s">
        <v>3011</v>
      </c>
      <c r="I1759" s="24">
        <v>0</v>
      </c>
      <c r="J1759" s="25">
        <v>710000000</v>
      </c>
      <c r="K1759" s="25" t="s">
        <v>82</v>
      </c>
      <c r="L1759" s="23" t="s">
        <v>726</v>
      </c>
      <c r="M1759" s="30" t="s">
        <v>1707</v>
      </c>
      <c r="N1759" s="26" t="s">
        <v>84</v>
      </c>
      <c r="O1759" s="26" t="s">
        <v>4214</v>
      </c>
      <c r="P1759" s="21" t="s">
        <v>91</v>
      </c>
      <c r="Q1759" s="27">
        <v>796</v>
      </c>
      <c r="R1759" s="26" t="s">
        <v>678</v>
      </c>
      <c r="S1759" s="12">
        <v>2</v>
      </c>
      <c r="T1759" s="12">
        <v>24800</v>
      </c>
      <c r="U1759" s="12">
        <f t="shared" si="292"/>
        <v>49600</v>
      </c>
      <c r="V1759" s="12">
        <f t="shared" si="293"/>
        <v>55552.000000000007</v>
      </c>
      <c r="W1759" s="23"/>
      <c r="X1759" s="23">
        <v>2017</v>
      </c>
      <c r="Y1759" s="25"/>
      <c r="Z1759" s="121" t="s">
        <v>689</v>
      </c>
      <c r="AA1759" s="121" t="s">
        <v>1427</v>
      </c>
      <c r="AB1759" s="121" t="s">
        <v>4791</v>
      </c>
      <c r="AC1759" s="121">
        <v>41</v>
      </c>
      <c r="AD1759" s="122" t="s">
        <v>8462</v>
      </c>
      <c r="AE1759" s="122" t="s">
        <v>8464</v>
      </c>
      <c r="AF1759" s="121" t="s">
        <v>231</v>
      </c>
      <c r="AG1759" s="121"/>
      <c r="AH1759" s="121" t="s">
        <v>8463</v>
      </c>
      <c r="AI1759" s="121"/>
      <c r="AJ1759" s="123">
        <v>2</v>
      </c>
      <c r="AK1759" s="123">
        <v>24552</v>
      </c>
      <c r="AL1759" s="123">
        <f t="shared" si="290"/>
        <v>49104</v>
      </c>
      <c r="AM1759" s="123">
        <f t="shared" si="291"/>
        <v>496</v>
      </c>
      <c r="AN1759" s="130"/>
      <c r="AO1759" s="21"/>
      <c r="AP1759" s="24"/>
      <c r="AQ1759" s="21"/>
    </row>
    <row r="1760" spans="1:43" s="22" customFormat="1" ht="76.5" outlineLevel="1" x14ac:dyDescent="0.25">
      <c r="A1760" s="70"/>
      <c r="B1760" s="72" t="s">
        <v>6658</v>
      </c>
      <c r="C1760" s="21" t="s">
        <v>79</v>
      </c>
      <c r="D1760" s="74" t="s">
        <v>514</v>
      </c>
      <c r="E1760" s="74" t="s">
        <v>512</v>
      </c>
      <c r="F1760" s="74" t="s">
        <v>515</v>
      </c>
      <c r="G1760" s="21" t="s">
        <v>7516</v>
      </c>
      <c r="H1760" s="23" t="s">
        <v>3011</v>
      </c>
      <c r="I1760" s="24">
        <v>0</v>
      </c>
      <c r="J1760" s="25">
        <v>710000000</v>
      </c>
      <c r="K1760" s="25" t="s">
        <v>82</v>
      </c>
      <c r="L1760" s="23" t="s">
        <v>726</v>
      </c>
      <c r="M1760" s="30" t="s">
        <v>1707</v>
      </c>
      <c r="N1760" s="26" t="s">
        <v>84</v>
      </c>
      <c r="O1760" s="26" t="s">
        <v>4214</v>
      </c>
      <c r="P1760" s="21" t="s">
        <v>91</v>
      </c>
      <c r="Q1760" s="27">
        <v>796</v>
      </c>
      <c r="R1760" s="26" t="s">
        <v>678</v>
      </c>
      <c r="S1760" s="12">
        <v>1</v>
      </c>
      <c r="T1760" s="12">
        <v>12000</v>
      </c>
      <c r="U1760" s="12">
        <f t="shared" si="292"/>
        <v>12000</v>
      </c>
      <c r="V1760" s="12">
        <f t="shared" si="293"/>
        <v>13440.000000000002</v>
      </c>
      <c r="W1760" s="23"/>
      <c r="X1760" s="23">
        <v>2017</v>
      </c>
      <c r="Y1760" s="25"/>
      <c r="Z1760" s="121" t="s">
        <v>689</v>
      </c>
      <c r="AA1760" s="121" t="s">
        <v>1427</v>
      </c>
      <c r="AB1760" s="121" t="s">
        <v>4791</v>
      </c>
      <c r="AC1760" s="121">
        <v>42</v>
      </c>
      <c r="AD1760" s="122" t="s">
        <v>8462</v>
      </c>
      <c r="AE1760" s="122" t="s">
        <v>8464</v>
      </c>
      <c r="AF1760" s="121" t="s">
        <v>8405</v>
      </c>
      <c r="AG1760" s="121"/>
      <c r="AH1760" s="121" t="s">
        <v>8404</v>
      </c>
      <c r="AI1760" s="121"/>
      <c r="AJ1760" s="123">
        <v>1</v>
      </c>
      <c r="AK1760" s="123">
        <v>12000</v>
      </c>
      <c r="AL1760" s="123">
        <f t="shared" si="290"/>
        <v>12000</v>
      </c>
      <c r="AM1760" s="123">
        <f t="shared" si="291"/>
        <v>0</v>
      </c>
      <c r="AN1760" s="130"/>
      <c r="AO1760" s="21"/>
      <c r="AP1760" s="24"/>
      <c r="AQ1760" s="21"/>
    </row>
    <row r="1761" spans="1:43" s="22" customFormat="1" ht="76.5" outlineLevel="1" x14ac:dyDescent="0.25">
      <c r="A1761" s="70"/>
      <c r="B1761" s="72" t="s">
        <v>6659</v>
      </c>
      <c r="C1761" s="21" t="s">
        <v>79</v>
      </c>
      <c r="D1761" s="74" t="s">
        <v>553</v>
      </c>
      <c r="E1761" s="74" t="s">
        <v>551</v>
      </c>
      <c r="F1761" s="74" t="s">
        <v>554</v>
      </c>
      <c r="G1761" s="21" t="s">
        <v>7517</v>
      </c>
      <c r="H1761" s="23" t="s">
        <v>3011</v>
      </c>
      <c r="I1761" s="24">
        <v>0</v>
      </c>
      <c r="J1761" s="25">
        <v>710000000</v>
      </c>
      <c r="K1761" s="25" t="s">
        <v>82</v>
      </c>
      <c r="L1761" s="23" t="s">
        <v>726</v>
      </c>
      <c r="M1761" s="30" t="s">
        <v>1707</v>
      </c>
      <c r="N1761" s="26" t="s">
        <v>84</v>
      </c>
      <c r="O1761" s="26" t="s">
        <v>4214</v>
      </c>
      <c r="P1761" s="21" t="s">
        <v>91</v>
      </c>
      <c r="Q1761" s="27">
        <v>796</v>
      </c>
      <c r="R1761" s="26" t="s">
        <v>678</v>
      </c>
      <c r="S1761" s="12">
        <v>1</v>
      </c>
      <c r="T1761" s="12">
        <v>4800</v>
      </c>
      <c r="U1761" s="12">
        <f t="shared" si="292"/>
        <v>4800</v>
      </c>
      <c r="V1761" s="12">
        <f t="shared" si="293"/>
        <v>5376.0000000000009</v>
      </c>
      <c r="W1761" s="23"/>
      <c r="X1761" s="23">
        <v>2017</v>
      </c>
      <c r="Y1761" s="25"/>
      <c r="Z1761" s="121" t="s">
        <v>689</v>
      </c>
      <c r="AA1761" s="121" t="s">
        <v>1427</v>
      </c>
      <c r="AB1761" s="121" t="s">
        <v>4791</v>
      </c>
      <c r="AC1761" s="121">
        <v>43</v>
      </c>
      <c r="AD1761" s="122" t="s">
        <v>8462</v>
      </c>
      <c r="AE1761" s="122" t="s">
        <v>8464</v>
      </c>
      <c r="AF1761" s="121" t="s">
        <v>8405</v>
      </c>
      <c r="AG1761" s="121"/>
      <c r="AH1761" s="121" t="s">
        <v>8404</v>
      </c>
      <c r="AI1761" s="121"/>
      <c r="AJ1761" s="123">
        <v>1</v>
      </c>
      <c r="AK1761" s="123">
        <v>4800</v>
      </c>
      <c r="AL1761" s="123">
        <f t="shared" si="290"/>
        <v>4800</v>
      </c>
      <c r="AM1761" s="123">
        <f t="shared" si="291"/>
        <v>0</v>
      </c>
      <c r="AN1761" s="130"/>
      <c r="AO1761" s="21"/>
      <c r="AP1761" s="24"/>
      <c r="AQ1761" s="21"/>
    </row>
    <row r="1762" spans="1:43" s="22" customFormat="1" ht="76.5" outlineLevel="1" x14ac:dyDescent="0.25">
      <c r="A1762" s="70"/>
      <c r="B1762" s="72" t="s">
        <v>6660</v>
      </c>
      <c r="C1762" s="21" t="s">
        <v>79</v>
      </c>
      <c r="D1762" s="74" t="s">
        <v>1740</v>
      </c>
      <c r="E1762" s="74" t="s">
        <v>596</v>
      </c>
      <c r="F1762" s="74" t="s">
        <v>1741</v>
      </c>
      <c r="G1762" s="21" t="s">
        <v>7518</v>
      </c>
      <c r="H1762" s="23" t="s">
        <v>3011</v>
      </c>
      <c r="I1762" s="24">
        <v>0</v>
      </c>
      <c r="J1762" s="25">
        <v>710000000</v>
      </c>
      <c r="K1762" s="25" t="s">
        <v>82</v>
      </c>
      <c r="L1762" s="23" t="s">
        <v>726</v>
      </c>
      <c r="M1762" s="30" t="s">
        <v>1707</v>
      </c>
      <c r="N1762" s="26" t="s">
        <v>84</v>
      </c>
      <c r="O1762" s="26" t="s">
        <v>4214</v>
      </c>
      <c r="P1762" s="21" t="s">
        <v>91</v>
      </c>
      <c r="Q1762" s="27">
        <v>796</v>
      </c>
      <c r="R1762" s="26" t="s">
        <v>678</v>
      </c>
      <c r="S1762" s="12">
        <v>2</v>
      </c>
      <c r="T1762" s="12">
        <v>4000</v>
      </c>
      <c r="U1762" s="12">
        <f t="shared" si="292"/>
        <v>8000</v>
      </c>
      <c r="V1762" s="12">
        <f t="shared" si="293"/>
        <v>8960</v>
      </c>
      <c r="W1762" s="23"/>
      <c r="X1762" s="23">
        <v>2017</v>
      </c>
      <c r="Y1762" s="25"/>
      <c r="Z1762" s="121" t="s">
        <v>689</v>
      </c>
      <c r="AA1762" s="121" t="s">
        <v>1427</v>
      </c>
      <c r="AB1762" s="121" t="s">
        <v>4791</v>
      </c>
      <c r="AC1762" s="121">
        <v>44</v>
      </c>
      <c r="AD1762" s="122" t="s">
        <v>8462</v>
      </c>
      <c r="AE1762" s="122" t="s">
        <v>8464</v>
      </c>
      <c r="AF1762" s="121" t="s">
        <v>231</v>
      </c>
      <c r="AG1762" s="121"/>
      <c r="AH1762" s="121" t="s">
        <v>8463</v>
      </c>
      <c r="AI1762" s="121"/>
      <c r="AJ1762" s="123">
        <v>2</v>
      </c>
      <c r="AK1762" s="123">
        <v>3960</v>
      </c>
      <c r="AL1762" s="123">
        <f t="shared" si="290"/>
        <v>7920</v>
      </c>
      <c r="AM1762" s="123">
        <f t="shared" si="291"/>
        <v>80</v>
      </c>
      <c r="AN1762" s="130"/>
      <c r="AO1762" s="21"/>
      <c r="AP1762" s="24"/>
      <c r="AQ1762" s="21"/>
    </row>
    <row r="1763" spans="1:43" s="22" customFormat="1" ht="76.5" outlineLevel="1" x14ac:dyDescent="0.25">
      <c r="A1763" s="70"/>
      <c r="B1763" s="72" t="s">
        <v>6661</v>
      </c>
      <c r="C1763" s="21" t="s">
        <v>79</v>
      </c>
      <c r="D1763" s="74" t="s">
        <v>1432</v>
      </c>
      <c r="E1763" s="74" t="s">
        <v>596</v>
      </c>
      <c r="F1763" s="74" t="s">
        <v>1433</v>
      </c>
      <c r="G1763" s="21" t="s">
        <v>7519</v>
      </c>
      <c r="H1763" s="23" t="s">
        <v>3011</v>
      </c>
      <c r="I1763" s="24">
        <v>0</v>
      </c>
      <c r="J1763" s="25">
        <v>710000000</v>
      </c>
      <c r="K1763" s="25" t="s">
        <v>82</v>
      </c>
      <c r="L1763" s="23" t="s">
        <v>726</v>
      </c>
      <c r="M1763" s="30" t="s">
        <v>1707</v>
      </c>
      <c r="N1763" s="26" t="s">
        <v>84</v>
      </c>
      <c r="O1763" s="26" t="s">
        <v>4214</v>
      </c>
      <c r="P1763" s="21" t="s">
        <v>91</v>
      </c>
      <c r="Q1763" s="27">
        <v>796</v>
      </c>
      <c r="R1763" s="26" t="s">
        <v>678</v>
      </c>
      <c r="S1763" s="12">
        <v>2</v>
      </c>
      <c r="T1763" s="12">
        <v>3800</v>
      </c>
      <c r="U1763" s="12">
        <f t="shared" si="292"/>
        <v>7600</v>
      </c>
      <c r="V1763" s="12">
        <f t="shared" si="293"/>
        <v>8512</v>
      </c>
      <c r="W1763" s="23"/>
      <c r="X1763" s="23">
        <v>2017</v>
      </c>
      <c r="Y1763" s="25"/>
      <c r="Z1763" s="121" t="s">
        <v>689</v>
      </c>
      <c r="AA1763" s="121" t="s">
        <v>1427</v>
      </c>
      <c r="AB1763" s="121" t="s">
        <v>4791</v>
      </c>
      <c r="AC1763" s="121">
        <v>45</v>
      </c>
      <c r="AD1763" s="122" t="s">
        <v>8462</v>
      </c>
      <c r="AE1763" s="122" t="s">
        <v>8464</v>
      </c>
      <c r="AF1763" s="121" t="s">
        <v>231</v>
      </c>
      <c r="AG1763" s="121"/>
      <c r="AH1763" s="121" t="s">
        <v>8463</v>
      </c>
      <c r="AI1763" s="121"/>
      <c r="AJ1763" s="123">
        <v>2</v>
      </c>
      <c r="AK1763" s="123">
        <v>3762</v>
      </c>
      <c r="AL1763" s="123">
        <f t="shared" si="290"/>
        <v>7524</v>
      </c>
      <c r="AM1763" s="123">
        <f t="shared" si="291"/>
        <v>76</v>
      </c>
      <c r="AN1763" s="130"/>
      <c r="AO1763" s="21"/>
      <c r="AP1763" s="24"/>
      <c r="AQ1763" s="21"/>
    </row>
    <row r="1764" spans="1:43" s="22" customFormat="1" ht="76.5" outlineLevel="1" x14ac:dyDescent="0.25">
      <c r="A1764" s="70"/>
      <c r="B1764" s="72" t="s">
        <v>6662</v>
      </c>
      <c r="C1764" s="21" t="s">
        <v>79</v>
      </c>
      <c r="D1764" s="131" t="s">
        <v>6017</v>
      </c>
      <c r="E1764" s="131" t="s">
        <v>7500</v>
      </c>
      <c r="F1764" s="131" t="s">
        <v>7501</v>
      </c>
      <c r="G1764" s="21" t="s">
        <v>7520</v>
      </c>
      <c r="H1764" s="23" t="s">
        <v>3011</v>
      </c>
      <c r="I1764" s="24">
        <v>0</v>
      </c>
      <c r="J1764" s="25">
        <v>710000000</v>
      </c>
      <c r="K1764" s="25" t="s">
        <v>82</v>
      </c>
      <c r="L1764" s="23" t="s">
        <v>726</v>
      </c>
      <c r="M1764" s="30" t="s">
        <v>1707</v>
      </c>
      <c r="N1764" s="26" t="s">
        <v>84</v>
      </c>
      <c r="O1764" s="26" t="s">
        <v>4214</v>
      </c>
      <c r="P1764" s="21" t="s">
        <v>91</v>
      </c>
      <c r="Q1764" s="27">
        <v>796</v>
      </c>
      <c r="R1764" s="26" t="s">
        <v>678</v>
      </c>
      <c r="S1764" s="12">
        <v>1</v>
      </c>
      <c r="T1764" s="12">
        <v>3200</v>
      </c>
      <c r="U1764" s="12">
        <f t="shared" si="292"/>
        <v>3200</v>
      </c>
      <c r="V1764" s="12">
        <f t="shared" si="293"/>
        <v>3584.0000000000005</v>
      </c>
      <c r="W1764" s="23"/>
      <c r="X1764" s="23">
        <v>2017</v>
      </c>
      <c r="Y1764" s="25"/>
      <c r="Z1764" s="121" t="s">
        <v>689</v>
      </c>
      <c r="AA1764" s="121" t="s">
        <v>1427</v>
      </c>
      <c r="AB1764" s="121" t="s">
        <v>4791</v>
      </c>
      <c r="AC1764" s="121">
        <v>46</v>
      </c>
      <c r="AD1764" s="122" t="s">
        <v>8462</v>
      </c>
      <c r="AE1764" s="122" t="s">
        <v>8464</v>
      </c>
      <c r="AF1764" s="121" t="s">
        <v>8405</v>
      </c>
      <c r="AG1764" s="121"/>
      <c r="AH1764" s="121" t="s">
        <v>8404</v>
      </c>
      <c r="AI1764" s="121"/>
      <c r="AJ1764" s="123">
        <v>1</v>
      </c>
      <c r="AK1764" s="123">
        <v>3200</v>
      </c>
      <c r="AL1764" s="123">
        <f t="shared" si="290"/>
        <v>3200</v>
      </c>
      <c r="AM1764" s="123">
        <f t="shared" si="291"/>
        <v>0</v>
      </c>
      <c r="AN1764" s="130"/>
      <c r="AO1764" s="21"/>
      <c r="AP1764" s="24"/>
      <c r="AQ1764" s="21"/>
    </row>
    <row r="1765" spans="1:43" s="22" customFormat="1" ht="76.5" outlineLevel="1" x14ac:dyDescent="0.25">
      <c r="A1765" s="70"/>
      <c r="B1765" s="72" t="s">
        <v>6663</v>
      </c>
      <c r="C1765" s="21" t="s">
        <v>79</v>
      </c>
      <c r="D1765" s="74" t="s">
        <v>6018</v>
      </c>
      <c r="E1765" s="74" t="s">
        <v>530</v>
      </c>
      <c r="F1765" s="74" t="s">
        <v>6019</v>
      </c>
      <c r="G1765" s="21" t="s">
        <v>7521</v>
      </c>
      <c r="H1765" s="23" t="s">
        <v>3011</v>
      </c>
      <c r="I1765" s="24">
        <v>0</v>
      </c>
      <c r="J1765" s="25">
        <v>710000000</v>
      </c>
      <c r="K1765" s="25" t="s">
        <v>82</v>
      </c>
      <c r="L1765" s="23" t="s">
        <v>726</v>
      </c>
      <c r="M1765" s="30" t="s">
        <v>1707</v>
      </c>
      <c r="N1765" s="26" t="s">
        <v>84</v>
      </c>
      <c r="O1765" s="26" t="s">
        <v>4214</v>
      </c>
      <c r="P1765" s="21" t="s">
        <v>91</v>
      </c>
      <c r="Q1765" s="27">
        <v>796</v>
      </c>
      <c r="R1765" s="26" t="s">
        <v>678</v>
      </c>
      <c r="S1765" s="12">
        <v>2</v>
      </c>
      <c r="T1765" s="12">
        <v>3300</v>
      </c>
      <c r="U1765" s="12">
        <f t="shared" si="292"/>
        <v>6600</v>
      </c>
      <c r="V1765" s="12">
        <f t="shared" si="293"/>
        <v>7392.0000000000009</v>
      </c>
      <c r="W1765" s="23"/>
      <c r="X1765" s="23">
        <v>2017</v>
      </c>
      <c r="Y1765" s="25"/>
      <c r="Z1765" s="121" t="s">
        <v>689</v>
      </c>
      <c r="AA1765" s="121" t="s">
        <v>1427</v>
      </c>
      <c r="AB1765" s="121" t="s">
        <v>4791</v>
      </c>
      <c r="AC1765" s="121">
        <v>47</v>
      </c>
      <c r="AD1765" s="122" t="s">
        <v>8462</v>
      </c>
      <c r="AE1765" s="122" t="s">
        <v>8464</v>
      </c>
      <c r="AF1765" s="121" t="s">
        <v>231</v>
      </c>
      <c r="AG1765" s="121"/>
      <c r="AH1765" s="121" t="s">
        <v>8463</v>
      </c>
      <c r="AI1765" s="121"/>
      <c r="AJ1765" s="123">
        <v>2</v>
      </c>
      <c r="AK1765" s="123">
        <v>3267</v>
      </c>
      <c r="AL1765" s="123">
        <f t="shared" si="290"/>
        <v>6534</v>
      </c>
      <c r="AM1765" s="123">
        <f t="shared" si="291"/>
        <v>66</v>
      </c>
      <c r="AN1765" s="130"/>
      <c r="AO1765" s="21"/>
      <c r="AP1765" s="24"/>
      <c r="AQ1765" s="21"/>
    </row>
    <row r="1766" spans="1:43" s="22" customFormat="1" ht="76.5" outlineLevel="1" x14ac:dyDescent="0.25">
      <c r="A1766" s="70"/>
      <c r="B1766" s="72" t="s">
        <v>6664</v>
      </c>
      <c r="C1766" s="21" t="s">
        <v>79</v>
      </c>
      <c r="D1766" s="74" t="s">
        <v>6020</v>
      </c>
      <c r="E1766" s="74" t="s">
        <v>441</v>
      </c>
      <c r="F1766" s="74" t="s">
        <v>6021</v>
      </c>
      <c r="G1766" s="21" t="s">
        <v>7522</v>
      </c>
      <c r="H1766" s="23" t="s">
        <v>3011</v>
      </c>
      <c r="I1766" s="24">
        <v>0</v>
      </c>
      <c r="J1766" s="25">
        <v>710000000</v>
      </c>
      <c r="K1766" s="25" t="s">
        <v>82</v>
      </c>
      <c r="L1766" s="23" t="s">
        <v>726</v>
      </c>
      <c r="M1766" s="30" t="s">
        <v>1707</v>
      </c>
      <c r="N1766" s="26" t="s">
        <v>84</v>
      </c>
      <c r="O1766" s="26" t="s">
        <v>4214</v>
      </c>
      <c r="P1766" s="21" t="s">
        <v>91</v>
      </c>
      <c r="Q1766" s="27">
        <v>796</v>
      </c>
      <c r="R1766" s="26" t="s">
        <v>678</v>
      </c>
      <c r="S1766" s="12">
        <v>2</v>
      </c>
      <c r="T1766" s="12">
        <v>2650</v>
      </c>
      <c r="U1766" s="12">
        <f t="shared" si="292"/>
        <v>5300</v>
      </c>
      <c r="V1766" s="12">
        <f t="shared" si="293"/>
        <v>5936.0000000000009</v>
      </c>
      <c r="W1766" s="23"/>
      <c r="X1766" s="23">
        <v>2017</v>
      </c>
      <c r="Y1766" s="25"/>
      <c r="Z1766" s="121" t="s">
        <v>689</v>
      </c>
      <c r="AA1766" s="121" t="s">
        <v>1427</v>
      </c>
      <c r="AB1766" s="121" t="s">
        <v>4791</v>
      </c>
      <c r="AC1766" s="121">
        <v>48</v>
      </c>
      <c r="AD1766" s="122" t="s">
        <v>8462</v>
      </c>
      <c r="AE1766" s="122" t="s">
        <v>8464</v>
      </c>
      <c r="AF1766" s="121" t="s">
        <v>231</v>
      </c>
      <c r="AG1766" s="121"/>
      <c r="AH1766" s="121" t="s">
        <v>8463</v>
      </c>
      <c r="AI1766" s="121"/>
      <c r="AJ1766" s="123">
        <v>2</v>
      </c>
      <c r="AK1766" s="123">
        <v>2623</v>
      </c>
      <c r="AL1766" s="123">
        <f t="shared" si="290"/>
        <v>5246</v>
      </c>
      <c r="AM1766" s="123">
        <f t="shared" si="291"/>
        <v>54</v>
      </c>
      <c r="AN1766" s="130"/>
      <c r="AO1766" s="21"/>
      <c r="AP1766" s="24"/>
      <c r="AQ1766" s="21"/>
    </row>
    <row r="1767" spans="1:43" s="22" customFormat="1" ht="76.5" outlineLevel="1" x14ac:dyDescent="0.25">
      <c r="A1767" s="70"/>
      <c r="B1767" s="72" t="s">
        <v>6665</v>
      </c>
      <c r="C1767" s="21" t="s">
        <v>79</v>
      </c>
      <c r="D1767" s="74" t="s">
        <v>6022</v>
      </c>
      <c r="E1767" s="74" t="s">
        <v>6023</v>
      </c>
      <c r="F1767" s="74" t="s">
        <v>6024</v>
      </c>
      <c r="G1767" s="21" t="s">
        <v>7521</v>
      </c>
      <c r="H1767" s="23" t="s">
        <v>3011</v>
      </c>
      <c r="I1767" s="24">
        <v>0</v>
      </c>
      <c r="J1767" s="25">
        <v>710000000</v>
      </c>
      <c r="K1767" s="25" t="s">
        <v>82</v>
      </c>
      <c r="L1767" s="23" t="s">
        <v>726</v>
      </c>
      <c r="M1767" s="30" t="s">
        <v>1707</v>
      </c>
      <c r="N1767" s="26" t="s">
        <v>84</v>
      </c>
      <c r="O1767" s="26" t="s">
        <v>4214</v>
      </c>
      <c r="P1767" s="21" t="s">
        <v>91</v>
      </c>
      <c r="Q1767" s="27">
        <v>796</v>
      </c>
      <c r="R1767" s="26" t="s">
        <v>1755</v>
      </c>
      <c r="S1767" s="12">
        <v>2</v>
      </c>
      <c r="T1767" s="12">
        <v>3500</v>
      </c>
      <c r="U1767" s="12">
        <f t="shared" si="292"/>
        <v>7000</v>
      </c>
      <c r="V1767" s="12">
        <f t="shared" si="293"/>
        <v>7840.0000000000009</v>
      </c>
      <c r="W1767" s="23"/>
      <c r="X1767" s="23">
        <v>2017</v>
      </c>
      <c r="Y1767" s="25"/>
      <c r="Z1767" s="121" t="s">
        <v>689</v>
      </c>
      <c r="AA1767" s="121" t="s">
        <v>1427</v>
      </c>
      <c r="AB1767" s="121" t="s">
        <v>4791</v>
      </c>
      <c r="AC1767" s="121">
        <v>49</v>
      </c>
      <c r="AD1767" s="122" t="s">
        <v>8462</v>
      </c>
      <c r="AE1767" s="122" t="s">
        <v>8464</v>
      </c>
      <c r="AF1767" s="121" t="s">
        <v>8405</v>
      </c>
      <c r="AG1767" s="121"/>
      <c r="AH1767" s="121" t="s">
        <v>8404</v>
      </c>
      <c r="AI1767" s="121"/>
      <c r="AJ1767" s="123">
        <v>2</v>
      </c>
      <c r="AK1767" s="123">
        <v>3500</v>
      </c>
      <c r="AL1767" s="123">
        <f t="shared" si="290"/>
        <v>7000</v>
      </c>
      <c r="AM1767" s="123">
        <f t="shared" si="291"/>
        <v>0</v>
      </c>
      <c r="AN1767" s="130"/>
      <c r="AO1767" s="21"/>
      <c r="AP1767" s="24"/>
      <c r="AQ1767" s="21"/>
    </row>
    <row r="1768" spans="1:43" s="22" customFormat="1" ht="76.5" outlineLevel="1" x14ac:dyDescent="0.25">
      <c r="A1768" s="70"/>
      <c r="B1768" s="72" t="s">
        <v>6666</v>
      </c>
      <c r="C1768" s="21" t="s">
        <v>79</v>
      </c>
      <c r="D1768" s="74" t="s">
        <v>6025</v>
      </c>
      <c r="E1768" s="74" t="s">
        <v>6026</v>
      </c>
      <c r="F1768" s="74" t="s">
        <v>6027</v>
      </c>
      <c r="G1768" s="21" t="s">
        <v>7523</v>
      </c>
      <c r="H1768" s="23" t="s">
        <v>3011</v>
      </c>
      <c r="I1768" s="24">
        <v>0</v>
      </c>
      <c r="J1768" s="25">
        <v>710000000</v>
      </c>
      <c r="K1768" s="25" t="s">
        <v>82</v>
      </c>
      <c r="L1768" s="23" t="s">
        <v>726</v>
      </c>
      <c r="M1768" s="30" t="s">
        <v>1707</v>
      </c>
      <c r="N1768" s="26" t="s">
        <v>84</v>
      </c>
      <c r="O1768" s="26" t="s">
        <v>4214</v>
      </c>
      <c r="P1768" s="21" t="s">
        <v>91</v>
      </c>
      <c r="Q1768" s="27">
        <v>796</v>
      </c>
      <c r="R1768" s="26" t="s">
        <v>678</v>
      </c>
      <c r="S1768" s="12">
        <v>2</v>
      </c>
      <c r="T1768" s="12">
        <v>15000</v>
      </c>
      <c r="U1768" s="12">
        <f t="shared" si="292"/>
        <v>30000</v>
      </c>
      <c r="V1768" s="12">
        <f t="shared" si="293"/>
        <v>33600</v>
      </c>
      <c r="W1768" s="23"/>
      <c r="X1768" s="23">
        <v>2017</v>
      </c>
      <c r="Y1768" s="25"/>
      <c r="Z1768" s="121" t="s">
        <v>689</v>
      </c>
      <c r="AA1768" s="121" t="s">
        <v>1427</v>
      </c>
      <c r="AB1768" s="121" t="s">
        <v>4791</v>
      </c>
      <c r="AC1768" s="121">
        <v>50</v>
      </c>
      <c r="AD1768" s="122" t="s">
        <v>8462</v>
      </c>
      <c r="AE1768" s="122" t="s">
        <v>8464</v>
      </c>
      <c r="AF1768" s="121" t="s">
        <v>8405</v>
      </c>
      <c r="AG1768" s="121"/>
      <c r="AH1768" s="121" t="s">
        <v>8404</v>
      </c>
      <c r="AI1768" s="121"/>
      <c r="AJ1768" s="123">
        <v>2</v>
      </c>
      <c r="AK1768" s="123">
        <v>15000</v>
      </c>
      <c r="AL1768" s="123">
        <f t="shared" si="290"/>
        <v>30000</v>
      </c>
      <c r="AM1768" s="123">
        <f t="shared" si="291"/>
        <v>0</v>
      </c>
      <c r="AN1768" s="130"/>
      <c r="AO1768" s="21"/>
      <c r="AP1768" s="24"/>
      <c r="AQ1768" s="21"/>
    </row>
    <row r="1769" spans="1:43" s="22" customFormat="1" ht="76.5" outlineLevel="1" x14ac:dyDescent="0.25">
      <c r="A1769" s="70"/>
      <c r="B1769" s="72" t="s">
        <v>6667</v>
      </c>
      <c r="C1769" s="21" t="s">
        <v>79</v>
      </c>
      <c r="D1769" s="74" t="s">
        <v>600</v>
      </c>
      <c r="E1769" s="74" t="s">
        <v>601</v>
      </c>
      <c r="F1769" s="74" t="s">
        <v>6016</v>
      </c>
      <c r="G1769" s="21" t="s">
        <v>7589</v>
      </c>
      <c r="H1769" s="23" t="s">
        <v>3011</v>
      </c>
      <c r="I1769" s="24">
        <v>0</v>
      </c>
      <c r="J1769" s="25">
        <v>710000000</v>
      </c>
      <c r="K1769" s="25" t="s">
        <v>82</v>
      </c>
      <c r="L1769" s="23" t="s">
        <v>726</v>
      </c>
      <c r="M1769" s="30" t="s">
        <v>1707</v>
      </c>
      <c r="N1769" s="26" t="s">
        <v>84</v>
      </c>
      <c r="O1769" s="26" t="s">
        <v>4214</v>
      </c>
      <c r="P1769" s="21" t="s">
        <v>91</v>
      </c>
      <c r="Q1769" s="27">
        <v>796</v>
      </c>
      <c r="R1769" s="26" t="s">
        <v>678</v>
      </c>
      <c r="S1769" s="12">
        <v>2</v>
      </c>
      <c r="T1769" s="12">
        <v>17500</v>
      </c>
      <c r="U1769" s="12">
        <f t="shared" si="292"/>
        <v>35000</v>
      </c>
      <c r="V1769" s="12">
        <f t="shared" si="293"/>
        <v>39200.000000000007</v>
      </c>
      <c r="W1769" s="23"/>
      <c r="X1769" s="23">
        <v>2017</v>
      </c>
      <c r="Y1769" s="25"/>
      <c r="Z1769" s="121" t="s">
        <v>689</v>
      </c>
      <c r="AA1769" s="121" t="s">
        <v>1427</v>
      </c>
      <c r="AB1769" s="121" t="s">
        <v>4791</v>
      </c>
      <c r="AC1769" s="121">
        <v>51</v>
      </c>
      <c r="AD1769" s="122" t="s">
        <v>8462</v>
      </c>
      <c r="AE1769" s="122" t="s">
        <v>8464</v>
      </c>
      <c r="AF1769" s="121" t="s">
        <v>231</v>
      </c>
      <c r="AG1769" s="121"/>
      <c r="AH1769" s="121" t="s">
        <v>8463</v>
      </c>
      <c r="AI1769" s="121"/>
      <c r="AJ1769" s="123">
        <v>2</v>
      </c>
      <c r="AK1769" s="123">
        <v>17325</v>
      </c>
      <c r="AL1769" s="123">
        <f t="shared" si="290"/>
        <v>34650</v>
      </c>
      <c r="AM1769" s="123">
        <f t="shared" si="291"/>
        <v>350</v>
      </c>
      <c r="AN1769" s="130"/>
      <c r="AO1769" s="21"/>
      <c r="AP1769" s="24"/>
      <c r="AQ1769" s="21"/>
    </row>
    <row r="1770" spans="1:43" s="22" customFormat="1" ht="76.5" outlineLevel="1" x14ac:dyDescent="0.25">
      <c r="A1770" s="70"/>
      <c r="B1770" s="72" t="s">
        <v>6668</v>
      </c>
      <c r="C1770" s="21" t="s">
        <v>79</v>
      </c>
      <c r="D1770" s="74" t="s">
        <v>600</v>
      </c>
      <c r="E1770" s="74" t="s">
        <v>601</v>
      </c>
      <c r="F1770" s="74" t="s">
        <v>6016</v>
      </c>
      <c r="G1770" s="21" t="s">
        <v>7524</v>
      </c>
      <c r="H1770" s="23" t="s">
        <v>3011</v>
      </c>
      <c r="I1770" s="24">
        <v>0</v>
      </c>
      <c r="J1770" s="25">
        <v>710000000</v>
      </c>
      <c r="K1770" s="25" t="s">
        <v>82</v>
      </c>
      <c r="L1770" s="23" t="s">
        <v>726</v>
      </c>
      <c r="M1770" s="30" t="s">
        <v>1707</v>
      </c>
      <c r="N1770" s="26" t="s">
        <v>84</v>
      </c>
      <c r="O1770" s="26" t="s">
        <v>4214</v>
      </c>
      <c r="P1770" s="21" t="s">
        <v>91</v>
      </c>
      <c r="Q1770" s="27">
        <v>796</v>
      </c>
      <c r="R1770" s="26" t="s">
        <v>678</v>
      </c>
      <c r="S1770" s="12">
        <v>2</v>
      </c>
      <c r="T1770" s="12">
        <v>18000</v>
      </c>
      <c r="U1770" s="12">
        <f t="shared" si="292"/>
        <v>36000</v>
      </c>
      <c r="V1770" s="12">
        <f t="shared" si="293"/>
        <v>40320.000000000007</v>
      </c>
      <c r="W1770" s="23"/>
      <c r="X1770" s="23">
        <v>2017</v>
      </c>
      <c r="Y1770" s="25"/>
      <c r="Z1770" s="121" t="s">
        <v>689</v>
      </c>
      <c r="AA1770" s="121" t="s">
        <v>1427</v>
      </c>
      <c r="AB1770" s="121" t="s">
        <v>4791</v>
      </c>
      <c r="AC1770" s="121">
        <v>52</v>
      </c>
      <c r="AD1770" s="122" t="s">
        <v>8462</v>
      </c>
      <c r="AE1770" s="122" t="s">
        <v>8464</v>
      </c>
      <c r="AF1770" s="121" t="s">
        <v>231</v>
      </c>
      <c r="AG1770" s="121"/>
      <c r="AH1770" s="121" t="s">
        <v>8463</v>
      </c>
      <c r="AI1770" s="121"/>
      <c r="AJ1770" s="123">
        <v>2</v>
      </c>
      <c r="AK1770" s="123">
        <v>17820</v>
      </c>
      <c r="AL1770" s="123">
        <f t="shared" si="290"/>
        <v>35640</v>
      </c>
      <c r="AM1770" s="123">
        <f t="shared" si="291"/>
        <v>360</v>
      </c>
      <c r="AN1770" s="130"/>
      <c r="AO1770" s="21"/>
      <c r="AP1770" s="24"/>
      <c r="AQ1770" s="21"/>
    </row>
    <row r="1771" spans="1:43" s="22" customFormat="1" ht="76.5" outlineLevel="1" x14ac:dyDescent="0.25">
      <c r="A1771" s="70"/>
      <c r="B1771" s="72" t="s">
        <v>6669</v>
      </c>
      <c r="C1771" s="21" t="s">
        <v>79</v>
      </c>
      <c r="D1771" s="74" t="s">
        <v>493</v>
      </c>
      <c r="E1771" s="74" t="s">
        <v>487</v>
      </c>
      <c r="F1771" s="74" t="s">
        <v>6005</v>
      </c>
      <c r="G1771" s="21" t="s">
        <v>7525</v>
      </c>
      <c r="H1771" s="23" t="s">
        <v>3011</v>
      </c>
      <c r="I1771" s="24">
        <v>0</v>
      </c>
      <c r="J1771" s="25">
        <v>710000000</v>
      </c>
      <c r="K1771" s="25" t="s">
        <v>82</v>
      </c>
      <c r="L1771" s="23" t="s">
        <v>726</v>
      </c>
      <c r="M1771" s="30" t="s">
        <v>1707</v>
      </c>
      <c r="N1771" s="26" t="s">
        <v>84</v>
      </c>
      <c r="O1771" s="26" t="s">
        <v>4214</v>
      </c>
      <c r="P1771" s="21" t="s">
        <v>91</v>
      </c>
      <c r="Q1771" s="27">
        <v>796</v>
      </c>
      <c r="R1771" s="26" t="s">
        <v>678</v>
      </c>
      <c r="S1771" s="12">
        <v>4</v>
      </c>
      <c r="T1771" s="12">
        <v>8000</v>
      </c>
      <c r="U1771" s="12">
        <f t="shared" si="292"/>
        <v>32000</v>
      </c>
      <c r="V1771" s="12">
        <f t="shared" si="293"/>
        <v>35840</v>
      </c>
      <c r="W1771" s="23"/>
      <c r="X1771" s="23">
        <v>2017</v>
      </c>
      <c r="Y1771" s="25"/>
      <c r="Z1771" s="121" t="s">
        <v>689</v>
      </c>
      <c r="AA1771" s="121" t="s">
        <v>1427</v>
      </c>
      <c r="AB1771" s="121" t="s">
        <v>4791</v>
      </c>
      <c r="AC1771" s="121">
        <v>53</v>
      </c>
      <c r="AD1771" s="122" t="s">
        <v>8462</v>
      </c>
      <c r="AE1771" s="122" t="s">
        <v>8464</v>
      </c>
      <c r="AF1771" s="121" t="s">
        <v>231</v>
      </c>
      <c r="AG1771" s="121"/>
      <c r="AH1771" s="121" t="s">
        <v>8463</v>
      </c>
      <c r="AI1771" s="121"/>
      <c r="AJ1771" s="123">
        <v>4</v>
      </c>
      <c r="AK1771" s="123">
        <v>7920</v>
      </c>
      <c r="AL1771" s="123">
        <f t="shared" si="290"/>
        <v>31680</v>
      </c>
      <c r="AM1771" s="123">
        <f t="shared" si="291"/>
        <v>320</v>
      </c>
      <c r="AN1771" s="130"/>
      <c r="AO1771" s="21"/>
      <c r="AP1771" s="24"/>
      <c r="AQ1771" s="21"/>
    </row>
    <row r="1772" spans="1:43" s="22" customFormat="1" ht="76.5" outlineLevel="1" x14ac:dyDescent="0.25">
      <c r="A1772" s="70"/>
      <c r="B1772" s="72" t="s">
        <v>6670</v>
      </c>
      <c r="C1772" s="21" t="s">
        <v>79</v>
      </c>
      <c r="D1772" s="74" t="s">
        <v>489</v>
      </c>
      <c r="E1772" s="74" t="s">
        <v>487</v>
      </c>
      <c r="F1772" s="74" t="s">
        <v>490</v>
      </c>
      <c r="G1772" s="21" t="s">
        <v>7525</v>
      </c>
      <c r="H1772" s="23" t="s">
        <v>3011</v>
      </c>
      <c r="I1772" s="24">
        <v>0</v>
      </c>
      <c r="J1772" s="25">
        <v>710000000</v>
      </c>
      <c r="K1772" s="25" t="s">
        <v>82</v>
      </c>
      <c r="L1772" s="23" t="s">
        <v>726</v>
      </c>
      <c r="M1772" s="30" t="s">
        <v>1707</v>
      </c>
      <c r="N1772" s="26" t="s">
        <v>84</v>
      </c>
      <c r="O1772" s="26" t="s">
        <v>4214</v>
      </c>
      <c r="P1772" s="21" t="s">
        <v>91</v>
      </c>
      <c r="Q1772" s="27">
        <v>796</v>
      </c>
      <c r="R1772" s="26" t="s">
        <v>678</v>
      </c>
      <c r="S1772" s="12">
        <v>4</v>
      </c>
      <c r="T1772" s="12">
        <v>7000</v>
      </c>
      <c r="U1772" s="12">
        <f t="shared" si="292"/>
        <v>28000</v>
      </c>
      <c r="V1772" s="12">
        <f t="shared" si="293"/>
        <v>31360.000000000004</v>
      </c>
      <c r="W1772" s="23"/>
      <c r="X1772" s="23">
        <v>2017</v>
      </c>
      <c r="Y1772" s="25"/>
      <c r="Z1772" s="121" t="s">
        <v>689</v>
      </c>
      <c r="AA1772" s="121" t="s">
        <v>1427</v>
      </c>
      <c r="AB1772" s="121" t="s">
        <v>4791</v>
      </c>
      <c r="AC1772" s="121">
        <v>54</v>
      </c>
      <c r="AD1772" s="122" t="s">
        <v>8462</v>
      </c>
      <c r="AE1772" s="122" t="s">
        <v>8464</v>
      </c>
      <c r="AF1772" s="121" t="s">
        <v>231</v>
      </c>
      <c r="AG1772" s="121"/>
      <c r="AH1772" s="121" t="s">
        <v>8463</v>
      </c>
      <c r="AI1772" s="121"/>
      <c r="AJ1772" s="123">
        <v>4</v>
      </c>
      <c r="AK1772" s="123">
        <v>6930</v>
      </c>
      <c r="AL1772" s="123">
        <f t="shared" si="290"/>
        <v>27720</v>
      </c>
      <c r="AM1772" s="123">
        <f t="shared" si="291"/>
        <v>280</v>
      </c>
      <c r="AN1772" s="130"/>
      <c r="AO1772" s="21"/>
      <c r="AP1772" s="24"/>
      <c r="AQ1772" s="21"/>
    </row>
    <row r="1773" spans="1:43" s="22" customFormat="1" ht="76.5" outlineLevel="1" x14ac:dyDescent="0.25">
      <c r="A1773" s="70"/>
      <c r="B1773" s="72" t="s">
        <v>6671</v>
      </c>
      <c r="C1773" s="21" t="s">
        <v>79</v>
      </c>
      <c r="D1773" s="131" t="s">
        <v>623</v>
      </c>
      <c r="E1773" s="131" t="s">
        <v>596</v>
      </c>
      <c r="F1773" s="131" t="s">
        <v>624</v>
      </c>
      <c r="G1773" s="21" t="s">
        <v>7526</v>
      </c>
      <c r="H1773" s="23" t="s">
        <v>3011</v>
      </c>
      <c r="I1773" s="24">
        <v>0</v>
      </c>
      <c r="J1773" s="25">
        <v>710000000</v>
      </c>
      <c r="K1773" s="25" t="s">
        <v>82</v>
      </c>
      <c r="L1773" s="23" t="s">
        <v>726</v>
      </c>
      <c r="M1773" s="30" t="s">
        <v>1707</v>
      </c>
      <c r="N1773" s="26" t="s">
        <v>84</v>
      </c>
      <c r="O1773" s="26" t="s">
        <v>4214</v>
      </c>
      <c r="P1773" s="21" t="s">
        <v>91</v>
      </c>
      <c r="Q1773" s="27">
        <v>796</v>
      </c>
      <c r="R1773" s="26" t="s">
        <v>678</v>
      </c>
      <c r="S1773" s="12">
        <v>2</v>
      </c>
      <c r="T1773" s="12">
        <v>5300</v>
      </c>
      <c r="U1773" s="12">
        <f t="shared" si="292"/>
        <v>10600</v>
      </c>
      <c r="V1773" s="12">
        <f t="shared" si="293"/>
        <v>11872.000000000002</v>
      </c>
      <c r="W1773" s="23"/>
      <c r="X1773" s="23">
        <v>2017</v>
      </c>
      <c r="Y1773" s="25"/>
      <c r="Z1773" s="121" t="s">
        <v>689</v>
      </c>
      <c r="AA1773" s="121" t="s">
        <v>1427</v>
      </c>
      <c r="AB1773" s="121" t="s">
        <v>4791</v>
      </c>
      <c r="AC1773" s="121">
        <v>55</v>
      </c>
      <c r="AD1773" s="122" t="s">
        <v>8462</v>
      </c>
      <c r="AE1773" s="122" t="s">
        <v>8464</v>
      </c>
      <c r="AF1773" s="121" t="s">
        <v>231</v>
      </c>
      <c r="AG1773" s="121"/>
      <c r="AH1773" s="121" t="s">
        <v>8463</v>
      </c>
      <c r="AI1773" s="121"/>
      <c r="AJ1773" s="123">
        <v>2</v>
      </c>
      <c r="AK1773" s="123">
        <v>5247</v>
      </c>
      <c r="AL1773" s="123">
        <f t="shared" si="290"/>
        <v>10494</v>
      </c>
      <c r="AM1773" s="123">
        <f t="shared" si="291"/>
        <v>106</v>
      </c>
      <c r="AN1773" s="130"/>
      <c r="AO1773" s="21"/>
      <c r="AP1773" s="24"/>
      <c r="AQ1773" s="21"/>
    </row>
    <row r="1774" spans="1:43" s="22" customFormat="1" ht="76.5" outlineLevel="1" x14ac:dyDescent="0.25">
      <c r="A1774" s="70"/>
      <c r="B1774" s="72" t="s">
        <v>6672</v>
      </c>
      <c r="C1774" s="21" t="s">
        <v>79</v>
      </c>
      <c r="D1774" s="131" t="s">
        <v>7502</v>
      </c>
      <c r="E1774" s="131" t="s">
        <v>596</v>
      </c>
      <c r="F1774" s="131" t="s">
        <v>7503</v>
      </c>
      <c r="G1774" s="21" t="s">
        <v>7527</v>
      </c>
      <c r="H1774" s="23" t="s">
        <v>3011</v>
      </c>
      <c r="I1774" s="24">
        <v>0</v>
      </c>
      <c r="J1774" s="25">
        <v>710000000</v>
      </c>
      <c r="K1774" s="25" t="s">
        <v>82</v>
      </c>
      <c r="L1774" s="23" t="s">
        <v>726</v>
      </c>
      <c r="M1774" s="30" t="s">
        <v>1707</v>
      </c>
      <c r="N1774" s="26" t="s">
        <v>84</v>
      </c>
      <c r="O1774" s="26" t="s">
        <v>4214</v>
      </c>
      <c r="P1774" s="21" t="s">
        <v>91</v>
      </c>
      <c r="Q1774" s="27">
        <v>796</v>
      </c>
      <c r="R1774" s="26" t="s">
        <v>678</v>
      </c>
      <c r="S1774" s="12">
        <v>2</v>
      </c>
      <c r="T1774" s="12">
        <v>5000</v>
      </c>
      <c r="U1774" s="12">
        <f t="shared" si="292"/>
        <v>10000</v>
      </c>
      <c r="V1774" s="12">
        <f t="shared" si="293"/>
        <v>11200.000000000002</v>
      </c>
      <c r="W1774" s="23"/>
      <c r="X1774" s="23">
        <v>2017</v>
      </c>
      <c r="Y1774" s="25"/>
      <c r="Z1774" s="121" t="s">
        <v>689</v>
      </c>
      <c r="AA1774" s="121" t="s">
        <v>1427</v>
      </c>
      <c r="AB1774" s="121" t="s">
        <v>4791</v>
      </c>
      <c r="AC1774" s="121">
        <v>56</v>
      </c>
      <c r="AD1774" s="122" t="s">
        <v>8462</v>
      </c>
      <c r="AE1774" s="122" t="s">
        <v>8464</v>
      </c>
      <c r="AF1774" s="121" t="s">
        <v>231</v>
      </c>
      <c r="AG1774" s="121"/>
      <c r="AH1774" s="121" t="s">
        <v>8463</v>
      </c>
      <c r="AI1774" s="121"/>
      <c r="AJ1774" s="123">
        <v>2</v>
      </c>
      <c r="AK1774" s="123">
        <v>4950</v>
      </c>
      <c r="AL1774" s="123">
        <f t="shared" si="290"/>
        <v>9900</v>
      </c>
      <c r="AM1774" s="123">
        <f t="shared" si="291"/>
        <v>100</v>
      </c>
      <c r="AN1774" s="130"/>
      <c r="AO1774" s="21"/>
      <c r="AP1774" s="24"/>
      <c r="AQ1774" s="21"/>
    </row>
    <row r="1775" spans="1:43" s="22" customFormat="1" ht="76.5" outlineLevel="1" x14ac:dyDescent="0.25">
      <c r="A1775" s="70"/>
      <c r="B1775" s="72" t="s">
        <v>6673</v>
      </c>
      <c r="C1775" s="21" t="s">
        <v>79</v>
      </c>
      <c r="D1775" s="74" t="s">
        <v>659</v>
      </c>
      <c r="E1775" s="74" t="s">
        <v>660</v>
      </c>
      <c r="F1775" s="74" t="s">
        <v>661</v>
      </c>
      <c r="G1775" s="21" t="s">
        <v>7528</v>
      </c>
      <c r="H1775" s="23" t="s">
        <v>3011</v>
      </c>
      <c r="I1775" s="24">
        <v>0</v>
      </c>
      <c r="J1775" s="25">
        <v>710000000</v>
      </c>
      <c r="K1775" s="25" t="s">
        <v>82</v>
      </c>
      <c r="L1775" s="23" t="s">
        <v>726</v>
      </c>
      <c r="M1775" s="30" t="s">
        <v>1707</v>
      </c>
      <c r="N1775" s="26" t="s">
        <v>84</v>
      </c>
      <c r="O1775" s="26" t="s">
        <v>4214</v>
      </c>
      <c r="P1775" s="21" t="s">
        <v>91</v>
      </c>
      <c r="Q1775" s="27">
        <v>839</v>
      </c>
      <c r="R1775" s="26" t="s">
        <v>679</v>
      </c>
      <c r="S1775" s="12">
        <v>2</v>
      </c>
      <c r="T1775" s="12">
        <v>5000</v>
      </c>
      <c r="U1775" s="12">
        <f t="shared" si="292"/>
        <v>10000</v>
      </c>
      <c r="V1775" s="12">
        <f t="shared" si="293"/>
        <v>11200.000000000002</v>
      </c>
      <c r="W1775" s="23"/>
      <c r="X1775" s="23">
        <v>2017</v>
      </c>
      <c r="Y1775" s="25"/>
      <c r="Z1775" s="121" t="s">
        <v>689</v>
      </c>
      <c r="AA1775" s="121" t="s">
        <v>1427</v>
      </c>
      <c r="AB1775" s="121" t="s">
        <v>4791</v>
      </c>
      <c r="AC1775" s="121">
        <v>57</v>
      </c>
      <c r="AD1775" s="122" t="s">
        <v>8462</v>
      </c>
      <c r="AE1775" s="122" t="s">
        <v>8464</v>
      </c>
      <c r="AF1775" s="121" t="s">
        <v>231</v>
      </c>
      <c r="AG1775" s="121"/>
      <c r="AH1775" s="121" t="s">
        <v>8463</v>
      </c>
      <c r="AI1775" s="121"/>
      <c r="AJ1775" s="123">
        <v>2</v>
      </c>
      <c r="AK1775" s="123">
        <v>4950</v>
      </c>
      <c r="AL1775" s="123">
        <f t="shared" si="290"/>
        <v>9900</v>
      </c>
      <c r="AM1775" s="123">
        <f t="shared" si="291"/>
        <v>100</v>
      </c>
      <c r="AN1775" s="130"/>
      <c r="AO1775" s="21"/>
      <c r="AP1775" s="24"/>
      <c r="AQ1775" s="21"/>
    </row>
    <row r="1776" spans="1:43" s="22" customFormat="1" ht="76.5" outlineLevel="1" x14ac:dyDescent="0.25">
      <c r="A1776" s="70"/>
      <c r="B1776" s="72" t="s">
        <v>6674</v>
      </c>
      <c r="C1776" s="21" t="s">
        <v>79</v>
      </c>
      <c r="D1776" s="131" t="s">
        <v>666</v>
      </c>
      <c r="E1776" s="131" t="s">
        <v>660</v>
      </c>
      <c r="F1776" s="131" t="s">
        <v>667</v>
      </c>
      <c r="G1776" s="21" t="s">
        <v>7528</v>
      </c>
      <c r="H1776" s="23" t="s">
        <v>3011</v>
      </c>
      <c r="I1776" s="24">
        <v>0</v>
      </c>
      <c r="J1776" s="25">
        <v>710000000</v>
      </c>
      <c r="K1776" s="25" t="s">
        <v>82</v>
      </c>
      <c r="L1776" s="23" t="s">
        <v>726</v>
      </c>
      <c r="M1776" s="30" t="s">
        <v>1707</v>
      </c>
      <c r="N1776" s="26" t="s">
        <v>84</v>
      </c>
      <c r="O1776" s="26" t="s">
        <v>4214</v>
      </c>
      <c r="P1776" s="21" t="s">
        <v>91</v>
      </c>
      <c r="Q1776" s="27">
        <v>839</v>
      </c>
      <c r="R1776" s="26" t="s">
        <v>679</v>
      </c>
      <c r="S1776" s="12">
        <v>2</v>
      </c>
      <c r="T1776" s="12">
        <v>8000</v>
      </c>
      <c r="U1776" s="12">
        <f t="shared" si="292"/>
        <v>16000</v>
      </c>
      <c r="V1776" s="12">
        <f t="shared" si="293"/>
        <v>17920</v>
      </c>
      <c r="W1776" s="23"/>
      <c r="X1776" s="23">
        <v>2017</v>
      </c>
      <c r="Y1776" s="25"/>
      <c r="Z1776" s="121" t="s">
        <v>689</v>
      </c>
      <c r="AA1776" s="121" t="s">
        <v>1427</v>
      </c>
      <c r="AB1776" s="121" t="s">
        <v>4791</v>
      </c>
      <c r="AC1776" s="121">
        <v>58</v>
      </c>
      <c r="AD1776" s="122" t="s">
        <v>8462</v>
      </c>
      <c r="AE1776" s="122" t="s">
        <v>8464</v>
      </c>
      <c r="AF1776" s="121" t="s">
        <v>231</v>
      </c>
      <c r="AG1776" s="121"/>
      <c r="AH1776" s="121" t="s">
        <v>8463</v>
      </c>
      <c r="AI1776" s="121"/>
      <c r="AJ1776" s="123">
        <v>2</v>
      </c>
      <c r="AK1776" s="123">
        <v>7920</v>
      </c>
      <c r="AL1776" s="123">
        <f t="shared" si="290"/>
        <v>15840</v>
      </c>
      <c r="AM1776" s="123">
        <f t="shared" si="291"/>
        <v>160</v>
      </c>
      <c r="AN1776" s="130"/>
      <c r="AO1776" s="21"/>
      <c r="AP1776" s="24"/>
      <c r="AQ1776" s="21"/>
    </row>
    <row r="1777" spans="1:43" s="22" customFormat="1" ht="76.5" outlineLevel="1" x14ac:dyDescent="0.25">
      <c r="A1777" s="70"/>
      <c r="B1777" s="72" t="s">
        <v>6675</v>
      </c>
      <c r="C1777" s="21" t="s">
        <v>79</v>
      </c>
      <c r="D1777" s="74" t="s">
        <v>1742</v>
      </c>
      <c r="E1777" s="74" t="s">
        <v>674</v>
      </c>
      <c r="F1777" s="74" t="s">
        <v>1743</v>
      </c>
      <c r="G1777" s="21" t="s">
        <v>7529</v>
      </c>
      <c r="H1777" s="23" t="s">
        <v>3011</v>
      </c>
      <c r="I1777" s="24">
        <v>0</v>
      </c>
      <c r="J1777" s="25">
        <v>710000000</v>
      </c>
      <c r="K1777" s="25" t="s">
        <v>82</v>
      </c>
      <c r="L1777" s="23" t="s">
        <v>726</v>
      </c>
      <c r="M1777" s="30" t="s">
        <v>1707</v>
      </c>
      <c r="N1777" s="26" t="s">
        <v>84</v>
      </c>
      <c r="O1777" s="26" t="s">
        <v>4214</v>
      </c>
      <c r="P1777" s="21" t="s">
        <v>91</v>
      </c>
      <c r="Q1777" s="27">
        <v>796</v>
      </c>
      <c r="R1777" s="26" t="s">
        <v>678</v>
      </c>
      <c r="S1777" s="12">
        <v>2</v>
      </c>
      <c r="T1777" s="12">
        <v>2000</v>
      </c>
      <c r="U1777" s="12">
        <f t="shared" si="292"/>
        <v>4000</v>
      </c>
      <c r="V1777" s="12">
        <f t="shared" si="293"/>
        <v>4480</v>
      </c>
      <c r="W1777" s="23"/>
      <c r="X1777" s="23">
        <v>2017</v>
      </c>
      <c r="Y1777" s="25"/>
      <c r="Z1777" s="121" t="s">
        <v>689</v>
      </c>
      <c r="AA1777" s="121" t="s">
        <v>1427</v>
      </c>
      <c r="AB1777" s="121" t="s">
        <v>4791</v>
      </c>
      <c r="AC1777" s="121">
        <v>59</v>
      </c>
      <c r="AD1777" s="122" t="s">
        <v>8462</v>
      </c>
      <c r="AE1777" s="122" t="s">
        <v>8464</v>
      </c>
      <c r="AF1777" s="121" t="s">
        <v>231</v>
      </c>
      <c r="AG1777" s="121"/>
      <c r="AH1777" s="121" t="s">
        <v>8463</v>
      </c>
      <c r="AI1777" s="121"/>
      <c r="AJ1777" s="123">
        <v>2</v>
      </c>
      <c r="AK1777" s="123">
        <v>1980</v>
      </c>
      <c r="AL1777" s="123">
        <f t="shared" si="290"/>
        <v>3960</v>
      </c>
      <c r="AM1777" s="123">
        <f t="shared" si="291"/>
        <v>40</v>
      </c>
      <c r="AN1777" s="130"/>
      <c r="AO1777" s="21"/>
      <c r="AP1777" s="24"/>
      <c r="AQ1777" s="21"/>
    </row>
    <row r="1778" spans="1:43" s="22" customFormat="1" ht="76.5" outlineLevel="1" x14ac:dyDescent="0.25">
      <c r="A1778" s="70"/>
      <c r="B1778" s="72" t="s">
        <v>6676</v>
      </c>
      <c r="C1778" s="21" t="s">
        <v>79</v>
      </c>
      <c r="D1778" s="131" t="s">
        <v>514</v>
      </c>
      <c r="E1778" s="131" t="s">
        <v>512</v>
      </c>
      <c r="F1778" s="131" t="s">
        <v>515</v>
      </c>
      <c r="G1778" s="21" t="s">
        <v>7530</v>
      </c>
      <c r="H1778" s="23" t="s">
        <v>3011</v>
      </c>
      <c r="I1778" s="24">
        <v>0</v>
      </c>
      <c r="J1778" s="25">
        <v>710000000</v>
      </c>
      <c r="K1778" s="25" t="s">
        <v>82</v>
      </c>
      <c r="L1778" s="23" t="s">
        <v>726</v>
      </c>
      <c r="M1778" s="30" t="s">
        <v>1707</v>
      </c>
      <c r="N1778" s="26" t="s">
        <v>84</v>
      </c>
      <c r="O1778" s="26" t="s">
        <v>4214</v>
      </c>
      <c r="P1778" s="21" t="s">
        <v>91</v>
      </c>
      <c r="Q1778" s="27">
        <v>796</v>
      </c>
      <c r="R1778" s="26" t="s">
        <v>678</v>
      </c>
      <c r="S1778" s="12">
        <v>2</v>
      </c>
      <c r="T1778" s="12">
        <v>10000</v>
      </c>
      <c r="U1778" s="12">
        <f t="shared" si="292"/>
        <v>20000</v>
      </c>
      <c r="V1778" s="12">
        <f t="shared" si="293"/>
        <v>22400.000000000004</v>
      </c>
      <c r="W1778" s="23"/>
      <c r="X1778" s="23">
        <v>2017</v>
      </c>
      <c r="Y1778" s="25"/>
      <c r="Z1778" s="121" t="s">
        <v>689</v>
      </c>
      <c r="AA1778" s="121" t="s">
        <v>1427</v>
      </c>
      <c r="AB1778" s="121" t="s">
        <v>4791</v>
      </c>
      <c r="AC1778" s="121">
        <v>60</v>
      </c>
      <c r="AD1778" s="122" t="s">
        <v>8462</v>
      </c>
      <c r="AE1778" s="122" t="s">
        <v>8464</v>
      </c>
      <c r="AF1778" s="121" t="s">
        <v>231</v>
      </c>
      <c r="AG1778" s="121"/>
      <c r="AH1778" s="121" t="s">
        <v>8463</v>
      </c>
      <c r="AI1778" s="121"/>
      <c r="AJ1778" s="123">
        <v>2</v>
      </c>
      <c r="AK1778" s="123">
        <v>9900</v>
      </c>
      <c r="AL1778" s="123">
        <f t="shared" si="290"/>
        <v>19800</v>
      </c>
      <c r="AM1778" s="123">
        <f t="shared" si="291"/>
        <v>200</v>
      </c>
      <c r="AN1778" s="130"/>
      <c r="AO1778" s="21"/>
      <c r="AP1778" s="24"/>
      <c r="AQ1778" s="21"/>
    </row>
    <row r="1779" spans="1:43" s="22" customFormat="1" ht="76.5" outlineLevel="1" x14ac:dyDescent="0.25">
      <c r="A1779" s="70"/>
      <c r="B1779" s="72" t="s">
        <v>6677</v>
      </c>
      <c r="C1779" s="21" t="s">
        <v>79</v>
      </c>
      <c r="D1779" s="74" t="s">
        <v>6012</v>
      </c>
      <c r="E1779" s="74" t="s">
        <v>380</v>
      </c>
      <c r="F1779" s="74" t="s">
        <v>6013</v>
      </c>
      <c r="G1779" s="21" t="s">
        <v>7528</v>
      </c>
      <c r="H1779" s="23" t="s">
        <v>3011</v>
      </c>
      <c r="I1779" s="24">
        <v>0</v>
      </c>
      <c r="J1779" s="25">
        <v>710000000</v>
      </c>
      <c r="K1779" s="25" t="s">
        <v>82</v>
      </c>
      <c r="L1779" s="23" t="s">
        <v>726</v>
      </c>
      <c r="M1779" s="30" t="s">
        <v>1707</v>
      </c>
      <c r="N1779" s="26" t="s">
        <v>84</v>
      </c>
      <c r="O1779" s="26" t="s">
        <v>4214</v>
      </c>
      <c r="P1779" s="21" t="s">
        <v>91</v>
      </c>
      <c r="Q1779" s="27">
        <v>796</v>
      </c>
      <c r="R1779" s="26" t="s">
        <v>678</v>
      </c>
      <c r="S1779" s="12">
        <v>4</v>
      </c>
      <c r="T1779" s="12">
        <v>15000</v>
      </c>
      <c r="U1779" s="12">
        <f t="shared" si="292"/>
        <v>60000</v>
      </c>
      <c r="V1779" s="12">
        <f t="shared" si="293"/>
        <v>67200</v>
      </c>
      <c r="W1779" s="23"/>
      <c r="X1779" s="23">
        <v>2017</v>
      </c>
      <c r="Y1779" s="25"/>
      <c r="Z1779" s="121" t="s">
        <v>689</v>
      </c>
      <c r="AA1779" s="121" t="s">
        <v>1427</v>
      </c>
      <c r="AB1779" s="121" t="s">
        <v>4791</v>
      </c>
      <c r="AC1779" s="121">
        <v>61</v>
      </c>
      <c r="AD1779" s="122" t="s">
        <v>8462</v>
      </c>
      <c r="AE1779" s="122" t="s">
        <v>8464</v>
      </c>
      <c r="AF1779" s="121" t="s">
        <v>231</v>
      </c>
      <c r="AG1779" s="121"/>
      <c r="AH1779" s="121" t="s">
        <v>8463</v>
      </c>
      <c r="AI1779" s="121"/>
      <c r="AJ1779" s="123">
        <v>4</v>
      </c>
      <c r="AK1779" s="123">
        <v>14850</v>
      </c>
      <c r="AL1779" s="123">
        <f t="shared" si="290"/>
        <v>59400</v>
      </c>
      <c r="AM1779" s="123">
        <f t="shared" si="291"/>
        <v>600</v>
      </c>
      <c r="AN1779" s="130"/>
      <c r="AO1779" s="21"/>
      <c r="AP1779" s="24"/>
      <c r="AQ1779" s="21"/>
    </row>
    <row r="1780" spans="1:43" s="22" customFormat="1" ht="76.5" outlineLevel="1" x14ac:dyDescent="0.25">
      <c r="A1780" s="70"/>
      <c r="B1780" s="72" t="s">
        <v>6678</v>
      </c>
      <c r="C1780" s="21" t="s">
        <v>79</v>
      </c>
      <c r="D1780" s="74" t="s">
        <v>6014</v>
      </c>
      <c r="E1780" s="74" t="s">
        <v>380</v>
      </c>
      <c r="F1780" s="74" t="s">
        <v>6015</v>
      </c>
      <c r="G1780" s="21" t="s">
        <v>7528</v>
      </c>
      <c r="H1780" s="23" t="s">
        <v>3011</v>
      </c>
      <c r="I1780" s="24">
        <v>0</v>
      </c>
      <c r="J1780" s="25">
        <v>710000000</v>
      </c>
      <c r="K1780" s="25" t="s">
        <v>82</v>
      </c>
      <c r="L1780" s="23" t="s">
        <v>726</v>
      </c>
      <c r="M1780" s="30" t="s">
        <v>1707</v>
      </c>
      <c r="N1780" s="26" t="s">
        <v>84</v>
      </c>
      <c r="O1780" s="26" t="s">
        <v>4214</v>
      </c>
      <c r="P1780" s="21" t="s">
        <v>91</v>
      </c>
      <c r="Q1780" s="27">
        <v>796</v>
      </c>
      <c r="R1780" s="26" t="s">
        <v>678</v>
      </c>
      <c r="S1780" s="12">
        <v>4</v>
      </c>
      <c r="T1780" s="12">
        <v>12000</v>
      </c>
      <c r="U1780" s="12">
        <f t="shared" si="292"/>
        <v>48000</v>
      </c>
      <c r="V1780" s="12">
        <f t="shared" si="293"/>
        <v>53760.000000000007</v>
      </c>
      <c r="W1780" s="23"/>
      <c r="X1780" s="23">
        <v>2017</v>
      </c>
      <c r="Y1780" s="25"/>
      <c r="Z1780" s="121" t="s">
        <v>689</v>
      </c>
      <c r="AA1780" s="121" t="s">
        <v>1427</v>
      </c>
      <c r="AB1780" s="121" t="s">
        <v>4791</v>
      </c>
      <c r="AC1780" s="121">
        <v>62</v>
      </c>
      <c r="AD1780" s="122" t="s">
        <v>8462</v>
      </c>
      <c r="AE1780" s="122" t="s">
        <v>8464</v>
      </c>
      <c r="AF1780" s="121" t="s">
        <v>231</v>
      </c>
      <c r="AG1780" s="121"/>
      <c r="AH1780" s="121" t="s">
        <v>8463</v>
      </c>
      <c r="AI1780" s="121"/>
      <c r="AJ1780" s="123">
        <v>4</v>
      </c>
      <c r="AK1780" s="123">
        <v>11880</v>
      </c>
      <c r="AL1780" s="123">
        <f t="shared" si="290"/>
        <v>47520</v>
      </c>
      <c r="AM1780" s="123">
        <f t="shared" si="291"/>
        <v>480</v>
      </c>
      <c r="AN1780" s="130"/>
      <c r="AO1780" s="21"/>
      <c r="AP1780" s="24"/>
      <c r="AQ1780" s="21"/>
    </row>
    <row r="1781" spans="1:43" s="22" customFormat="1" ht="76.5" outlineLevel="1" x14ac:dyDescent="0.25">
      <c r="A1781" s="70"/>
      <c r="B1781" s="72" t="s">
        <v>6679</v>
      </c>
      <c r="C1781" s="21" t="s">
        <v>79</v>
      </c>
      <c r="D1781" s="74" t="s">
        <v>493</v>
      </c>
      <c r="E1781" s="74" t="s">
        <v>487</v>
      </c>
      <c r="F1781" s="74" t="s">
        <v>6005</v>
      </c>
      <c r="G1781" s="21" t="s">
        <v>7528</v>
      </c>
      <c r="H1781" s="23" t="s">
        <v>3011</v>
      </c>
      <c r="I1781" s="24">
        <v>0</v>
      </c>
      <c r="J1781" s="25">
        <v>710000000</v>
      </c>
      <c r="K1781" s="25" t="s">
        <v>82</v>
      </c>
      <c r="L1781" s="23" t="s">
        <v>726</v>
      </c>
      <c r="M1781" s="30" t="s">
        <v>1707</v>
      </c>
      <c r="N1781" s="26" t="s">
        <v>84</v>
      </c>
      <c r="O1781" s="26" t="s">
        <v>4214</v>
      </c>
      <c r="P1781" s="21" t="s">
        <v>91</v>
      </c>
      <c r="Q1781" s="27">
        <v>796</v>
      </c>
      <c r="R1781" s="26" t="s">
        <v>678</v>
      </c>
      <c r="S1781" s="12">
        <v>2</v>
      </c>
      <c r="T1781" s="12">
        <v>8000</v>
      </c>
      <c r="U1781" s="12">
        <f t="shared" si="292"/>
        <v>16000</v>
      </c>
      <c r="V1781" s="12">
        <f t="shared" si="293"/>
        <v>17920</v>
      </c>
      <c r="W1781" s="23"/>
      <c r="X1781" s="23">
        <v>2017</v>
      </c>
      <c r="Y1781" s="25"/>
      <c r="Z1781" s="121" t="s">
        <v>689</v>
      </c>
      <c r="AA1781" s="121" t="s">
        <v>1427</v>
      </c>
      <c r="AB1781" s="121" t="s">
        <v>4791</v>
      </c>
      <c r="AC1781" s="121">
        <v>63</v>
      </c>
      <c r="AD1781" s="122" t="s">
        <v>8462</v>
      </c>
      <c r="AE1781" s="122" t="s">
        <v>8464</v>
      </c>
      <c r="AF1781" s="121" t="s">
        <v>231</v>
      </c>
      <c r="AG1781" s="121"/>
      <c r="AH1781" s="121" t="s">
        <v>8463</v>
      </c>
      <c r="AI1781" s="121"/>
      <c r="AJ1781" s="123">
        <v>2</v>
      </c>
      <c r="AK1781" s="123">
        <v>7920</v>
      </c>
      <c r="AL1781" s="123">
        <f t="shared" si="290"/>
        <v>15840</v>
      </c>
      <c r="AM1781" s="123">
        <f t="shared" si="291"/>
        <v>160</v>
      </c>
      <c r="AN1781" s="130"/>
      <c r="AO1781" s="21"/>
      <c r="AP1781" s="24"/>
      <c r="AQ1781" s="21"/>
    </row>
    <row r="1782" spans="1:43" s="22" customFormat="1" ht="76.5" outlineLevel="1" x14ac:dyDescent="0.25">
      <c r="A1782" s="70"/>
      <c r="B1782" s="72" t="s">
        <v>6680</v>
      </c>
      <c r="C1782" s="21" t="s">
        <v>79</v>
      </c>
      <c r="D1782" s="74" t="s">
        <v>6029</v>
      </c>
      <c r="E1782" s="74" t="s">
        <v>474</v>
      </c>
      <c r="F1782" s="74" t="s">
        <v>475</v>
      </c>
      <c r="G1782" s="21" t="s">
        <v>7528</v>
      </c>
      <c r="H1782" s="23" t="s">
        <v>3011</v>
      </c>
      <c r="I1782" s="24">
        <v>0</v>
      </c>
      <c r="J1782" s="25">
        <v>710000000</v>
      </c>
      <c r="K1782" s="25" t="s">
        <v>82</v>
      </c>
      <c r="L1782" s="23" t="s">
        <v>726</v>
      </c>
      <c r="M1782" s="30" t="s">
        <v>1707</v>
      </c>
      <c r="N1782" s="26" t="s">
        <v>84</v>
      </c>
      <c r="O1782" s="26" t="s">
        <v>4214</v>
      </c>
      <c r="P1782" s="21" t="s">
        <v>91</v>
      </c>
      <c r="Q1782" s="27">
        <v>796</v>
      </c>
      <c r="R1782" s="26" t="s">
        <v>678</v>
      </c>
      <c r="S1782" s="12">
        <v>2</v>
      </c>
      <c r="T1782" s="12">
        <v>7000</v>
      </c>
      <c r="U1782" s="12">
        <f t="shared" si="292"/>
        <v>14000</v>
      </c>
      <c r="V1782" s="12">
        <f t="shared" si="293"/>
        <v>15680.000000000002</v>
      </c>
      <c r="W1782" s="23"/>
      <c r="X1782" s="23">
        <v>2017</v>
      </c>
      <c r="Y1782" s="25"/>
      <c r="Z1782" s="121" t="s">
        <v>689</v>
      </c>
      <c r="AA1782" s="121" t="s">
        <v>1427</v>
      </c>
      <c r="AB1782" s="121" t="s">
        <v>4791</v>
      </c>
      <c r="AC1782" s="121">
        <v>64</v>
      </c>
      <c r="AD1782" s="122" t="s">
        <v>8462</v>
      </c>
      <c r="AE1782" s="122" t="s">
        <v>8464</v>
      </c>
      <c r="AF1782" s="121" t="s">
        <v>231</v>
      </c>
      <c r="AG1782" s="121"/>
      <c r="AH1782" s="121" t="s">
        <v>8463</v>
      </c>
      <c r="AI1782" s="121"/>
      <c r="AJ1782" s="123">
        <v>2</v>
      </c>
      <c r="AK1782" s="123">
        <v>6930</v>
      </c>
      <c r="AL1782" s="123">
        <f t="shared" si="290"/>
        <v>13860</v>
      </c>
      <c r="AM1782" s="123">
        <f t="shared" si="291"/>
        <v>140</v>
      </c>
      <c r="AN1782" s="130"/>
      <c r="AO1782" s="21"/>
      <c r="AP1782" s="24"/>
      <c r="AQ1782" s="21"/>
    </row>
    <row r="1783" spans="1:43" s="22" customFormat="1" ht="76.5" outlineLevel="1" x14ac:dyDescent="0.25">
      <c r="A1783" s="70"/>
      <c r="B1783" s="72" t="s">
        <v>6681</v>
      </c>
      <c r="C1783" s="21" t="s">
        <v>79</v>
      </c>
      <c r="D1783" s="74" t="s">
        <v>6030</v>
      </c>
      <c r="E1783" s="74" t="s">
        <v>551</v>
      </c>
      <c r="F1783" s="74" t="s">
        <v>6031</v>
      </c>
      <c r="G1783" s="21" t="s">
        <v>7528</v>
      </c>
      <c r="H1783" s="23" t="s">
        <v>3011</v>
      </c>
      <c r="I1783" s="24">
        <v>0</v>
      </c>
      <c r="J1783" s="25">
        <v>710000000</v>
      </c>
      <c r="K1783" s="25" t="s">
        <v>82</v>
      </c>
      <c r="L1783" s="23" t="s">
        <v>726</v>
      </c>
      <c r="M1783" s="30" t="s">
        <v>1707</v>
      </c>
      <c r="N1783" s="26" t="s">
        <v>84</v>
      </c>
      <c r="O1783" s="26" t="s">
        <v>4214</v>
      </c>
      <c r="P1783" s="21" t="s">
        <v>91</v>
      </c>
      <c r="Q1783" s="27">
        <v>839</v>
      </c>
      <c r="R1783" s="26" t="s">
        <v>679</v>
      </c>
      <c r="S1783" s="12">
        <v>2</v>
      </c>
      <c r="T1783" s="12">
        <v>7000</v>
      </c>
      <c r="U1783" s="12">
        <f t="shared" si="292"/>
        <v>14000</v>
      </c>
      <c r="V1783" s="12">
        <f t="shared" si="293"/>
        <v>15680.000000000002</v>
      </c>
      <c r="W1783" s="23"/>
      <c r="X1783" s="23">
        <v>2017</v>
      </c>
      <c r="Y1783" s="25"/>
      <c r="Z1783" s="121" t="s">
        <v>689</v>
      </c>
      <c r="AA1783" s="121" t="s">
        <v>1427</v>
      </c>
      <c r="AB1783" s="121" t="s">
        <v>4791</v>
      </c>
      <c r="AC1783" s="121">
        <v>65</v>
      </c>
      <c r="AD1783" s="122" t="s">
        <v>8462</v>
      </c>
      <c r="AE1783" s="122" t="s">
        <v>8464</v>
      </c>
      <c r="AF1783" s="121" t="s">
        <v>231</v>
      </c>
      <c r="AG1783" s="121"/>
      <c r="AH1783" s="121" t="s">
        <v>8463</v>
      </c>
      <c r="AI1783" s="121"/>
      <c r="AJ1783" s="123">
        <v>2</v>
      </c>
      <c r="AK1783" s="123">
        <v>6930</v>
      </c>
      <c r="AL1783" s="123">
        <f t="shared" ref="AL1783:AL1785" si="294">AJ1783*AK1783</f>
        <v>13860</v>
      </c>
      <c r="AM1783" s="123">
        <f t="shared" ref="AM1783:AM1785" si="295">U1783-AL1783</f>
        <v>140</v>
      </c>
      <c r="AN1783" s="130"/>
      <c r="AO1783" s="21"/>
      <c r="AP1783" s="24"/>
      <c r="AQ1783" s="21"/>
    </row>
    <row r="1784" spans="1:43" s="22" customFormat="1" ht="76.5" outlineLevel="1" x14ac:dyDescent="0.25">
      <c r="A1784" s="70"/>
      <c r="B1784" s="72" t="s">
        <v>6682</v>
      </c>
      <c r="C1784" s="21" t="s">
        <v>79</v>
      </c>
      <c r="D1784" s="74" t="s">
        <v>600</v>
      </c>
      <c r="E1784" s="74" t="s">
        <v>601</v>
      </c>
      <c r="F1784" s="74" t="s">
        <v>6016</v>
      </c>
      <c r="G1784" s="21" t="s">
        <v>7531</v>
      </c>
      <c r="H1784" s="23" t="s">
        <v>3011</v>
      </c>
      <c r="I1784" s="24">
        <v>0</v>
      </c>
      <c r="J1784" s="25">
        <v>710000000</v>
      </c>
      <c r="K1784" s="25" t="s">
        <v>82</v>
      </c>
      <c r="L1784" s="23" t="s">
        <v>726</v>
      </c>
      <c r="M1784" s="30" t="s">
        <v>1707</v>
      </c>
      <c r="N1784" s="26" t="s">
        <v>84</v>
      </c>
      <c r="O1784" s="26" t="s">
        <v>4214</v>
      </c>
      <c r="P1784" s="21" t="s">
        <v>91</v>
      </c>
      <c r="Q1784" s="27">
        <v>796</v>
      </c>
      <c r="R1784" s="26" t="s">
        <v>678</v>
      </c>
      <c r="S1784" s="12">
        <v>4</v>
      </c>
      <c r="T1784" s="12">
        <v>4450</v>
      </c>
      <c r="U1784" s="12">
        <f t="shared" si="292"/>
        <v>17800</v>
      </c>
      <c r="V1784" s="12">
        <f t="shared" si="293"/>
        <v>19936.000000000004</v>
      </c>
      <c r="W1784" s="23"/>
      <c r="X1784" s="23">
        <v>2017</v>
      </c>
      <c r="Y1784" s="25"/>
      <c r="Z1784" s="121" t="s">
        <v>689</v>
      </c>
      <c r="AA1784" s="121" t="s">
        <v>1427</v>
      </c>
      <c r="AB1784" s="121" t="s">
        <v>4791</v>
      </c>
      <c r="AC1784" s="121">
        <v>66</v>
      </c>
      <c r="AD1784" s="122" t="s">
        <v>8462</v>
      </c>
      <c r="AE1784" s="122" t="s">
        <v>8464</v>
      </c>
      <c r="AF1784" s="121" t="s">
        <v>231</v>
      </c>
      <c r="AG1784" s="121"/>
      <c r="AH1784" s="121" t="s">
        <v>8463</v>
      </c>
      <c r="AI1784" s="121"/>
      <c r="AJ1784" s="123">
        <v>4</v>
      </c>
      <c r="AK1784" s="123">
        <v>4405</v>
      </c>
      <c r="AL1784" s="123">
        <f t="shared" si="294"/>
        <v>17620</v>
      </c>
      <c r="AM1784" s="123">
        <f t="shared" si="295"/>
        <v>180</v>
      </c>
      <c r="AN1784" s="130"/>
      <c r="AO1784" s="21"/>
      <c r="AP1784" s="24"/>
      <c r="AQ1784" s="21"/>
    </row>
    <row r="1785" spans="1:43" s="22" customFormat="1" ht="76.5" outlineLevel="1" x14ac:dyDescent="0.25">
      <c r="A1785" s="70"/>
      <c r="B1785" s="72" t="s">
        <v>6683</v>
      </c>
      <c r="C1785" s="21" t="s">
        <v>79</v>
      </c>
      <c r="D1785" s="74" t="s">
        <v>6032</v>
      </c>
      <c r="E1785" s="74" t="s">
        <v>1858</v>
      </c>
      <c r="F1785" s="74" t="s">
        <v>6033</v>
      </c>
      <c r="G1785" s="21" t="s">
        <v>7532</v>
      </c>
      <c r="H1785" s="23" t="s">
        <v>3011</v>
      </c>
      <c r="I1785" s="24">
        <v>0</v>
      </c>
      <c r="J1785" s="25">
        <v>710000000</v>
      </c>
      <c r="K1785" s="25" t="s">
        <v>82</v>
      </c>
      <c r="L1785" s="23" t="s">
        <v>726</v>
      </c>
      <c r="M1785" s="30" t="s">
        <v>1707</v>
      </c>
      <c r="N1785" s="26" t="s">
        <v>84</v>
      </c>
      <c r="O1785" s="26" t="s">
        <v>4214</v>
      </c>
      <c r="P1785" s="21" t="s">
        <v>91</v>
      </c>
      <c r="Q1785" s="27">
        <v>796</v>
      </c>
      <c r="R1785" s="26" t="s">
        <v>678</v>
      </c>
      <c r="S1785" s="12">
        <v>1</v>
      </c>
      <c r="T1785" s="12">
        <v>3000</v>
      </c>
      <c r="U1785" s="12">
        <f t="shared" si="292"/>
        <v>3000</v>
      </c>
      <c r="V1785" s="12">
        <f t="shared" si="293"/>
        <v>3360.0000000000005</v>
      </c>
      <c r="W1785" s="23"/>
      <c r="X1785" s="23">
        <v>2017</v>
      </c>
      <c r="Y1785" s="25"/>
      <c r="Z1785" s="121" t="s">
        <v>689</v>
      </c>
      <c r="AA1785" s="121" t="s">
        <v>1427</v>
      </c>
      <c r="AB1785" s="121" t="s">
        <v>4791</v>
      </c>
      <c r="AC1785" s="121">
        <v>67</v>
      </c>
      <c r="AD1785" s="122" t="s">
        <v>8462</v>
      </c>
      <c r="AE1785" s="122" t="s">
        <v>8464</v>
      </c>
      <c r="AF1785" s="121" t="s">
        <v>8405</v>
      </c>
      <c r="AG1785" s="121"/>
      <c r="AH1785" s="121" t="s">
        <v>8404</v>
      </c>
      <c r="AI1785" s="121"/>
      <c r="AJ1785" s="123">
        <v>1</v>
      </c>
      <c r="AK1785" s="123">
        <v>3000</v>
      </c>
      <c r="AL1785" s="123">
        <f t="shared" si="294"/>
        <v>3000</v>
      </c>
      <c r="AM1785" s="123">
        <f t="shared" si="295"/>
        <v>0</v>
      </c>
      <c r="AN1785" s="130"/>
      <c r="AO1785" s="21"/>
      <c r="AP1785" s="24"/>
      <c r="AQ1785" s="21"/>
    </row>
    <row r="1786" spans="1:43" s="22" customFormat="1" ht="76.5" outlineLevel="1" x14ac:dyDescent="0.25">
      <c r="A1786" s="70"/>
      <c r="B1786" s="72" t="s">
        <v>6684</v>
      </c>
      <c r="C1786" s="21" t="s">
        <v>79</v>
      </c>
      <c r="D1786" s="74" t="s">
        <v>516</v>
      </c>
      <c r="E1786" s="74" t="s">
        <v>512</v>
      </c>
      <c r="F1786" s="74" t="s">
        <v>517</v>
      </c>
      <c r="G1786" s="21" t="s">
        <v>7533</v>
      </c>
      <c r="H1786" s="23" t="s">
        <v>3011</v>
      </c>
      <c r="I1786" s="24">
        <v>0</v>
      </c>
      <c r="J1786" s="25">
        <v>710000000</v>
      </c>
      <c r="K1786" s="25" t="s">
        <v>82</v>
      </c>
      <c r="L1786" s="23" t="s">
        <v>726</v>
      </c>
      <c r="M1786" s="30" t="s">
        <v>1707</v>
      </c>
      <c r="N1786" s="26" t="s">
        <v>84</v>
      </c>
      <c r="O1786" s="26" t="s">
        <v>4214</v>
      </c>
      <c r="P1786" s="21" t="s">
        <v>91</v>
      </c>
      <c r="Q1786" s="27">
        <v>796</v>
      </c>
      <c r="R1786" s="26" t="s">
        <v>678</v>
      </c>
      <c r="S1786" s="12">
        <v>1</v>
      </c>
      <c r="T1786" s="12">
        <v>1100</v>
      </c>
      <c r="U1786" s="12">
        <f t="shared" si="292"/>
        <v>1100</v>
      </c>
      <c r="V1786" s="12">
        <f t="shared" si="293"/>
        <v>1232.0000000000002</v>
      </c>
      <c r="W1786" s="23"/>
      <c r="X1786" s="23">
        <v>2017</v>
      </c>
      <c r="Y1786" s="25"/>
      <c r="Z1786" s="121" t="s">
        <v>689</v>
      </c>
      <c r="AA1786" s="121" t="s">
        <v>1427</v>
      </c>
      <c r="AB1786" s="121" t="s">
        <v>4791</v>
      </c>
      <c r="AC1786" s="121">
        <v>1</v>
      </c>
      <c r="AD1786" s="122" t="s">
        <v>8465</v>
      </c>
      <c r="AE1786" s="122" t="s">
        <v>8464</v>
      </c>
      <c r="AF1786" s="121" t="s">
        <v>8403</v>
      </c>
      <c r="AG1786" s="121"/>
      <c r="AH1786" s="121" t="s">
        <v>8404</v>
      </c>
      <c r="AI1786" s="121"/>
      <c r="AJ1786" s="123">
        <v>1</v>
      </c>
      <c r="AK1786" s="123">
        <v>1100</v>
      </c>
      <c r="AL1786" s="123">
        <f>AJ1786*AK1786</f>
        <v>1100</v>
      </c>
      <c r="AM1786" s="123">
        <f>U1786-AL1786</f>
        <v>0</v>
      </c>
      <c r="AN1786" s="130"/>
      <c r="AO1786" s="21"/>
      <c r="AP1786" s="24"/>
      <c r="AQ1786" s="21"/>
    </row>
    <row r="1787" spans="1:43" s="22" customFormat="1" ht="76.5" outlineLevel="1" x14ac:dyDescent="0.25">
      <c r="A1787" s="70"/>
      <c r="B1787" s="72" t="s">
        <v>6685</v>
      </c>
      <c r="C1787" s="21" t="s">
        <v>79</v>
      </c>
      <c r="D1787" s="74" t="s">
        <v>6034</v>
      </c>
      <c r="E1787" s="74" t="s">
        <v>6035</v>
      </c>
      <c r="F1787" s="74" t="s">
        <v>6036</v>
      </c>
      <c r="G1787" s="21" t="s">
        <v>7534</v>
      </c>
      <c r="H1787" s="23" t="s">
        <v>3011</v>
      </c>
      <c r="I1787" s="24">
        <v>0</v>
      </c>
      <c r="J1787" s="25">
        <v>710000000</v>
      </c>
      <c r="K1787" s="25" t="s">
        <v>82</v>
      </c>
      <c r="L1787" s="23" t="s">
        <v>726</v>
      </c>
      <c r="M1787" s="30" t="s">
        <v>1707</v>
      </c>
      <c r="N1787" s="26" t="s">
        <v>84</v>
      </c>
      <c r="O1787" s="26" t="s">
        <v>4214</v>
      </c>
      <c r="P1787" s="21" t="s">
        <v>91</v>
      </c>
      <c r="Q1787" s="27">
        <v>839</v>
      </c>
      <c r="R1787" s="26" t="s">
        <v>679</v>
      </c>
      <c r="S1787" s="12">
        <v>1</v>
      </c>
      <c r="T1787" s="12">
        <v>7000</v>
      </c>
      <c r="U1787" s="12">
        <f t="shared" si="292"/>
        <v>7000</v>
      </c>
      <c r="V1787" s="12">
        <f t="shared" si="293"/>
        <v>7840.0000000000009</v>
      </c>
      <c r="W1787" s="23"/>
      <c r="X1787" s="23">
        <v>2017</v>
      </c>
      <c r="Y1787" s="25"/>
      <c r="Z1787" s="121" t="s">
        <v>689</v>
      </c>
      <c r="AA1787" s="121" t="s">
        <v>1427</v>
      </c>
      <c r="AB1787" s="121" t="s">
        <v>4791</v>
      </c>
      <c r="AC1787" s="121">
        <v>2</v>
      </c>
      <c r="AD1787" s="122" t="s">
        <v>8465</v>
      </c>
      <c r="AE1787" s="122" t="s">
        <v>8464</v>
      </c>
      <c r="AF1787" s="121" t="s">
        <v>8403</v>
      </c>
      <c r="AG1787" s="121"/>
      <c r="AH1787" s="121" t="s">
        <v>8404</v>
      </c>
      <c r="AI1787" s="121"/>
      <c r="AJ1787" s="123">
        <v>1</v>
      </c>
      <c r="AK1787" s="123">
        <v>7000</v>
      </c>
      <c r="AL1787" s="123">
        <f t="shared" ref="AL1787:AL1850" si="296">AJ1787*AK1787</f>
        <v>7000</v>
      </c>
      <c r="AM1787" s="123">
        <f t="shared" ref="AM1787:AM1850" si="297">U1787-AL1787</f>
        <v>0</v>
      </c>
      <c r="AN1787" s="130"/>
      <c r="AO1787" s="21"/>
      <c r="AP1787" s="24"/>
      <c r="AQ1787" s="21"/>
    </row>
    <row r="1788" spans="1:43" s="22" customFormat="1" ht="76.5" outlineLevel="1" x14ac:dyDescent="0.25">
      <c r="A1788" s="70"/>
      <c r="B1788" s="72" t="s">
        <v>6686</v>
      </c>
      <c r="C1788" s="21" t="s">
        <v>79</v>
      </c>
      <c r="D1788" s="74" t="s">
        <v>7329</v>
      </c>
      <c r="E1788" s="74" t="s">
        <v>674</v>
      </c>
      <c r="F1788" s="74" t="s">
        <v>675</v>
      </c>
      <c r="G1788" s="21" t="s">
        <v>7534</v>
      </c>
      <c r="H1788" s="23" t="s">
        <v>3011</v>
      </c>
      <c r="I1788" s="24">
        <v>0</v>
      </c>
      <c r="J1788" s="25">
        <v>710000000</v>
      </c>
      <c r="K1788" s="25" t="s">
        <v>82</v>
      </c>
      <c r="L1788" s="23" t="s">
        <v>726</v>
      </c>
      <c r="M1788" s="30" t="s">
        <v>1707</v>
      </c>
      <c r="N1788" s="26" t="s">
        <v>84</v>
      </c>
      <c r="O1788" s="26" t="s">
        <v>4214</v>
      </c>
      <c r="P1788" s="21" t="s">
        <v>91</v>
      </c>
      <c r="Q1788" s="27" t="s">
        <v>705</v>
      </c>
      <c r="R1788" s="26" t="s">
        <v>679</v>
      </c>
      <c r="S1788" s="12">
        <v>1</v>
      </c>
      <c r="T1788" s="12">
        <v>1700</v>
      </c>
      <c r="U1788" s="12">
        <f t="shared" si="292"/>
        <v>1700</v>
      </c>
      <c r="V1788" s="12">
        <f t="shared" si="293"/>
        <v>1904.0000000000002</v>
      </c>
      <c r="W1788" s="23"/>
      <c r="X1788" s="23">
        <v>2017</v>
      </c>
      <c r="Y1788" s="25"/>
      <c r="Z1788" s="121" t="s">
        <v>689</v>
      </c>
      <c r="AA1788" s="121" t="s">
        <v>1427</v>
      </c>
      <c r="AB1788" s="121" t="s">
        <v>4791</v>
      </c>
      <c r="AC1788" s="121">
        <v>3</v>
      </c>
      <c r="AD1788" s="122" t="s">
        <v>8465</v>
      </c>
      <c r="AE1788" s="122" t="s">
        <v>8464</v>
      </c>
      <c r="AF1788" s="121" t="s">
        <v>8403</v>
      </c>
      <c r="AG1788" s="121"/>
      <c r="AH1788" s="121" t="s">
        <v>8404</v>
      </c>
      <c r="AI1788" s="121"/>
      <c r="AJ1788" s="123">
        <v>1</v>
      </c>
      <c r="AK1788" s="123">
        <v>1700</v>
      </c>
      <c r="AL1788" s="123">
        <f t="shared" si="296"/>
        <v>1700</v>
      </c>
      <c r="AM1788" s="123">
        <f t="shared" si="297"/>
        <v>0</v>
      </c>
      <c r="AN1788" s="130"/>
      <c r="AO1788" s="21"/>
      <c r="AP1788" s="24"/>
      <c r="AQ1788" s="21"/>
    </row>
    <row r="1789" spans="1:43" s="22" customFormat="1" ht="76.5" outlineLevel="1" x14ac:dyDescent="0.25">
      <c r="A1789" s="70"/>
      <c r="B1789" s="72" t="s">
        <v>6687</v>
      </c>
      <c r="C1789" s="21" t="s">
        <v>79</v>
      </c>
      <c r="D1789" s="131" t="s">
        <v>659</v>
      </c>
      <c r="E1789" s="131" t="s">
        <v>660</v>
      </c>
      <c r="F1789" s="131" t="s">
        <v>661</v>
      </c>
      <c r="G1789" s="21" t="s">
        <v>7534</v>
      </c>
      <c r="H1789" s="23" t="s">
        <v>3011</v>
      </c>
      <c r="I1789" s="24">
        <v>0</v>
      </c>
      <c r="J1789" s="25">
        <v>710000000</v>
      </c>
      <c r="K1789" s="25" t="s">
        <v>82</v>
      </c>
      <c r="L1789" s="23" t="s">
        <v>726</v>
      </c>
      <c r="M1789" s="30" t="s">
        <v>1707</v>
      </c>
      <c r="N1789" s="26" t="s">
        <v>84</v>
      </c>
      <c r="O1789" s="26" t="s">
        <v>4214</v>
      </c>
      <c r="P1789" s="21" t="s">
        <v>91</v>
      </c>
      <c r="Q1789" s="27" t="s">
        <v>705</v>
      </c>
      <c r="R1789" s="26" t="s">
        <v>679</v>
      </c>
      <c r="S1789" s="12">
        <v>1</v>
      </c>
      <c r="T1789" s="12">
        <v>1500</v>
      </c>
      <c r="U1789" s="12">
        <f t="shared" si="292"/>
        <v>1500</v>
      </c>
      <c r="V1789" s="12">
        <f t="shared" si="293"/>
        <v>1680.0000000000002</v>
      </c>
      <c r="W1789" s="23"/>
      <c r="X1789" s="23">
        <v>2017</v>
      </c>
      <c r="Y1789" s="25"/>
      <c r="Z1789" s="121" t="s">
        <v>689</v>
      </c>
      <c r="AA1789" s="121" t="s">
        <v>1427</v>
      </c>
      <c r="AB1789" s="121" t="s">
        <v>4791</v>
      </c>
      <c r="AC1789" s="121">
        <v>4</v>
      </c>
      <c r="AD1789" s="122" t="s">
        <v>8465</v>
      </c>
      <c r="AE1789" s="122" t="s">
        <v>8464</v>
      </c>
      <c r="AF1789" s="121" t="s">
        <v>8403</v>
      </c>
      <c r="AG1789" s="121"/>
      <c r="AH1789" s="121" t="s">
        <v>8404</v>
      </c>
      <c r="AI1789" s="121"/>
      <c r="AJ1789" s="123">
        <v>1</v>
      </c>
      <c r="AK1789" s="123">
        <v>1500</v>
      </c>
      <c r="AL1789" s="123">
        <f t="shared" si="296"/>
        <v>1500</v>
      </c>
      <c r="AM1789" s="123">
        <f t="shared" si="297"/>
        <v>0</v>
      </c>
      <c r="AN1789" s="130"/>
      <c r="AO1789" s="21"/>
      <c r="AP1789" s="24"/>
      <c r="AQ1789" s="21"/>
    </row>
    <row r="1790" spans="1:43" s="22" customFormat="1" ht="76.5" outlineLevel="1" x14ac:dyDescent="0.25">
      <c r="A1790" s="70"/>
      <c r="B1790" s="72" t="s">
        <v>6688</v>
      </c>
      <c r="C1790" s="21" t="s">
        <v>79</v>
      </c>
      <c r="D1790" s="74" t="s">
        <v>6037</v>
      </c>
      <c r="E1790" s="74" t="s">
        <v>6038</v>
      </c>
      <c r="F1790" s="74" t="s">
        <v>6039</v>
      </c>
      <c r="G1790" s="21" t="s">
        <v>7534</v>
      </c>
      <c r="H1790" s="23" t="s">
        <v>3011</v>
      </c>
      <c r="I1790" s="24">
        <v>0</v>
      </c>
      <c r="J1790" s="25">
        <v>710000000</v>
      </c>
      <c r="K1790" s="25" t="s">
        <v>82</v>
      </c>
      <c r="L1790" s="23" t="s">
        <v>726</v>
      </c>
      <c r="M1790" s="30" t="s">
        <v>1707</v>
      </c>
      <c r="N1790" s="26" t="s">
        <v>84</v>
      </c>
      <c r="O1790" s="26" t="s">
        <v>4214</v>
      </c>
      <c r="P1790" s="21" t="s">
        <v>91</v>
      </c>
      <c r="Q1790" s="27" t="s">
        <v>902</v>
      </c>
      <c r="R1790" s="26" t="s">
        <v>678</v>
      </c>
      <c r="S1790" s="12">
        <v>1</v>
      </c>
      <c r="T1790" s="12">
        <v>1000</v>
      </c>
      <c r="U1790" s="12">
        <f t="shared" si="292"/>
        <v>1000</v>
      </c>
      <c r="V1790" s="12">
        <f t="shared" si="293"/>
        <v>1120</v>
      </c>
      <c r="W1790" s="23"/>
      <c r="X1790" s="23">
        <v>2017</v>
      </c>
      <c r="Y1790" s="25"/>
      <c r="Z1790" s="121" t="s">
        <v>689</v>
      </c>
      <c r="AA1790" s="121" t="s">
        <v>1427</v>
      </c>
      <c r="AB1790" s="121" t="s">
        <v>4791</v>
      </c>
      <c r="AC1790" s="121">
        <v>5</v>
      </c>
      <c r="AD1790" s="122" t="s">
        <v>8465</v>
      </c>
      <c r="AE1790" s="122" t="s">
        <v>8464</v>
      </c>
      <c r="AF1790" s="121" t="s">
        <v>8403</v>
      </c>
      <c r="AG1790" s="121"/>
      <c r="AH1790" s="121" t="s">
        <v>8404</v>
      </c>
      <c r="AI1790" s="121"/>
      <c r="AJ1790" s="123">
        <v>1</v>
      </c>
      <c r="AK1790" s="123">
        <v>1000</v>
      </c>
      <c r="AL1790" s="123">
        <f t="shared" si="296"/>
        <v>1000</v>
      </c>
      <c r="AM1790" s="123">
        <f t="shared" si="297"/>
        <v>0</v>
      </c>
      <c r="AN1790" s="130"/>
      <c r="AO1790" s="21"/>
      <c r="AP1790" s="24"/>
      <c r="AQ1790" s="21"/>
    </row>
    <row r="1791" spans="1:43" s="22" customFormat="1" ht="76.5" outlineLevel="1" x14ac:dyDescent="0.25">
      <c r="A1791" s="70"/>
      <c r="B1791" s="72" t="s">
        <v>6689</v>
      </c>
      <c r="C1791" s="21" t="s">
        <v>79</v>
      </c>
      <c r="D1791" s="74" t="s">
        <v>566</v>
      </c>
      <c r="E1791" s="74" t="s">
        <v>567</v>
      </c>
      <c r="F1791" s="74" t="s">
        <v>568</v>
      </c>
      <c r="G1791" s="21" t="s">
        <v>7535</v>
      </c>
      <c r="H1791" s="23" t="s">
        <v>3011</v>
      </c>
      <c r="I1791" s="24">
        <v>0</v>
      </c>
      <c r="J1791" s="25">
        <v>710000000</v>
      </c>
      <c r="K1791" s="25" t="s">
        <v>82</v>
      </c>
      <c r="L1791" s="23" t="s">
        <v>726</v>
      </c>
      <c r="M1791" s="30" t="s">
        <v>1707</v>
      </c>
      <c r="N1791" s="26" t="s">
        <v>84</v>
      </c>
      <c r="O1791" s="26" t="s">
        <v>4214</v>
      </c>
      <c r="P1791" s="21" t="s">
        <v>91</v>
      </c>
      <c r="Q1791" s="27">
        <v>796</v>
      </c>
      <c r="R1791" s="26" t="s">
        <v>678</v>
      </c>
      <c r="S1791" s="12">
        <v>1</v>
      </c>
      <c r="T1791" s="12">
        <v>40000</v>
      </c>
      <c r="U1791" s="12">
        <f t="shared" si="292"/>
        <v>40000</v>
      </c>
      <c r="V1791" s="12">
        <f t="shared" si="293"/>
        <v>44800.000000000007</v>
      </c>
      <c r="W1791" s="23"/>
      <c r="X1791" s="23">
        <v>2017</v>
      </c>
      <c r="Y1791" s="25"/>
      <c r="Z1791" s="121" t="s">
        <v>689</v>
      </c>
      <c r="AA1791" s="121" t="s">
        <v>1427</v>
      </c>
      <c r="AB1791" s="121" t="s">
        <v>4791</v>
      </c>
      <c r="AC1791" s="121">
        <v>6</v>
      </c>
      <c r="AD1791" s="122" t="s">
        <v>8465</v>
      </c>
      <c r="AE1791" s="122" t="s">
        <v>8464</v>
      </c>
      <c r="AF1791" s="121" t="s">
        <v>8403</v>
      </c>
      <c r="AG1791" s="121"/>
      <c r="AH1791" s="121" t="s">
        <v>8404</v>
      </c>
      <c r="AI1791" s="121"/>
      <c r="AJ1791" s="123">
        <v>1</v>
      </c>
      <c r="AK1791" s="123">
        <v>40000</v>
      </c>
      <c r="AL1791" s="123">
        <f t="shared" si="296"/>
        <v>40000</v>
      </c>
      <c r="AM1791" s="123">
        <f t="shared" si="297"/>
        <v>0</v>
      </c>
      <c r="AN1791" s="130"/>
      <c r="AO1791" s="21"/>
      <c r="AP1791" s="24"/>
      <c r="AQ1791" s="21"/>
    </row>
    <row r="1792" spans="1:43" s="22" customFormat="1" ht="76.5" outlineLevel="1" x14ac:dyDescent="0.25">
      <c r="A1792" s="70"/>
      <c r="B1792" s="72" t="s">
        <v>6690</v>
      </c>
      <c r="C1792" s="21" t="s">
        <v>79</v>
      </c>
      <c r="D1792" s="74" t="s">
        <v>6040</v>
      </c>
      <c r="E1792" s="74" t="s">
        <v>6041</v>
      </c>
      <c r="F1792" s="74" t="s">
        <v>6042</v>
      </c>
      <c r="G1792" s="21" t="s">
        <v>7536</v>
      </c>
      <c r="H1792" s="23" t="s">
        <v>3011</v>
      </c>
      <c r="I1792" s="24">
        <v>0</v>
      </c>
      <c r="J1792" s="25">
        <v>710000000</v>
      </c>
      <c r="K1792" s="25" t="s">
        <v>82</v>
      </c>
      <c r="L1792" s="23" t="s">
        <v>726</v>
      </c>
      <c r="M1792" s="30" t="s">
        <v>1707</v>
      </c>
      <c r="N1792" s="26" t="s">
        <v>84</v>
      </c>
      <c r="O1792" s="26" t="s">
        <v>4214</v>
      </c>
      <c r="P1792" s="21" t="s">
        <v>91</v>
      </c>
      <c r="Q1792" s="27">
        <v>796</v>
      </c>
      <c r="R1792" s="26" t="s">
        <v>678</v>
      </c>
      <c r="S1792" s="12">
        <v>1</v>
      </c>
      <c r="T1792" s="12">
        <v>34000</v>
      </c>
      <c r="U1792" s="12">
        <f t="shared" si="292"/>
        <v>34000</v>
      </c>
      <c r="V1792" s="12">
        <f t="shared" si="293"/>
        <v>38080</v>
      </c>
      <c r="W1792" s="23"/>
      <c r="X1792" s="23">
        <v>2017</v>
      </c>
      <c r="Y1792" s="25"/>
      <c r="Z1792" s="121" t="s">
        <v>689</v>
      </c>
      <c r="AA1792" s="121" t="s">
        <v>1427</v>
      </c>
      <c r="AB1792" s="121" t="s">
        <v>4791</v>
      </c>
      <c r="AC1792" s="121">
        <v>7</v>
      </c>
      <c r="AD1792" s="122" t="s">
        <v>8465</v>
      </c>
      <c r="AE1792" s="122" t="s">
        <v>8464</v>
      </c>
      <c r="AF1792" s="121" t="s">
        <v>8403</v>
      </c>
      <c r="AG1792" s="121"/>
      <c r="AH1792" s="121" t="s">
        <v>8404</v>
      </c>
      <c r="AI1792" s="121"/>
      <c r="AJ1792" s="123">
        <v>1</v>
      </c>
      <c r="AK1792" s="123">
        <v>34000</v>
      </c>
      <c r="AL1792" s="123">
        <f t="shared" si="296"/>
        <v>34000</v>
      </c>
      <c r="AM1792" s="123">
        <f t="shared" si="297"/>
        <v>0</v>
      </c>
      <c r="AN1792" s="130"/>
      <c r="AO1792" s="21"/>
      <c r="AP1792" s="24"/>
      <c r="AQ1792" s="21"/>
    </row>
    <row r="1793" spans="1:43" s="22" customFormat="1" ht="76.5" outlineLevel="1" x14ac:dyDescent="0.25">
      <c r="A1793" s="70"/>
      <c r="B1793" s="72" t="s">
        <v>6691</v>
      </c>
      <c r="C1793" s="21" t="s">
        <v>79</v>
      </c>
      <c r="D1793" s="74" t="s">
        <v>6043</v>
      </c>
      <c r="E1793" s="74" t="s">
        <v>6044</v>
      </c>
      <c r="F1793" s="74" t="s">
        <v>6045</v>
      </c>
      <c r="G1793" s="21" t="s">
        <v>7536</v>
      </c>
      <c r="H1793" s="23" t="s">
        <v>3011</v>
      </c>
      <c r="I1793" s="24">
        <v>0</v>
      </c>
      <c r="J1793" s="25">
        <v>710000000</v>
      </c>
      <c r="K1793" s="25" t="s">
        <v>82</v>
      </c>
      <c r="L1793" s="23" t="s">
        <v>726</v>
      </c>
      <c r="M1793" s="30" t="s">
        <v>1707</v>
      </c>
      <c r="N1793" s="26" t="s">
        <v>84</v>
      </c>
      <c r="O1793" s="26" t="s">
        <v>4214</v>
      </c>
      <c r="P1793" s="21" t="s">
        <v>91</v>
      </c>
      <c r="Q1793" s="27">
        <v>796</v>
      </c>
      <c r="R1793" s="26" t="s">
        <v>678</v>
      </c>
      <c r="S1793" s="12">
        <v>1</v>
      </c>
      <c r="T1793" s="12">
        <v>9500</v>
      </c>
      <c r="U1793" s="12">
        <f t="shared" si="292"/>
        <v>9500</v>
      </c>
      <c r="V1793" s="12">
        <f t="shared" si="293"/>
        <v>10640.000000000002</v>
      </c>
      <c r="W1793" s="23"/>
      <c r="X1793" s="23">
        <v>2017</v>
      </c>
      <c r="Y1793" s="25"/>
      <c r="Z1793" s="121" t="s">
        <v>689</v>
      </c>
      <c r="AA1793" s="121" t="s">
        <v>1427</v>
      </c>
      <c r="AB1793" s="121" t="s">
        <v>4791</v>
      </c>
      <c r="AC1793" s="121">
        <v>8</v>
      </c>
      <c r="AD1793" s="122" t="s">
        <v>8465</v>
      </c>
      <c r="AE1793" s="122" t="s">
        <v>8464</v>
      </c>
      <c r="AF1793" s="121" t="s">
        <v>8403</v>
      </c>
      <c r="AG1793" s="121"/>
      <c r="AH1793" s="121" t="s">
        <v>8404</v>
      </c>
      <c r="AI1793" s="121"/>
      <c r="AJ1793" s="123">
        <v>1</v>
      </c>
      <c r="AK1793" s="123">
        <v>9500</v>
      </c>
      <c r="AL1793" s="123">
        <f t="shared" si="296"/>
        <v>9500</v>
      </c>
      <c r="AM1793" s="123">
        <f t="shared" si="297"/>
        <v>0</v>
      </c>
      <c r="AN1793" s="130"/>
      <c r="AO1793" s="21"/>
      <c r="AP1793" s="24"/>
      <c r="AQ1793" s="21"/>
    </row>
    <row r="1794" spans="1:43" s="22" customFormat="1" ht="76.5" outlineLevel="1" x14ac:dyDescent="0.25">
      <c r="A1794" s="70"/>
      <c r="B1794" s="72" t="s">
        <v>6692</v>
      </c>
      <c r="C1794" s="21" t="s">
        <v>79</v>
      </c>
      <c r="D1794" s="74" t="s">
        <v>1440</v>
      </c>
      <c r="E1794" s="74" t="s">
        <v>653</v>
      </c>
      <c r="F1794" s="74" t="s">
        <v>1441</v>
      </c>
      <c r="G1794" s="21" t="s">
        <v>7536</v>
      </c>
      <c r="H1794" s="23" t="s">
        <v>3011</v>
      </c>
      <c r="I1794" s="24">
        <v>0</v>
      </c>
      <c r="J1794" s="25">
        <v>710000000</v>
      </c>
      <c r="K1794" s="25" t="s">
        <v>82</v>
      </c>
      <c r="L1794" s="23" t="s">
        <v>726</v>
      </c>
      <c r="M1794" s="30" t="s">
        <v>1707</v>
      </c>
      <c r="N1794" s="26" t="s">
        <v>84</v>
      </c>
      <c r="O1794" s="26" t="s">
        <v>4214</v>
      </c>
      <c r="P1794" s="21" t="s">
        <v>91</v>
      </c>
      <c r="Q1794" s="27">
        <v>796</v>
      </c>
      <c r="R1794" s="26" t="s">
        <v>678</v>
      </c>
      <c r="S1794" s="12">
        <v>1</v>
      </c>
      <c r="T1794" s="12">
        <v>7000</v>
      </c>
      <c r="U1794" s="12">
        <f t="shared" si="292"/>
        <v>7000</v>
      </c>
      <c r="V1794" s="12">
        <f t="shared" si="293"/>
        <v>7840.0000000000009</v>
      </c>
      <c r="W1794" s="23"/>
      <c r="X1794" s="23">
        <v>2017</v>
      </c>
      <c r="Y1794" s="25"/>
      <c r="Z1794" s="121" t="s">
        <v>689</v>
      </c>
      <c r="AA1794" s="121" t="s">
        <v>1427</v>
      </c>
      <c r="AB1794" s="121" t="s">
        <v>4791</v>
      </c>
      <c r="AC1794" s="121">
        <v>9</v>
      </c>
      <c r="AD1794" s="122" t="s">
        <v>8465</v>
      </c>
      <c r="AE1794" s="122" t="s">
        <v>8464</v>
      </c>
      <c r="AF1794" s="121" t="s">
        <v>8403</v>
      </c>
      <c r="AG1794" s="121"/>
      <c r="AH1794" s="121" t="s">
        <v>8404</v>
      </c>
      <c r="AI1794" s="121"/>
      <c r="AJ1794" s="123">
        <v>1</v>
      </c>
      <c r="AK1794" s="123">
        <v>7000</v>
      </c>
      <c r="AL1794" s="123">
        <f t="shared" si="296"/>
        <v>7000</v>
      </c>
      <c r="AM1794" s="123">
        <f t="shared" si="297"/>
        <v>0</v>
      </c>
      <c r="AN1794" s="130"/>
      <c r="AO1794" s="21"/>
      <c r="AP1794" s="24"/>
      <c r="AQ1794" s="21"/>
    </row>
    <row r="1795" spans="1:43" s="22" customFormat="1" ht="76.5" outlineLevel="1" x14ac:dyDescent="0.25">
      <c r="A1795" s="70"/>
      <c r="B1795" s="72" t="s">
        <v>6693</v>
      </c>
      <c r="C1795" s="21" t="s">
        <v>79</v>
      </c>
      <c r="D1795" s="74" t="s">
        <v>427</v>
      </c>
      <c r="E1795" s="74" t="s">
        <v>428</v>
      </c>
      <c r="F1795" s="74" t="s">
        <v>429</v>
      </c>
      <c r="G1795" s="21" t="s">
        <v>7536</v>
      </c>
      <c r="H1795" s="23" t="s">
        <v>3011</v>
      </c>
      <c r="I1795" s="24">
        <v>0</v>
      </c>
      <c r="J1795" s="25">
        <v>710000000</v>
      </c>
      <c r="K1795" s="25" t="s">
        <v>82</v>
      </c>
      <c r="L1795" s="23" t="s">
        <v>726</v>
      </c>
      <c r="M1795" s="30" t="s">
        <v>1707</v>
      </c>
      <c r="N1795" s="26" t="s">
        <v>84</v>
      </c>
      <c r="O1795" s="26" t="s">
        <v>4214</v>
      </c>
      <c r="P1795" s="21" t="s">
        <v>91</v>
      </c>
      <c r="Q1795" s="27">
        <v>796</v>
      </c>
      <c r="R1795" s="26" t="s">
        <v>678</v>
      </c>
      <c r="S1795" s="12">
        <v>1</v>
      </c>
      <c r="T1795" s="12">
        <v>32000</v>
      </c>
      <c r="U1795" s="12">
        <f t="shared" si="292"/>
        <v>32000</v>
      </c>
      <c r="V1795" s="12">
        <f t="shared" si="293"/>
        <v>35840</v>
      </c>
      <c r="W1795" s="23"/>
      <c r="X1795" s="23">
        <v>2017</v>
      </c>
      <c r="Y1795" s="25"/>
      <c r="Z1795" s="121" t="s">
        <v>689</v>
      </c>
      <c r="AA1795" s="121" t="s">
        <v>1427</v>
      </c>
      <c r="AB1795" s="121" t="s">
        <v>4791</v>
      </c>
      <c r="AC1795" s="121">
        <v>10</v>
      </c>
      <c r="AD1795" s="122" t="s">
        <v>8465</v>
      </c>
      <c r="AE1795" s="122" t="s">
        <v>8464</v>
      </c>
      <c r="AF1795" s="121" t="s">
        <v>8403</v>
      </c>
      <c r="AG1795" s="121"/>
      <c r="AH1795" s="121" t="s">
        <v>8404</v>
      </c>
      <c r="AI1795" s="121"/>
      <c r="AJ1795" s="123">
        <v>1</v>
      </c>
      <c r="AK1795" s="123">
        <v>32000</v>
      </c>
      <c r="AL1795" s="123">
        <f t="shared" si="296"/>
        <v>32000</v>
      </c>
      <c r="AM1795" s="123">
        <f t="shared" si="297"/>
        <v>0</v>
      </c>
      <c r="AN1795" s="130"/>
      <c r="AO1795" s="21"/>
      <c r="AP1795" s="24"/>
      <c r="AQ1795" s="21"/>
    </row>
    <row r="1796" spans="1:43" s="22" customFormat="1" ht="76.5" outlineLevel="1" x14ac:dyDescent="0.25">
      <c r="A1796" s="70"/>
      <c r="B1796" s="72" t="s">
        <v>6694</v>
      </c>
      <c r="C1796" s="21" t="s">
        <v>79</v>
      </c>
      <c r="D1796" s="74" t="s">
        <v>440</v>
      </c>
      <c r="E1796" s="74" t="s">
        <v>441</v>
      </c>
      <c r="F1796" s="74" t="s">
        <v>442</v>
      </c>
      <c r="G1796" s="21" t="s">
        <v>7582</v>
      </c>
      <c r="H1796" s="23" t="s">
        <v>3011</v>
      </c>
      <c r="I1796" s="24">
        <v>0</v>
      </c>
      <c r="J1796" s="25">
        <v>710000000</v>
      </c>
      <c r="K1796" s="25" t="s">
        <v>82</v>
      </c>
      <c r="L1796" s="23" t="s">
        <v>726</v>
      </c>
      <c r="M1796" s="30" t="s">
        <v>1707</v>
      </c>
      <c r="N1796" s="26" t="s">
        <v>84</v>
      </c>
      <c r="O1796" s="26" t="s">
        <v>4214</v>
      </c>
      <c r="P1796" s="21" t="s">
        <v>91</v>
      </c>
      <c r="Q1796" s="27">
        <v>796</v>
      </c>
      <c r="R1796" s="26" t="s">
        <v>678</v>
      </c>
      <c r="S1796" s="12">
        <v>50</v>
      </c>
      <c r="T1796" s="12">
        <v>630</v>
      </c>
      <c r="U1796" s="12">
        <f t="shared" si="292"/>
        <v>31500</v>
      </c>
      <c r="V1796" s="12">
        <f t="shared" si="293"/>
        <v>35280</v>
      </c>
      <c r="W1796" s="23"/>
      <c r="X1796" s="23">
        <v>2017</v>
      </c>
      <c r="Y1796" s="25"/>
      <c r="Z1796" s="121" t="s">
        <v>689</v>
      </c>
      <c r="AA1796" s="121" t="s">
        <v>1427</v>
      </c>
      <c r="AB1796" s="121" t="s">
        <v>4791</v>
      </c>
      <c r="AC1796" s="121">
        <v>11</v>
      </c>
      <c r="AD1796" s="122" t="s">
        <v>8465</v>
      </c>
      <c r="AE1796" s="122" t="s">
        <v>8464</v>
      </c>
      <c r="AF1796" s="121" t="s">
        <v>8403</v>
      </c>
      <c r="AG1796" s="121"/>
      <c r="AH1796" s="121" t="s">
        <v>8404</v>
      </c>
      <c r="AI1796" s="121"/>
      <c r="AJ1796" s="123">
        <v>50</v>
      </c>
      <c r="AK1796" s="123">
        <v>630</v>
      </c>
      <c r="AL1796" s="123">
        <f t="shared" si="296"/>
        <v>31500</v>
      </c>
      <c r="AM1796" s="123">
        <f t="shared" si="297"/>
        <v>0</v>
      </c>
      <c r="AN1796" s="130"/>
      <c r="AO1796" s="21"/>
      <c r="AP1796" s="24"/>
      <c r="AQ1796" s="21"/>
    </row>
    <row r="1797" spans="1:43" s="22" customFormat="1" ht="76.5" outlineLevel="1" x14ac:dyDescent="0.25">
      <c r="A1797" s="70"/>
      <c r="B1797" s="72" t="s">
        <v>6695</v>
      </c>
      <c r="C1797" s="21" t="s">
        <v>79</v>
      </c>
      <c r="D1797" s="74" t="s">
        <v>6046</v>
      </c>
      <c r="E1797" s="74" t="s">
        <v>414</v>
      </c>
      <c r="F1797" s="74" t="s">
        <v>6047</v>
      </c>
      <c r="G1797" s="21" t="s">
        <v>7536</v>
      </c>
      <c r="H1797" s="23" t="s">
        <v>3011</v>
      </c>
      <c r="I1797" s="24">
        <v>0</v>
      </c>
      <c r="J1797" s="25">
        <v>710000000</v>
      </c>
      <c r="K1797" s="25" t="s">
        <v>82</v>
      </c>
      <c r="L1797" s="23" t="s">
        <v>726</v>
      </c>
      <c r="M1797" s="30" t="s">
        <v>1707</v>
      </c>
      <c r="N1797" s="26" t="s">
        <v>84</v>
      </c>
      <c r="O1797" s="26" t="s">
        <v>4214</v>
      </c>
      <c r="P1797" s="21" t="s">
        <v>91</v>
      </c>
      <c r="Q1797" s="27">
        <v>796</v>
      </c>
      <c r="R1797" s="26" t="s">
        <v>678</v>
      </c>
      <c r="S1797" s="12">
        <v>1</v>
      </c>
      <c r="T1797" s="12">
        <v>18000</v>
      </c>
      <c r="U1797" s="12">
        <f t="shared" si="292"/>
        <v>18000</v>
      </c>
      <c r="V1797" s="12">
        <f t="shared" si="293"/>
        <v>20160.000000000004</v>
      </c>
      <c r="W1797" s="23"/>
      <c r="X1797" s="23">
        <v>2017</v>
      </c>
      <c r="Y1797" s="25"/>
      <c r="Z1797" s="121" t="s">
        <v>689</v>
      </c>
      <c r="AA1797" s="121" t="s">
        <v>1427</v>
      </c>
      <c r="AB1797" s="121" t="s">
        <v>4791</v>
      </c>
      <c r="AC1797" s="121">
        <v>12</v>
      </c>
      <c r="AD1797" s="122" t="s">
        <v>8465</v>
      </c>
      <c r="AE1797" s="122" t="s">
        <v>8464</v>
      </c>
      <c r="AF1797" s="121" t="s">
        <v>8403</v>
      </c>
      <c r="AG1797" s="121"/>
      <c r="AH1797" s="121" t="s">
        <v>8404</v>
      </c>
      <c r="AI1797" s="121"/>
      <c r="AJ1797" s="123">
        <v>1</v>
      </c>
      <c r="AK1797" s="123">
        <v>18000</v>
      </c>
      <c r="AL1797" s="123">
        <f t="shared" si="296"/>
        <v>18000</v>
      </c>
      <c r="AM1797" s="123">
        <f t="shared" si="297"/>
        <v>0</v>
      </c>
      <c r="AN1797" s="130"/>
      <c r="AO1797" s="21"/>
      <c r="AP1797" s="24"/>
      <c r="AQ1797" s="21"/>
    </row>
    <row r="1798" spans="1:43" s="22" customFormat="1" ht="76.5" outlineLevel="1" x14ac:dyDescent="0.25">
      <c r="A1798" s="70"/>
      <c r="B1798" s="72" t="s">
        <v>6696</v>
      </c>
      <c r="C1798" s="21" t="s">
        <v>79</v>
      </c>
      <c r="D1798" s="131" t="s">
        <v>6017</v>
      </c>
      <c r="E1798" s="131" t="s">
        <v>7500</v>
      </c>
      <c r="F1798" s="131" t="s">
        <v>7501</v>
      </c>
      <c r="G1798" s="21" t="s">
        <v>7642</v>
      </c>
      <c r="H1798" s="23" t="s">
        <v>3011</v>
      </c>
      <c r="I1798" s="24">
        <v>0</v>
      </c>
      <c r="J1798" s="25">
        <v>710000000</v>
      </c>
      <c r="K1798" s="25" t="s">
        <v>82</v>
      </c>
      <c r="L1798" s="23" t="s">
        <v>726</v>
      </c>
      <c r="M1798" s="30" t="s">
        <v>1707</v>
      </c>
      <c r="N1798" s="26" t="s">
        <v>84</v>
      </c>
      <c r="O1798" s="26" t="s">
        <v>4214</v>
      </c>
      <c r="P1798" s="21" t="s">
        <v>91</v>
      </c>
      <c r="Q1798" s="27">
        <v>796</v>
      </c>
      <c r="R1798" s="26" t="s">
        <v>678</v>
      </c>
      <c r="S1798" s="12">
        <v>1</v>
      </c>
      <c r="T1798" s="12">
        <v>3000</v>
      </c>
      <c r="U1798" s="12">
        <f t="shared" si="292"/>
        <v>3000</v>
      </c>
      <c r="V1798" s="12">
        <f t="shared" si="293"/>
        <v>3360.0000000000005</v>
      </c>
      <c r="W1798" s="23"/>
      <c r="X1798" s="23">
        <v>2017</v>
      </c>
      <c r="Y1798" s="25"/>
      <c r="Z1798" s="121" t="s">
        <v>689</v>
      </c>
      <c r="AA1798" s="121" t="s">
        <v>1427</v>
      </c>
      <c r="AB1798" s="121" t="s">
        <v>4791</v>
      </c>
      <c r="AC1798" s="121">
        <v>13</v>
      </c>
      <c r="AD1798" s="122" t="s">
        <v>8465</v>
      </c>
      <c r="AE1798" s="122" t="s">
        <v>8464</v>
      </c>
      <c r="AF1798" s="121" t="s">
        <v>8403</v>
      </c>
      <c r="AG1798" s="121"/>
      <c r="AH1798" s="121" t="s">
        <v>8404</v>
      </c>
      <c r="AI1798" s="121"/>
      <c r="AJ1798" s="123">
        <v>1</v>
      </c>
      <c r="AK1798" s="123">
        <v>3000</v>
      </c>
      <c r="AL1798" s="123">
        <f t="shared" si="296"/>
        <v>3000</v>
      </c>
      <c r="AM1798" s="123">
        <f t="shared" si="297"/>
        <v>0</v>
      </c>
      <c r="AN1798" s="130"/>
      <c r="AO1798" s="21"/>
      <c r="AP1798" s="24"/>
      <c r="AQ1798" s="21"/>
    </row>
    <row r="1799" spans="1:43" s="22" customFormat="1" ht="76.5" outlineLevel="1" x14ac:dyDescent="0.25">
      <c r="A1799" s="70"/>
      <c r="B1799" s="72" t="s">
        <v>6697</v>
      </c>
      <c r="C1799" s="21" t="s">
        <v>79</v>
      </c>
      <c r="D1799" s="74" t="s">
        <v>1434</v>
      </c>
      <c r="E1799" s="74" t="s">
        <v>1435</v>
      </c>
      <c r="F1799" s="74" t="s">
        <v>1436</v>
      </c>
      <c r="G1799" s="21" t="s">
        <v>7537</v>
      </c>
      <c r="H1799" s="23" t="s">
        <v>3011</v>
      </c>
      <c r="I1799" s="24">
        <v>0</v>
      </c>
      <c r="J1799" s="25">
        <v>710000000</v>
      </c>
      <c r="K1799" s="25" t="s">
        <v>82</v>
      </c>
      <c r="L1799" s="23" t="s">
        <v>726</v>
      </c>
      <c r="M1799" s="30" t="s">
        <v>1707</v>
      </c>
      <c r="N1799" s="26" t="s">
        <v>84</v>
      </c>
      <c r="O1799" s="26" t="s">
        <v>4214</v>
      </c>
      <c r="P1799" s="21" t="s">
        <v>91</v>
      </c>
      <c r="Q1799" s="27">
        <v>796</v>
      </c>
      <c r="R1799" s="26" t="s">
        <v>678</v>
      </c>
      <c r="S1799" s="12">
        <v>1</v>
      </c>
      <c r="T1799" s="12">
        <v>7500</v>
      </c>
      <c r="U1799" s="12">
        <f t="shared" si="292"/>
        <v>7500</v>
      </c>
      <c r="V1799" s="12">
        <f t="shared" si="293"/>
        <v>8400</v>
      </c>
      <c r="W1799" s="23"/>
      <c r="X1799" s="23">
        <v>2017</v>
      </c>
      <c r="Y1799" s="25"/>
      <c r="Z1799" s="121" t="s">
        <v>689</v>
      </c>
      <c r="AA1799" s="121" t="s">
        <v>1427</v>
      </c>
      <c r="AB1799" s="121" t="s">
        <v>4791</v>
      </c>
      <c r="AC1799" s="121">
        <v>14</v>
      </c>
      <c r="AD1799" s="122" t="s">
        <v>8465</v>
      </c>
      <c r="AE1799" s="122" t="s">
        <v>8464</v>
      </c>
      <c r="AF1799" s="121" t="s">
        <v>8403</v>
      </c>
      <c r="AG1799" s="121"/>
      <c r="AH1799" s="121" t="s">
        <v>8404</v>
      </c>
      <c r="AI1799" s="121"/>
      <c r="AJ1799" s="123">
        <v>1</v>
      </c>
      <c r="AK1799" s="123">
        <v>7500</v>
      </c>
      <c r="AL1799" s="123">
        <f t="shared" si="296"/>
        <v>7500</v>
      </c>
      <c r="AM1799" s="123">
        <f t="shared" si="297"/>
        <v>0</v>
      </c>
      <c r="AN1799" s="130"/>
      <c r="AO1799" s="21"/>
      <c r="AP1799" s="24"/>
      <c r="AQ1799" s="21"/>
    </row>
    <row r="1800" spans="1:43" s="22" customFormat="1" ht="76.5" outlineLevel="1" x14ac:dyDescent="0.25">
      <c r="A1800" s="70"/>
      <c r="B1800" s="72" t="s">
        <v>6698</v>
      </c>
      <c r="C1800" s="21" t="s">
        <v>79</v>
      </c>
      <c r="D1800" s="74" t="s">
        <v>664</v>
      </c>
      <c r="E1800" s="74" t="s">
        <v>660</v>
      </c>
      <c r="F1800" s="74" t="s">
        <v>665</v>
      </c>
      <c r="G1800" s="21" t="s">
        <v>7538</v>
      </c>
      <c r="H1800" s="23" t="s">
        <v>3011</v>
      </c>
      <c r="I1800" s="24">
        <v>0</v>
      </c>
      <c r="J1800" s="25">
        <v>710000000</v>
      </c>
      <c r="K1800" s="25" t="s">
        <v>82</v>
      </c>
      <c r="L1800" s="23" t="s">
        <v>726</v>
      </c>
      <c r="M1800" s="30" t="s">
        <v>1707</v>
      </c>
      <c r="N1800" s="26" t="s">
        <v>84</v>
      </c>
      <c r="O1800" s="26" t="s">
        <v>4214</v>
      </c>
      <c r="P1800" s="21" t="s">
        <v>91</v>
      </c>
      <c r="Q1800" s="27">
        <v>839</v>
      </c>
      <c r="R1800" s="26" t="s">
        <v>679</v>
      </c>
      <c r="S1800" s="12">
        <v>1</v>
      </c>
      <c r="T1800" s="12">
        <v>9000</v>
      </c>
      <c r="U1800" s="12">
        <f t="shared" si="292"/>
        <v>9000</v>
      </c>
      <c r="V1800" s="12">
        <f t="shared" si="293"/>
        <v>10080.000000000002</v>
      </c>
      <c r="W1800" s="23"/>
      <c r="X1800" s="23">
        <v>2017</v>
      </c>
      <c r="Y1800" s="25"/>
      <c r="Z1800" s="121" t="s">
        <v>689</v>
      </c>
      <c r="AA1800" s="121" t="s">
        <v>1427</v>
      </c>
      <c r="AB1800" s="121" t="s">
        <v>4791</v>
      </c>
      <c r="AC1800" s="121">
        <v>15</v>
      </c>
      <c r="AD1800" s="122" t="s">
        <v>8465</v>
      </c>
      <c r="AE1800" s="122" t="s">
        <v>8464</v>
      </c>
      <c r="AF1800" s="121" t="s">
        <v>8403</v>
      </c>
      <c r="AG1800" s="121"/>
      <c r="AH1800" s="121" t="s">
        <v>8404</v>
      </c>
      <c r="AI1800" s="121"/>
      <c r="AJ1800" s="123">
        <v>1</v>
      </c>
      <c r="AK1800" s="123">
        <v>9000</v>
      </c>
      <c r="AL1800" s="123">
        <f t="shared" si="296"/>
        <v>9000</v>
      </c>
      <c r="AM1800" s="123">
        <f t="shared" si="297"/>
        <v>0</v>
      </c>
      <c r="AN1800" s="130"/>
      <c r="AO1800" s="21"/>
      <c r="AP1800" s="24"/>
      <c r="AQ1800" s="21"/>
    </row>
    <row r="1801" spans="1:43" s="22" customFormat="1" ht="76.5" outlineLevel="1" x14ac:dyDescent="0.25">
      <c r="A1801" s="70"/>
      <c r="B1801" s="72" t="s">
        <v>6699</v>
      </c>
      <c r="C1801" s="21" t="s">
        <v>79</v>
      </c>
      <c r="D1801" s="74" t="s">
        <v>6048</v>
      </c>
      <c r="E1801" s="74" t="s">
        <v>609</v>
      </c>
      <c r="F1801" s="74" t="s">
        <v>6049</v>
      </c>
      <c r="G1801" s="21" t="s">
        <v>7539</v>
      </c>
      <c r="H1801" s="23" t="s">
        <v>3011</v>
      </c>
      <c r="I1801" s="24">
        <v>0</v>
      </c>
      <c r="J1801" s="25">
        <v>710000000</v>
      </c>
      <c r="K1801" s="25" t="s">
        <v>82</v>
      </c>
      <c r="L1801" s="23" t="s">
        <v>726</v>
      </c>
      <c r="M1801" s="30" t="s">
        <v>1707</v>
      </c>
      <c r="N1801" s="26" t="s">
        <v>84</v>
      </c>
      <c r="O1801" s="26" t="s">
        <v>4214</v>
      </c>
      <c r="P1801" s="21" t="s">
        <v>91</v>
      </c>
      <c r="Q1801" s="27">
        <v>796</v>
      </c>
      <c r="R1801" s="26" t="s">
        <v>678</v>
      </c>
      <c r="S1801" s="12">
        <v>6</v>
      </c>
      <c r="T1801" s="12">
        <v>1500</v>
      </c>
      <c r="U1801" s="12">
        <f t="shared" si="292"/>
        <v>9000</v>
      </c>
      <c r="V1801" s="12">
        <f t="shared" si="293"/>
        <v>10080.000000000002</v>
      </c>
      <c r="W1801" s="23"/>
      <c r="X1801" s="23">
        <v>2017</v>
      </c>
      <c r="Y1801" s="25"/>
      <c r="Z1801" s="121" t="s">
        <v>689</v>
      </c>
      <c r="AA1801" s="121" t="s">
        <v>1427</v>
      </c>
      <c r="AB1801" s="121" t="s">
        <v>4791</v>
      </c>
      <c r="AC1801" s="121">
        <v>16</v>
      </c>
      <c r="AD1801" s="122" t="s">
        <v>8465</v>
      </c>
      <c r="AE1801" s="122" t="s">
        <v>8464</v>
      </c>
      <c r="AF1801" s="121" t="s">
        <v>8403</v>
      </c>
      <c r="AG1801" s="121"/>
      <c r="AH1801" s="121" t="s">
        <v>8404</v>
      </c>
      <c r="AI1801" s="121"/>
      <c r="AJ1801" s="123">
        <v>6</v>
      </c>
      <c r="AK1801" s="123">
        <v>1500</v>
      </c>
      <c r="AL1801" s="123">
        <f t="shared" si="296"/>
        <v>9000</v>
      </c>
      <c r="AM1801" s="123">
        <f t="shared" si="297"/>
        <v>0</v>
      </c>
      <c r="AN1801" s="130"/>
      <c r="AO1801" s="21"/>
      <c r="AP1801" s="24"/>
      <c r="AQ1801" s="21"/>
    </row>
    <row r="1802" spans="1:43" s="22" customFormat="1" ht="76.5" outlineLevel="1" x14ac:dyDescent="0.25">
      <c r="A1802" s="70"/>
      <c r="B1802" s="72" t="s">
        <v>6700</v>
      </c>
      <c r="C1802" s="21" t="s">
        <v>79</v>
      </c>
      <c r="D1802" s="74" t="s">
        <v>6050</v>
      </c>
      <c r="E1802" s="74" t="s">
        <v>512</v>
      </c>
      <c r="F1802" s="74" t="s">
        <v>6051</v>
      </c>
      <c r="G1802" s="21" t="s">
        <v>7540</v>
      </c>
      <c r="H1802" s="23" t="s">
        <v>3011</v>
      </c>
      <c r="I1802" s="24">
        <v>0</v>
      </c>
      <c r="J1802" s="25">
        <v>710000000</v>
      </c>
      <c r="K1802" s="25" t="s">
        <v>82</v>
      </c>
      <c r="L1802" s="23" t="s">
        <v>726</v>
      </c>
      <c r="M1802" s="30" t="s">
        <v>1707</v>
      </c>
      <c r="N1802" s="26" t="s">
        <v>84</v>
      </c>
      <c r="O1802" s="26" t="s">
        <v>4214</v>
      </c>
      <c r="P1802" s="21" t="s">
        <v>91</v>
      </c>
      <c r="Q1802" s="27">
        <v>796</v>
      </c>
      <c r="R1802" s="26" t="s">
        <v>678</v>
      </c>
      <c r="S1802" s="12">
        <v>2</v>
      </c>
      <c r="T1802" s="12">
        <v>3000</v>
      </c>
      <c r="U1802" s="12">
        <f t="shared" si="292"/>
        <v>6000</v>
      </c>
      <c r="V1802" s="12">
        <f t="shared" si="293"/>
        <v>6720.0000000000009</v>
      </c>
      <c r="W1802" s="23"/>
      <c r="X1802" s="23">
        <v>2017</v>
      </c>
      <c r="Y1802" s="25"/>
      <c r="Z1802" s="121" t="s">
        <v>689</v>
      </c>
      <c r="AA1802" s="121" t="s">
        <v>1427</v>
      </c>
      <c r="AB1802" s="121" t="s">
        <v>4791</v>
      </c>
      <c r="AC1802" s="121">
        <v>17</v>
      </c>
      <c r="AD1802" s="122" t="s">
        <v>8465</v>
      </c>
      <c r="AE1802" s="122" t="s">
        <v>8464</v>
      </c>
      <c r="AF1802" s="121" t="s">
        <v>8403</v>
      </c>
      <c r="AG1802" s="121"/>
      <c r="AH1802" s="121" t="s">
        <v>8404</v>
      </c>
      <c r="AI1802" s="121"/>
      <c r="AJ1802" s="123">
        <v>2</v>
      </c>
      <c r="AK1802" s="123">
        <v>3000</v>
      </c>
      <c r="AL1802" s="123">
        <f t="shared" si="296"/>
        <v>6000</v>
      </c>
      <c r="AM1802" s="123">
        <f t="shared" si="297"/>
        <v>0</v>
      </c>
      <c r="AN1802" s="130"/>
      <c r="AO1802" s="21"/>
      <c r="AP1802" s="24"/>
      <c r="AQ1802" s="21"/>
    </row>
    <row r="1803" spans="1:43" s="22" customFormat="1" ht="76.5" outlineLevel="1" x14ac:dyDescent="0.25">
      <c r="A1803" s="70"/>
      <c r="B1803" s="72" t="s">
        <v>6701</v>
      </c>
      <c r="C1803" s="21" t="s">
        <v>79</v>
      </c>
      <c r="D1803" s="74" t="s">
        <v>591</v>
      </c>
      <c r="E1803" s="74" t="s">
        <v>592</v>
      </c>
      <c r="F1803" s="74" t="s">
        <v>593</v>
      </c>
      <c r="G1803" s="21" t="s">
        <v>7541</v>
      </c>
      <c r="H1803" s="23" t="s">
        <v>3011</v>
      </c>
      <c r="I1803" s="24">
        <v>0</v>
      </c>
      <c r="J1803" s="25">
        <v>710000000</v>
      </c>
      <c r="K1803" s="25" t="s">
        <v>82</v>
      </c>
      <c r="L1803" s="23" t="s">
        <v>726</v>
      </c>
      <c r="M1803" s="30" t="s">
        <v>1707</v>
      </c>
      <c r="N1803" s="26" t="s">
        <v>84</v>
      </c>
      <c r="O1803" s="26" t="s">
        <v>4214</v>
      </c>
      <c r="P1803" s="21" t="s">
        <v>91</v>
      </c>
      <c r="Q1803" s="27">
        <v>796</v>
      </c>
      <c r="R1803" s="26" t="s">
        <v>678</v>
      </c>
      <c r="S1803" s="12">
        <v>2</v>
      </c>
      <c r="T1803" s="12">
        <v>54000</v>
      </c>
      <c r="U1803" s="12">
        <f t="shared" ref="U1803:U1872" si="298">S1803*T1803</f>
        <v>108000</v>
      </c>
      <c r="V1803" s="12">
        <f t="shared" ref="V1803:V1872" si="299">U1803*1.12</f>
        <v>120960.00000000001</v>
      </c>
      <c r="W1803" s="23"/>
      <c r="X1803" s="23">
        <v>2017</v>
      </c>
      <c r="Y1803" s="25"/>
      <c r="Z1803" s="121" t="s">
        <v>689</v>
      </c>
      <c r="AA1803" s="121" t="s">
        <v>1427</v>
      </c>
      <c r="AB1803" s="121" t="s">
        <v>4791</v>
      </c>
      <c r="AC1803" s="121">
        <v>18</v>
      </c>
      <c r="AD1803" s="122" t="s">
        <v>8465</v>
      </c>
      <c r="AE1803" s="122" t="s">
        <v>8464</v>
      </c>
      <c r="AF1803" s="121" t="s">
        <v>8403</v>
      </c>
      <c r="AG1803" s="121"/>
      <c r="AH1803" s="121" t="s">
        <v>8404</v>
      </c>
      <c r="AI1803" s="121"/>
      <c r="AJ1803" s="123">
        <v>2</v>
      </c>
      <c r="AK1803" s="123">
        <v>54000</v>
      </c>
      <c r="AL1803" s="123">
        <f t="shared" si="296"/>
        <v>108000</v>
      </c>
      <c r="AM1803" s="123">
        <f t="shared" si="297"/>
        <v>0</v>
      </c>
      <c r="AN1803" s="130"/>
      <c r="AO1803" s="21"/>
      <c r="AP1803" s="24"/>
      <c r="AQ1803" s="21"/>
    </row>
    <row r="1804" spans="1:43" s="22" customFormat="1" ht="76.5" outlineLevel="1" x14ac:dyDescent="0.25">
      <c r="A1804" s="70"/>
      <c r="B1804" s="72" t="s">
        <v>6702</v>
      </c>
      <c r="C1804" s="21" t="s">
        <v>79</v>
      </c>
      <c r="D1804" s="74" t="s">
        <v>6052</v>
      </c>
      <c r="E1804" s="74" t="s">
        <v>6053</v>
      </c>
      <c r="F1804" s="74" t="s">
        <v>6054</v>
      </c>
      <c r="G1804" s="21" t="s">
        <v>7541</v>
      </c>
      <c r="H1804" s="23" t="s">
        <v>3011</v>
      </c>
      <c r="I1804" s="24">
        <v>0</v>
      </c>
      <c r="J1804" s="25">
        <v>710000000</v>
      </c>
      <c r="K1804" s="25" t="s">
        <v>82</v>
      </c>
      <c r="L1804" s="23" t="s">
        <v>726</v>
      </c>
      <c r="M1804" s="30" t="s">
        <v>1707</v>
      </c>
      <c r="N1804" s="26" t="s">
        <v>84</v>
      </c>
      <c r="O1804" s="26" t="s">
        <v>4214</v>
      </c>
      <c r="P1804" s="21" t="s">
        <v>91</v>
      </c>
      <c r="Q1804" s="27">
        <v>796</v>
      </c>
      <c r="R1804" s="26" t="s">
        <v>678</v>
      </c>
      <c r="S1804" s="12">
        <v>1</v>
      </c>
      <c r="T1804" s="12">
        <v>46500</v>
      </c>
      <c r="U1804" s="12">
        <f t="shared" si="298"/>
        <v>46500</v>
      </c>
      <c r="V1804" s="12">
        <f t="shared" si="299"/>
        <v>52080.000000000007</v>
      </c>
      <c r="W1804" s="23"/>
      <c r="X1804" s="23">
        <v>2017</v>
      </c>
      <c r="Y1804" s="25"/>
      <c r="Z1804" s="121" t="s">
        <v>689</v>
      </c>
      <c r="AA1804" s="121" t="s">
        <v>1427</v>
      </c>
      <c r="AB1804" s="121" t="s">
        <v>4791</v>
      </c>
      <c r="AC1804" s="121">
        <v>19</v>
      </c>
      <c r="AD1804" s="122" t="s">
        <v>8465</v>
      </c>
      <c r="AE1804" s="122" t="s">
        <v>8464</v>
      </c>
      <c r="AF1804" s="121" t="s">
        <v>8403</v>
      </c>
      <c r="AG1804" s="121"/>
      <c r="AH1804" s="121" t="s">
        <v>8404</v>
      </c>
      <c r="AI1804" s="121"/>
      <c r="AJ1804" s="123">
        <v>1</v>
      </c>
      <c r="AK1804" s="123">
        <v>46500</v>
      </c>
      <c r="AL1804" s="123">
        <f t="shared" si="296"/>
        <v>46500</v>
      </c>
      <c r="AM1804" s="123">
        <f t="shared" si="297"/>
        <v>0</v>
      </c>
      <c r="AN1804" s="130"/>
      <c r="AO1804" s="21"/>
      <c r="AP1804" s="24"/>
      <c r="AQ1804" s="21"/>
    </row>
    <row r="1805" spans="1:43" s="22" customFormat="1" ht="76.5" outlineLevel="1" x14ac:dyDescent="0.25">
      <c r="A1805" s="70"/>
      <c r="B1805" s="72" t="s">
        <v>6703</v>
      </c>
      <c r="C1805" s="21" t="s">
        <v>79</v>
      </c>
      <c r="D1805" s="74" t="s">
        <v>6055</v>
      </c>
      <c r="E1805" s="74" t="s">
        <v>653</v>
      </c>
      <c r="F1805" s="74" t="s">
        <v>6056</v>
      </c>
      <c r="G1805" s="21" t="s">
        <v>7542</v>
      </c>
      <c r="H1805" s="23" t="s">
        <v>3011</v>
      </c>
      <c r="I1805" s="24">
        <v>0</v>
      </c>
      <c r="J1805" s="25">
        <v>710000000</v>
      </c>
      <c r="K1805" s="25" t="s">
        <v>82</v>
      </c>
      <c r="L1805" s="23" t="s">
        <v>726</v>
      </c>
      <c r="M1805" s="30" t="s">
        <v>1707</v>
      </c>
      <c r="N1805" s="26" t="s">
        <v>84</v>
      </c>
      <c r="O1805" s="26" t="s">
        <v>4214</v>
      </c>
      <c r="P1805" s="21" t="s">
        <v>91</v>
      </c>
      <c r="Q1805" s="27">
        <v>796</v>
      </c>
      <c r="R1805" s="26" t="s">
        <v>678</v>
      </c>
      <c r="S1805" s="12">
        <v>2</v>
      </c>
      <c r="T1805" s="12">
        <v>7500</v>
      </c>
      <c r="U1805" s="12">
        <f t="shared" si="298"/>
        <v>15000</v>
      </c>
      <c r="V1805" s="12">
        <f t="shared" si="299"/>
        <v>16800</v>
      </c>
      <c r="W1805" s="23"/>
      <c r="X1805" s="23">
        <v>2017</v>
      </c>
      <c r="Y1805" s="25"/>
      <c r="Z1805" s="121" t="s">
        <v>689</v>
      </c>
      <c r="AA1805" s="121" t="s">
        <v>1427</v>
      </c>
      <c r="AB1805" s="121" t="s">
        <v>4791</v>
      </c>
      <c r="AC1805" s="121">
        <v>20</v>
      </c>
      <c r="AD1805" s="122" t="s">
        <v>8465</v>
      </c>
      <c r="AE1805" s="122" t="s">
        <v>8464</v>
      </c>
      <c r="AF1805" s="121" t="s">
        <v>8403</v>
      </c>
      <c r="AG1805" s="121"/>
      <c r="AH1805" s="121" t="s">
        <v>8404</v>
      </c>
      <c r="AI1805" s="121"/>
      <c r="AJ1805" s="123">
        <v>2</v>
      </c>
      <c r="AK1805" s="123">
        <v>7500</v>
      </c>
      <c r="AL1805" s="123">
        <f t="shared" si="296"/>
        <v>15000</v>
      </c>
      <c r="AM1805" s="123">
        <f t="shared" si="297"/>
        <v>0</v>
      </c>
      <c r="AN1805" s="130"/>
      <c r="AO1805" s="21"/>
      <c r="AP1805" s="24"/>
      <c r="AQ1805" s="21"/>
    </row>
    <row r="1806" spans="1:43" s="22" customFormat="1" ht="76.5" outlineLevel="1" x14ac:dyDescent="0.25">
      <c r="A1806" s="70"/>
      <c r="B1806" s="72" t="s">
        <v>6704</v>
      </c>
      <c r="C1806" s="21" t="s">
        <v>79</v>
      </c>
      <c r="D1806" s="74" t="s">
        <v>6057</v>
      </c>
      <c r="E1806" s="74" t="s">
        <v>609</v>
      </c>
      <c r="F1806" s="74" t="s">
        <v>6058</v>
      </c>
      <c r="G1806" s="21" t="s">
        <v>7543</v>
      </c>
      <c r="H1806" s="23" t="s">
        <v>3011</v>
      </c>
      <c r="I1806" s="24">
        <v>0</v>
      </c>
      <c r="J1806" s="25">
        <v>710000000</v>
      </c>
      <c r="K1806" s="25" t="s">
        <v>82</v>
      </c>
      <c r="L1806" s="23" t="s">
        <v>726</v>
      </c>
      <c r="M1806" s="30" t="s">
        <v>1707</v>
      </c>
      <c r="N1806" s="26" t="s">
        <v>84</v>
      </c>
      <c r="O1806" s="26" t="s">
        <v>4214</v>
      </c>
      <c r="P1806" s="21" t="s">
        <v>91</v>
      </c>
      <c r="Q1806" s="27" t="s">
        <v>930</v>
      </c>
      <c r="R1806" s="26" t="s">
        <v>903</v>
      </c>
      <c r="S1806" s="12">
        <v>4</v>
      </c>
      <c r="T1806" s="12">
        <v>3500</v>
      </c>
      <c r="U1806" s="12">
        <f t="shared" si="298"/>
        <v>14000</v>
      </c>
      <c r="V1806" s="12">
        <f t="shared" si="299"/>
        <v>15680.000000000002</v>
      </c>
      <c r="W1806" s="23"/>
      <c r="X1806" s="23">
        <v>2017</v>
      </c>
      <c r="Y1806" s="25"/>
      <c r="Z1806" s="121" t="s">
        <v>689</v>
      </c>
      <c r="AA1806" s="121" t="s">
        <v>1427</v>
      </c>
      <c r="AB1806" s="121" t="s">
        <v>4791</v>
      </c>
      <c r="AC1806" s="121">
        <v>21</v>
      </c>
      <c r="AD1806" s="122" t="s">
        <v>8465</v>
      </c>
      <c r="AE1806" s="122" t="s">
        <v>8464</v>
      </c>
      <c r="AF1806" s="121" t="s">
        <v>8403</v>
      </c>
      <c r="AG1806" s="121"/>
      <c r="AH1806" s="121" t="s">
        <v>8404</v>
      </c>
      <c r="AI1806" s="121"/>
      <c r="AJ1806" s="123">
        <v>4</v>
      </c>
      <c r="AK1806" s="123">
        <v>3500</v>
      </c>
      <c r="AL1806" s="123">
        <f t="shared" si="296"/>
        <v>14000</v>
      </c>
      <c r="AM1806" s="123">
        <f t="shared" si="297"/>
        <v>0</v>
      </c>
      <c r="AN1806" s="130"/>
      <c r="AO1806" s="21"/>
      <c r="AP1806" s="24"/>
      <c r="AQ1806" s="21"/>
    </row>
    <row r="1807" spans="1:43" s="22" customFormat="1" ht="76.5" outlineLevel="1" x14ac:dyDescent="0.25">
      <c r="A1807" s="70"/>
      <c r="B1807" s="72" t="s">
        <v>6705</v>
      </c>
      <c r="C1807" s="21" t="s">
        <v>79</v>
      </c>
      <c r="D1807" s="74" t="s">
        <v>6059</v>
      </c>
      <c r="E1807" s="74" t="s">
        <v>6060</v>
      </c>
      <c r="F1807" s="74" t="s">
        <v>6061</v>
      </c>
      <c r="G1807" s="21" t="s">
        <v>7830</v>
      </c>
      <c r="H1807" s="23" t="s">
        <v>3011</v>
      </c>
      <c r="I1807" s="24">
        <v>0</v>
      </c>
      <c r="J1807" s="25">
        <v>710000000</v>
      </c>
      <c r="K1807" s="25" t="s">
        <v>82</v>
      </c>
      <c r="L1807" s="23" t="s">
        <v>726</v>
      </c>
      <c r="M1807" s="30" t="s">
        <v>1707</v>
      </c>
      <c r="N1807" s="26" t="s">
        <v>84</v>
      </c>
      <c r="O1807" s="26" t="s">
        <v>4214</v>
      </c>
      <c r="P1807" s="21" t="s">
        <v>91</v>
      </c>
      <c r="Q1807" s="27" t="s">
        <v>902</v>
      </c>
      <c r="R1807" s="26" t="s">
        <v>678</v>
      </c>
      <c r="S1807" s="12">
        <v>1</v>
      </c>
      <c r="T1807" s="12">
        <v>121000</v>
      </c>
      <c r="U1807" s="12">
        <f t="shared" si="298"/>
        <v>121000</v>
      </c>
      <c r="V1807" s="12">
        <f t="shared" si="299"/>
        <v>135520</v>
      </c>
      <c r="W1807" s="23"/>
      <c r="X1807" s="23">
        <v>2017</v>
      </c>
      <c r="Y1807" s="25"/>
      <c r="Z1807" s="121" t="s">
        <v>689</v>
      </c>
      <c r="AA1807" s="121" t="s">
        <v>1427</v>
      </c>
      <c r="AB1807" s="121" t="s">
        <v>4791</v>
      </c>
      <c r="AC1807" s="121">
        <v>22</v>
      </c>
      <c r="AD1807" s="122" t="s">
        <v>8465</v>
      </c>
      <c r="AE1807" s="122" t="s">
        <v>8464</v>
      </c>
      <c r="AF1807" s="121" t="s">
        <v>8403</v>
      </c>
      <c r="AG1807" s="121"/>
      <c r="AH1807" s="121" t="s">
        <v>8404</v>
      </c>
      <c r="AI1807" s="121"/>
      <c r="AJ1807" s="123">
        <v>1</v>
      </c>
      <c r="AK1807" s="123">
        <v>121000</v>
      </c>
      <c r="AL1807" s="123">
        <f t="shared" si="296"/>
        <v>121000</v>
      </c>
      <c r="AM1807" s="123">
        <f t="shared" si="297"/>
        <v>0</v>
      </c>
      <c r="AN1807" s="130"/>
      <c r="AO1807" s="21"/>
      <c r="AP1807" s="24"/>
      <c r="AQ1807" s="21"/>
    </row>
    <row r="1808" spans="1:43" s="22" customFormat="1" ht="76.5" outlineLevel="1" x14ac:dyDescent="0.25">
      <c r="A1808" s="70"/>
      <c r="B1808" s="72" t="s">
        <v>6706</v>
      </c>
      <c r="C1808" s="21" t="s">
        <v>79</v>
      </c>
      <c r="D1808" s="74" t="s">
        <v>6062</v>
      </c>
      <c r="E1808" s="74" t="s">
        <v>6063</v>
      </c>
      <c r="F1808" s="74" t="s">
        <v>6064</v>
      </c>
      <c r="G1808" s="21" t="s">
        <v>7544</v>
      </c>
      <c r="H1808" s="23" t="s">
        <v>3011</v>
      </c>
      <c r="I1808" s="24">
        <v>0</v>
      </c>
      <c r="J1808" s="25">
        <v>710000000</v>
      </c>
      <c r="K1808" s="25" t="s">
        <v>82</v>
      </c>
      <c r="L1808" s="23" t="s">
        <v>726</v>
      </c>
      <c r="M1808" s="30" t="s">
        <v>1707</v>
      </c>
      <c r="N1808" s="26" t="s">
        <v>84</v>
      </c>
      <c r="O1808" s="26" t="s">
        <v>4214</v>
      </c>
      <c r="P1808" s="21" t="s">
        <v>91</v>
      </c>
      <c r="Q1808" s="27" t="s">
        <v>902</v>
      </c>
      <c r="R1808" s="26" t="s">
        <v>678</v>
      </c>
      <c r="S1808" s="12">
        <v>1</v>
      </c>
      <c r="T1808" s="12">
        <v>37000</v>
      </c>
      <c r="U1808" s="12">
        <f t="shared" si="298"/>
        <v>37000</v>
      </c>
      <c r="V1808" s="12">
        <f t="shared" si="299"/>
        <v>41440.000000000007</v>
      </c>
      <c r="W1808" s="23"/>
      <c r="X1808" s="23">
        <v>2017</v>
      </c>
      <c r="Y1808" s="25"/>
      <c r="Z1808" s="121" t="s">
        <v>689</v>
      </c>
      <c r="AA1808" s="121" t="s">
        <v>1427</v>
      </c>
      <c r="AB1808" s="121" t="s">
        <v>4791</v>
      </c>
      <c r="AC1808" s="121">
        <v>23</v>
      </c>
      <c r="AD1808" s="122" t="s">
        <v>8465</v>
      </c>
      <c r="AE1808" s="122" t="s">
        <v>8464</v>
      </c>
      <c r="AF1808" s="121" t="s">
        <v>8403</v>
      </c>
      <c r="AG1808" s="121"/>
      <c r="AH1808" s="121" t="s">
        <v>8404</v>
      </c>
      <c r="AI1808" s="121"/>
      <c r="AJ1808" s="123">
        <v>1</v>
      </c>
      <c r="AK1808" s="123">
        <v>37000</v>
      </c>
      <c r="AL1808" s="123">
        <f t="shared" si="296"/>
        <v>37000</v>
      </c>
      <c r="AM1808" s="123">
        <f t="shared" si="297"/>
        <v>0</v>
      </c>
      <c r="AN1808" s="130"/>
      <c r="AO1808" s="21"/>
      <c r="AP1808" s="24"/>
      <c r="AQ1808" s="21"/>
    </row>
    <row r="1809" spans="1:43" s="22" customFormat="1" ht="76.5" outlineLevel="1" x14ac:dyDescent="0.25">
      <c r="A1809" s="70"/>
      <c r="B1809" s="72" t="s">
        <v>6707</v>
      </c>
      <c r="C1809" s="21" t="s">
        <v>79</v>
      </c>
      <c r="D1809" s="74" t="s">
        <v>383</v>
      </c>
      <c r="E1809" s="74" t="s">
        <v>380</v>
      </c>
      <c r="F1809" s="74" t="s">
        <v>3121</v>
      </c>
      <c r="G1809" s="21" t="s">
        <v>7545</v>
      </c>
      <c r="H1809" s="23" t="s">
        <v>3011</v>
      </c>
      <c r="I1809" s="24">
        <v>0</v>
      </c>
      <c r="J1809" s="25">
        <v>710000000</v>
      </c>
      <c r="K1809" s="25" t="s">
        <v>82</v>
      </c>
      <c r="L1809" s="23" t="s">
        <v>726</v>
      </c>
      <c r="M1809" s="30" t="s">
        <v>1707</v>
      </c>
      <c r="N1809" s="26" t="s">
        <v>84</v>
      </c>
      <c r="O1809" s="26" t="s">
        <v>4214</v>
      </c>
      <c r="P1809" s="21" t="s">
        <v>91</v>
      </c>
      <c r="Q1809" s="27">
        <v>796</v>
      </c>
      <c r="R1809" s="26" t="s">
        <v>678</v>
      </c>
      <c r="S1809" s="12">
        <v>2</v>
      </c>
      <c r="T1809" s="12">
        <v>26500</v>
      </c>
      <c r="U1809" s="12">
        <f t="shared" si="298"/>
        <v>53000</v>
      </c>
      <c r="V1809" s="12">
        <f t="shared" si="299"/>
        <v>59360.000000000007</v>
      </c>
      <c r="W1809" s="23"/>
      <c r="X1809" s="23">
        <v>2017</v>
      </c>
      <c r="Y1809" s="25"/>
      <c r="Z1809" s="121" t="s">
        <v>689</v>
      </c>
      <c r="AA1809" s="121" t="s">
        <v>1427</v>
      </c>
      <c r="AB1809" s="121" t="s">
        <v>4791</v>
      </c>
      <c r="AC1809" s="121">
        <v>24</v>
      </c>
      <c r="AD1809" s="122" t="s">
        <v>8465</v>
      </c>
      <c r="AE1809" s="122" t="s">
        <v>8464</v>
      </c>
      <c r="AF1809" s="121" t="s">
        <v>8403</v>
      </c>
      <c r="AG1809" s="121"/>
      <c r="AH1809" s="121" t="s">
        <v>8404</v>
      </c>
      <c r="AI1809" s="121"/>
      <c r="AJ1809" s="123">
        <v>2</v>
      </c>
      <c r="AK1809" s="123">
        <v>26500</v>
      </c>
      <c r="AL1809" s="123">
        <f t="shared" si="296"/>
        <v>53000</v>
      </c>
      <c r="AM1809" s="123">
        <f t="shared" si="297"/>
        <v>0</v>
      </c>
      <c r="AN1809" s="130"/>
      <c r="AO1809" s="21"/>
      <c r="AP1809" s="24"/>
      <c r="AQ1809" s="21"/>
    </row>
    <row r="1810" spans="1:43" s="22" customFormat="1" ht="76.5" outlineLevel="1" x14ac:dyDescent="0.25">
      <c r="A1810" s="70"/>
      <c r="B1810" s="72" t="s">
        <v>6708</v>
      </c>
      <c r="C1810" s="21" t="s">
        <v>79</v>
      </c>
      <c r="D1810" s="74" t="s">
        <v>383</v>
      </c>
      <c r="E1810" s="74" t="s">
        <v>380</v>
      </c>
      <c r="F1810" s="74" t="s">
        <v>3121</v>
      </c>
      <c r="G1810" s="21" t="s">
        <v>7546</v>
      </c>
      <c r="H1810" s="23" t="s">
        <v>3011</v>
      </c>
      <c r="I1810" s="24">
        <v>0</v>
      </c>
      <c r="J1810" s="25">
        <v>710000000</v>
      </c>
      <c r="K1810" s="25" t="s">
        <v>82</v>
      </c>
      <c r="L1810" s="23" t="s">
        <v>726</v>
      </c>
      <c r="M1810" s="30" t="s">
        <v>1707</v>
      </c>
      <c r="N1810" s="26" t="s">
        <v>84</v>
      </c>
      <c r="O1810" s="26" t="s">
        <v>4214</v>
      </c>
      <c r="P1810" s="21" t="s">
        <v>91</v>
      </c>
      <c r="Q1810" s="27">
        <v>796</v>
      </c>
      <c r="R1810" s="26" t="s">
        <v>678</v>
      </c>
      <c r="S1810" s="12">
        <v>2</v>
      </c>
      <c r="T1810" s="12">
        <v>27000</v>
      </c>
      <c r="U1810" s="12">
        <f t="shared" si="298"/>
        <v>54000</v>
      </c>
      <c r="V1810" s="12">
        <f t="shared" si="299"/>
        <v>60480.000000000007</v>
      </c>
      <c r="W1810" s="23"/>
      <c r="X1810" s="23">
        <v>2017</v>
      </c>
      <c r="Y1810" s="25"/>
      <c r="Z1810" s="121" t="s">
        <v>689</v>
      </c>
      <c r="AA1810" s="121" t="s">
        <v>1427</v>
      </c>
      <c r="AB1810" s="121" t="s">
        <v>4791</v>
      </c>
      <c r="AC1810" s="121">
        <v>25</v>
      </c>
      <c r="AD1810" s="122" t="s">
        <v>8465</v>
      </c>
      <c r="AE1810" s="122" t="s">
        <v>8464</v>
      </c>
      <c r="AF1810" s="121" t="s">
        <v>8403</v>
      </c>
      <c r="AG1810" s="121"/>
      <c r="AH1810" s="121" t="s">
        <v>8404</v>
      </c>
      <c r="AI1810" s="121"/>
      <c r="AJ1810" s="123">
        <v>2</v>
      </c>
      <c r="AK1810" s="123">
        <v>27000</v>
      </c>
      <c r="AL1810" s="123">
        <f t="shared" si="296"/>
        <v>54000</v>
      </c>
      <c r="AM1810" s="123">
        <f t="shared" si="297"/>
        <v>0</v>
      </c>
      <c r="AN1810" s="130"/>
      <c r="AO1810" s="21"/>
      <c r="AP1810" s="24"/>
      <c r="AQ1810" s="21"/>
    </row>
    <row r="1811" spans="1:43" s="22" customFormat="1" ht="76.5" outlineLevel="1" x14ac:dyDescent="0.25">
      <c r="A1811" s="70"/>
      <c r="B1811" s="72" t="s">
        <v>6709</v>
      </c>
      <c r="C1811" s="21" t="s">
        <v>79</v>
      </c>
      <c r="D1811" s="74" t="s">
        <v>662</v>
      </c>
      <c r="E1811" s="74" t="s">
        <v>660</v>
      </c>
      <c r="F1811" s="74" t="s">
        <v>663</v>
      </c>
      <c r="G1811" s="21" t="s">
        <v>7547</v>
      </c>
      <c r="H1811" s="23" t="s">
        <v>3011</v>
      </c>
      <c r="I1811" s="24">
        <v>0</v>
      </c>
      <c r="J1811" s="25">
        <v>710000000</v>
      </c>
      <c r="K1811" s="25" t="s">
        <v>82</v>
      </c>
      <c r="L1811" s="23" t="s">
        <v>726</v>
      </c>
      <c r="M1811" s="30" t="s">
        <v>1707</v>
      </c>
      <c r="N1811" s="26" t="s">
        <v>84</v>
      </c>
      <c r="O1811" s="26" t="s">
        <v>4214</v>
      </c>
      <c r="P1811" s="21" t="s">
        <v>91</v>
      </c>
      <c r="Q1811" s="27">
        <v>796</v>
      </c>
      <c r="R1811" s="26" t="s">
        <v>678</v>
      </c>
      <c r="S1811" s="12">
        <v>4</v>
      </c>
      <c r="T1811" s="12">
        <v>6250</v>
      </c>
      <c r="U1811" s="12">
        <f t="shared" si="298"/>
        <v>25000</v>
      </c>
      <c r="V1811" s="12">
        <f t="shared" si="299"/>
        <v>28000.000000000004</v>
      </c>
      <c r="W1811" s="23"/>
      <c r="X1811" s="23">
        <v>2017</v>
      </c>
      <c r="Y1811" s="25"/>
      <c r="Z1811" s="121" t="s">
        <v>689</v>
      </c>
      <c r="AA1811" s="121" t="s">
        <v>1427</v>
      </c>
      <c r="AB1811" s="121" t="s">
        <v>4791</v>
      </c>
      <c r="AC1811" s="121">
        <v>26</v>
      </c>
      <c r="AD1811" s="122" t="s">
        <v>8465</v>
      </c>
      <c r="AE1811" s="122" t="s">
        <v>8464</v>
      </c>
      <c r="AF1811" s="121" t="s">
        <v>8403</v>
      </c>
      <c r="AG1811" s="121"/>
      <c r="AH1811" s="121" t="s">
        <v>8404</v>
      </c>
      <c r="AI1811" s="121"/>
      <c r="AJ1811" s="123">
        <v>4</v>
      </c>
      <c r="AK1811" s="123">
        <v>6250</v>
      </c>
      <c r="AL1811" s="123">
        <f t="shared" si="296"/>
        <v>25000</v>
      </c>
      <c r="AM1811" s="123">
        <f t="shared" si="297"/>
        <v>0</v>
      </c>
      <c r="AN1811" s="130"/>
      <c r="AO1811" s="21"/>
      <c r="AP1811" s="24"/>
      <c r="AQ1811" s="21"/>
    </row>
    <row r="1812" spans="1:43" s="22" customFormat="1" ht="76.5" outlineLevel="1" x14ac:dyDescent="0.25">
      <c r="A1812" s="70"/>
      <c r="B1812" s="72" t="s">
        <v>6710</v>
      </c>
      <c r="C1812" s="21" t="s">
        <v>79</v>
      </c>
      <c r="D1812" s="74" t="s">
        <v>6065</v>
      </c>
      <c r="E1812" s="74" t="s">
        <v>6066</v>
      </c>
      <c r="F1812" s="74" t="s">
        <v>6067</v>
      </c>
      <c r="G1812" s="21" t="s">
        <v>7583</v>
      </c>
      <c r="H1812" s="23" t="s">
        <v>3011</v>
      </c>
      <c r="I1812" s="24">
        <v>0</v>
      </c>
      <c r="J1812" s="25">
        <v>710000000</v>
      </c>
      <c r="K1812" s="25" t="s">
        <v>82</v>
      </c>
      <c r="L1812" s="23" t="s">
        <v>726</v>
      </c>
      <c r="M1812" s="30" t="s">
        <v>1707</v>
      </c>
      <c r="N1812" s="26" t="s">
        <v>84</v>
      </c>
      <c r="O1812" s="26" t="s">
        <v>4214</v>
      </c>
      <c r="P1812" s="21" t="s">
        <v>91</v>
      </c>
      <c r="Q1812" s="27">
        <v>839</v>
      </c>
      <c r="R1812" s="26" t="s">
        <v>679</v>
      </c>
      <c r="S1812" s="12">
        <v>1</v>
      </c>
      <c r="T1812" s="12">
        <v>7900</v>
      </c>
      <c r="U1812" s="12">
        <f t="shared" si="298"/>
        <v>7900</v>
      </c>
      <c r="V1812" s="12">
        <f t="shared" si="299"/>
        <v>8848</v>
      </c>
      <c r="W1812" s="23"/>
      <c r="X1812" s="23">
        <v>2017</v>
      </c>
      <c r="Y1812" s="25"/>
      <c r="Z1812" s="121" t="s">
        <v>689</v>
      </c>
      <c r="AA1812" s="121" t="s">
        <v>1427</v>
      </c>
      <c r="AB1812" s="121" t="s">
        <v>4791</v>
      </c>
      <c r="AC1812" s="121">
        <v>27</v>
      </c>
      <c r="AD1812" s="122" t="s">
        <v>8465</v>
      </c>
      <c r="AE1812" s="122" t="s">
        <v>8464</v>
      </c>
      <c r="AF1812" s="121" t="s">
        <v>8403</v>
      </c>
      <c r="AG1812" s="121"/>
      <c r="AH1812" s="121" t="s">
        <v>8404</v>
      </c>
      <c r="AI1812" s="121"/>
      <c r="AJ1812" s="123">
        <v>1</v>
      </c>
      <c r="AK1812" s="123">
        <v>7900</v>
      </c>
      <c r="AL1812" s="123">
        <f t="shared" si="296"/>
        <v>7900</v>
      </c>
      <c r="AM1812" s="123">
        <f t="shared" si="297"/>
        <v>0</v>
      </c>
      <c r="AN1812" s="130"/>
      <c r="AO1812" s="21"/>
      <c r="AP1812" s="24"/>
      <c r="AQ1812" s="21"/>
    </row>
    <row r="1813" spans="1:43" s="22" customFormat="1" ht="76.5" outlineLevel="1" x14ac:dyDescent="0.25">
      <c r="A1813" s="70"/>
      <c r="B1813" s="72" t="s">
        <v>6711</v>
      </c>
      <c r="C1813" s="21" t="s">
        <v>79</v>
      </c>
      <c r="D1813" s="74" t="s">
        <v>6068</v>
      </c>
      <c r="E1813" s="74" t="s">
        <v>6069</v>
      </c>
      <c r="F1813" s="74" t="s">
        <v>6070</v>
      </c>
      <c r="G1813" s="21" t="s">
        <v>7584</v>
      </c>
      <c r="H1813" s="23" t="s">
        <v>3011</v>
      </c>
      <c r="I1813" s="24">
        <v>0</v>
      </c>
      <c r="J1813" s="25">
        <v>710000000</v>
      </c>
      <c r="K1813" s="25" t="s">
        <v>82</v>
      </c>
      <c r="L1813" s="23" t="s">
        <v>726</v>
      </c>
      <c r="M1813" s="30" t="s">
        <v>1707</v>
      </c>
      <c r="N1813" s="26" t="s">
        <v>84</v>
      </c>
      <c r="O1813" s="26" t="s">
        <v>4214</v>
      </c>
      <c r="P1813" s="21" t="s">
        <v>91</v>
      </c>
      <c r="Q1813" s="27">
        <v>796</v>
      </c>
      <c r="R1813" s="26" t="s">
        <v>678</v>
      </c>
      <c r="S1813" s="12">
        <v>1</v>
      </c>
      <c r="T1813" s="12">
        <v>5850</v>
      </c>
      <c r="U1813" s="12">
        <f t="shared" si="298"/>
        <v>5850</v>
      </c>
      <c r="V1813" s="12">
        <f t="shared" si="299"/>
        <v>6552.0000000000009</v>
      </c>
      <c r="W1813" s="23"/>
      <c r="X1813" s="23">
        <v>2017</v>
      </c>
      <c r="Y1813" s="25"/>
      <c r="Z1813" s="121" t="s">
        <v>689</v>
      </c>
      <c r="AA1813" s="121" t="s">
        <v>1427</v>
      </c>
      <c r="AB1813" s="121" t="s">
        <v>4791</v>
      </c>
      <c r="AC1813" s="121">
        <v>28</v>
      </c>
      <c r="AD1813" s="122" t="s">
        <v>8465</v>
      </c>
      <c r="AE1813" s="122" t="s">
        <v>8464</v>
      </c>
      <c r="AF1813" s="121" t="s">
        <v>8403</v>
      </c>
      <c r="AG1813" s="121"/>
      <c r="AH1813" s="121" t="s">
        <v>8404</v>
      </c>
      <c r="AI1813" s="121"/>
      <c r="AJ1813" s="123">
        <v>1</v>
      </c>
      <c r="AK1813" s="123">
        <v>5850</v>
      </c>
      <c r="AL1813" s="123">
        <f t="shared" si="296"/>
        <v>5850</v>
      </c>
      <c r="AM1813" s="123">
        <f t="shared" si="297"/>
        <v>0</v>
      </c>
      <c r="AN1813" s="130"/>
      <c r="AO1813" s="21"/>
      <c r="AP1813" s="24"/>
      <c r="AQ1813" s="21"/>
    </row>
    <row r="1814" spans="1:43" s="22" customFormat="1" ht="76.5" outlineLevel="1" x14ac:dyDescent="0.25">
      <c r="A1814" s="70"/>
      <c r="B1814" s="72" t="s">
        <v>6712</v>
      </c>
      <c r="C1814" s="21" t="s">
        <v>79</v>
      </c>
      <c r="D1814" s="74" t="s">
        <v>484</v>
      </c>
      <c r="E1814" s="74" t="s">
        <v>485</v>
      </c>
      <c r="F1814" s="74" t="s">
        <v>4072</v>
      </c>
      <c r="G1814" s="21" t="s">
        <v>7559</v>
      </c>
      <c r="H1814" s="23" t="s">
        <v>3011</v>
      </c>
      <c r="I1814" s="24">
        <v>0</v>
      </c>
      <c r="J1814" s="25">
        <v>710000000</v>
      </c>
      <c r="K1814" s="25" t="s">
        <v>82</v>
      </c>
      <c r="L1814" s="23" t="s">
        <v>726</v>
      </c>
      <c r="M1814" s="30" t="s">
        <v>1707</v>
      </c>
      <c r="N1814" s="26" t="s">
        <v>84</v>
      </c>
      <c r="O1814" s="26" t="s">
        <v>4214</v>
      </c>
      <c r="P1814" s="21" t="s">
        <v>91</v>
      </c>
      <c r="Q1814" s="27">
        <v>796</v>
      </c>
      <c r="R1814" s="26" t="s">
        <v>678</v>
      </c>
      <c r="S1814" s="12">
        <v>2</v>
      </c>
      <c r="T1814" s="12">
        <v>7220</v>
      </c>
      <c r="U1814" s="12">
        <f t="shared" si="298"/>
        <v>14440</v>
      </c>
      <c r="V1814" s="12">
        <f t="shared" si="299"/>
        <v>16172.800000000001</v>
      </c>
      <c r="W1814" s="23"/>
      <c r="X1814" s="23">
        <v>2017</v>
      </c>
      <c r="Y1814" s="25"/>
      <c r="Z1814" s="121" t="s">
        <v>689</v>
      </c>
      <c r="AA1814" s="121" t="s">
        <v>1427</v>
      </c>
      <c r="AB1814" s="121" t="s">
        <v>4791</v>
      </c>
      <c r="AC1814" s="121">
        <v>29</v>
      </c>
      <c r="AD1814" s="122" t="s">
        <v>8465</v>
      </c>
      <c r="AE1814" s="122" t="s">
        <v>8464</v>
      </c>
      <c r="AF1814" s="121" t="s">
        <v>8403</v>
      </c>
      <c r="AG1814" s="121"/>
      <c r="AH1814" s="121" t="s">
        <v>8404</v>
      </c>
      <c r="AI1814" s="121"/>
      <c r="AJ1814" s="123">
        <v>2</v>
      </c>
      <c r="AK1814" s="123">
        <v>7220</v>
      </c>
      <c r="AL1814" s="123">
        <f t="shared" si="296"/>
        <v>14440</v>
      </c>
      <c r="AM1814" s="123">
        <f t="shared" si="297"/>
        <v>0</v>
      </c>
      <c r="AN1814" s="130"/>
      <c r="AO1814" s="21"/>
      <c r="AP1814" s="24"/>
      <c r="AQ1814" s="21"/>
    </row>
    <row r="1815" spans="1:43" s="22" customFormat="1" ht="76.5" outlineLevel="1" x14ac:dyDescent="0.25">
      <c r="A1815" s="70"/>
      <c r="B1815" s="72" t="s">
        <v>6713</v>
      </c>
      <c r="C1815" s="21" t="s">
        <v>79</v>
      </c>
      <c r="D1815" s="74" t="s">
        <v>6071</v>
      </c>
      <c r="E1815" s="74" t="s">
        <v>559</v>
      </c>
      <c r="F1815" s="74" t="s">
        <v>6072</v>
      </c>
      <c r="G1815" s="21" t="s">
        <v>7560</v>
      </c>
      <c r="H1815" s="23" t="s">
        <v>3011</v>
      </c>
      <c r="I1815" s="24">
        <v>0</v>
      </c>
      <c r="J1815" s="25">
        <v>710000000</v>
      </c>
      <c r="K1815" s="25" t="s">
        <v>82</v>
      </c>
      <c r="L1815" s="23" t="s">
        <v>726</v>
      </c>
      <c r="M1815" s="30" t="s">
        <v>1707</v>
      </c>
      <c r="N1815" s="26" t="s">
        <v>84</v>
      </c>
      <c r="O1815" s="26" t="s">
        <v>4214</v>
      </c>
      <c r="P1815" s="21" t="s">
        <v>91</v>
      </c>
      <c r="Q1815" s="27">
        <v>796</v>
      </c>
      <c r="R1815" s="26" t="s">
        <v>678</v>
      </c>
      <c r="S1815" s="12">
        <v>1</v>
      </c>
      <c r="T1815" s="12">
        <v>6200</v>
      </c>
      <c r="U1815" s="12">
        <f t="shared" si="298"/>
        <v>6200</v>
      </c>
      <c r="V1815" s="12">
        <f t="shared" si="299"/>
        <v>6944.0000000000009</v>
      </c>
      <c r="W1815" s="23"/>
      <c r="X1815" s="23">
        <v>2017</v>
      </c>
      <c r="Y1815" s="25"/>
      <c r="Z1815" s="121" t="s">
        <v>689</v>
      </c>
      <c r="AA1815" s="121" t="s">
        <v>1427</v>
      </c>
      <c r="AB1815" s="121" t="s">
        <v>4791</v>
      </c>
      <c r="AC1815" s="121">
        <v>30</v>
      </c>
      <c r="AD1815" s="122" t="s">
        <v>8465</v>
      </c>
      <c r="AE1815" s="122" t="s">
        <v>8464</v>
      </c>
      <c r="AF1815" s="121" t="s">
        <v>8403</v>
      </c>
      <c r="AG1815" s="121"/>
      <c r="AH1815" s="121" t="s">
        <v>8404</v>
      </c>
      <c r="AI1815" s="121"/>
      <c r="AJ1815" s="123">
        <v>1</v>
      </c>
      <c r="AK1815" s="123">
        <v>6200</v>
      </c>
      <c r="AL1815" s="123">
        <f t="shared" si="296"/>
        <v>6200</v>
      </c>
      <c r="AM1815" s="123">
        <f t="shared" si="297"/>
        <v>0</v>
      </c>
      <c r="AN1815" s="130"/>
      <c r="AO1815" s="21"/>
      <c r="AP1815" s="24"/>
      <c r="AQ1815" s="21"/>
    </row>
    <row r="1816" spans="1:43" s="22" customFormat="1" ht="76.5" outlineLevel="1" x14ac:dyDescent="0.25">
      <c r="A1816" s="70"/>
      <c r="B1816" s="72" t="s">
        <v>6714</v>
      </c>
      <c r="C1816" s="21" t="s">
        <v>79</v>
      </c>
      <c r="D1816" s="74" t="s">
        <v>6073</v>
      </c>
      <c r="E1816" s="74" t="s">
        <v>512</v>
      </c>
      <c r="F1816" s="74" t="s">
        <v>6074</v>
      </c>
      <c r="G1816" s="21" t="s">
        <v>7556</v>
      </c>
      <c r="H1816" s="23" t="s">
        <v>3011</v>
      </c>
      <c r="I1816" s="24">
        <v>0</v>
      </c>
      <c r="J1816" s="25">
        <v>710000000</v>
      </c>
      <c r="K1816" s="25" t="s">
        <v>82</v>
      </c>
      <c r="L1816" s="23" t="s">
        <v>726</v>
      </c>
      <c r="M1816" s="30" t="s">
        <v>1707</v>
      </c>
      <c r="N1816" s="26" t="s">
        <v>84</v>
      </c>
      <c r="O1816" s="26" t="s">
        <v>4214</v>
      </c>
      <c r="P1816" s="21" t="s">
        <v>91</v>
      </c>
      <c r="Q1816" s="27">
        <v>796</v>
      </c>
      <c r="R1816" s="26" t="s">
        <v>678</v>
      </c>
      <c r="S1816" s="12">
        <v>1</v>
      </c>
      <c r="T1816" s="12">
        <v>18000</v>
      </c>
      <c r="U1816" s="12">
        <f t="shared" si="298"/>
        <v>18000</v>
      </c>
      <c r="V1816" s="12">
        <f t="shared" si="299"/>
        <v>20160.000000000004</v>
      </c>
      <c r="W1816" s="23"/>
      <c r="X1816" s="23">
        <v>2017</v>
      </c>
      <c r="Y1816" s="25"/>
      <c r="Z1816" s="121" t="s">
        <v>689</v>
      </c>
      <c r="AA1816" s="121" t="s">
        <v>1427</v>
      </c>
      <c r="AB1816" s="121" t="s">
        <v>4791</v>
      </c>
      <c r="AC1816" s="121">
        <v>31</v>
      </c>
      <c r="AD1816" s="122" t="s">
        <v>8465</v>
      </c>
      <c r="AE1816" s="122" t="s">
        <v>8464</v>
      </c>
      <c r="AF1816" s="121" t="s">
        <v>8403</v>
      </c>
      <c r="AG1816" s="121"/>
      <c r="AH1816" s="121" t="s">
        <v>8404</v>
      </c>
      <c r="AI1816" s="121"/>
      <c r="AJ1816" s="123">
        <v>1</v>
      </c>
      <c r="AK1816" s="123">
        <v>18000</v>
      </c>
      <c r="AL1816" s="123">
        <f t="shared" si="296"/>
        <v>18000</v>
      </c>
      <c r="AM1816" s="123">
        <f t="shared" si="297"/>
        <v>0</v>
      </c>
      <c r="AN1816" s="130"/>
      <c r="AO1816" s="21"/>
      <c r="AP1816" s="24"/>
      <c r="AQ1816" s="21"/>
    </row>
    <row r="1817" spans="1:43" s="22" customFormat="1" ht="76.5" outlineLevel="1" x14ac:dyDescent="0.25">
      <c r="A1817" s="70"/>
      <c r="B1817" s="72" t="s">
        <v>6715</v>
      </c>
      <c r="C1817" s="21" t="s">
        <v>79</v>
      </c>
      <c r="D1817" s="74" t="s">
        <v>6075</v>
      </c>
      <c r="E1817" s="74" t="s">
        <v>512</v>
      </c>
      <c r="F1817" s="74" t="s">
        <v>6076</v>
      </c>
      <c r="G1817" s="21" t="s">
        <v>7556</v>
      </c>
      <c r="H1817" s="23" t="s">
        <v>3011</v>
      </c>
      <c r="I1817" s="24">
        <v>0</v>
      </c>
      <c r="J1817" s="25">
        <v>710000000</v>
      </c>
      <c r="K1817" s="25" t="s">
        <v>82</v>
      </c>
      <c r="L1817" s="23" t="s">
        <v>726</v>
      </c>
      <c r="M1817" s="30" t="s">
        <v>1707</v>
      </c>
      <c r="N1817" s="26" t="s">
        <v>84</v>
      </c>
      <c r="O1817" s="26" t="s">
        <v>4214</v>
      </c>
      <c r="P1817" s="21" t="s">
        <v>91</v>
      </c>
      <c r="Q1817" s="27">
        <v>796</v>
      </c>
      <c r="R1817" s="26" t="s">
        <v>678</v>
      </c>
      <c r="S1817" s="12">
        <v>1</v>
      </c>
      <c r="T1817" s="12">
        <v>2430</v>
      </c>
      <c r="U1817" s="12">
        <f t="shared" si="298"/>
        <v>2430</v>
      </c>
      <c r="V1817" s="12">
        <f t="shared" si="299"/>
        <v>2721.6000000000004</v>
      </c>
      <c r="W1817" s="23"/>
      <c r="X1817" s="23">
        <v>2017</v>
      </c>
      <c r="Y1817" s="25"/>
      <c r="Z1817" s="121" t="s">
        <v>689</v>
      </c>
      <c r="AA1817" s="121" t="s">
        <v>1427</v>
      </c>
      <c r="AB1817" s="121" t="s">
        <v>4791</v>
      </c>
      <c r="AC1817" s="121">
        <v>32</v>
      </c>
      <c r="AD1817" s="122" t="s">
        <v>8465</v>
      </c>
      <c r="AE1817" s="122" t="s">
        <v>8464</v>
      </c>
      <c r="AF1817" s="121" t="s">
        <v>8403</v>
      </c>
      <c r="AG1817" s="121"/>
      <c r="AH1817" s="121" t="s">
        <v>8404</v>
      </c>
      <c r="AI1817" s="121"/>
      <c r="AJ1817" s="123">
        <v>1</v>
      </c>
      <c r="AK1817" s="123">
        <v>2430</v>
      </c>
      <c r="AL1817" s="123">
        <f t="shared" si="296"/>
        <v>2430</v>
      </c>
      <c r="AM1817" s="123">
        <f t="shared" si="297"/>
        <v>0</v>
      </c>
      <c r="AN1817" s="130"/>
      <c r="AO1817" s="21"/>
      <c r="AP1817" s="24"/>
      <c r="AQ1817" s="21"/>
    </row>
    <row r="1818" spans="1:43" s="22" customFormat="1" ht="76.5" outlineLevel="1" x14ac:dyDescent="0.25">
      <c r="A1818" s="70"/>
      <c r="B1818" s="72" t="s">
        <v>6716</v>
      </c>
      <c r="C1818" s="21" t="s">
        <v>79</v>
      </c>
      <c r="D1818" s="74" t="s">
        <v>6077</v>
      </c>
      <c r="E1818" s="74" t="s">
        <v>512</v>
      </c>
      <c r="F1818" s="74" t="s">
        <v>6078</v>
      </c>
      <c r="G1818" s="21" t="s">
        <v>7556</v>
      </c>
      <c r="H1818" s="23" t="s">
        <v>3011</v>
      </c>
      <c r="I1818" s="24">
        <v>0</v>
      </c>
      <c r="J1818" s="25">
        <v>710000000</v>
      </c>
      <c r="K1818" s="25" t="s">
        <v>82</v>
      </c>
      <c r="L1818" s="23" t="s">
        <v>726</v>
      </c>
      <c r="M1818" s="30" t="s">
        <v>1707</v>
      </c>
      <c r="N1818" s="26" t="s">
        <v>84</v>
      </c>
      <c r="O1818" s="26" t="s">
        <v>4214</v>
      </c>
      <c r="P1818" s="21" t="s">
        <v>91</v>
      </c>
      <c r="Q1818" s="27">
        <v>796</v>
      </c>
      <c r="R1818" s="26" t="s">
        <v>678</v>
      </c>
      <c r="S1818" s="12">
        <v>1</v>
      </c>
      <c r="T1818" s="12">
        <v>6200</v>
      </c>
      <c r="U1818" s="12">
        <f t="shared" si="298"/>
        <v>6200</v>
      </c>
      <c r="V1818" s="12">
        <f t="shared" si="299"/>
        <v>6944.0000000000009</v>
      </c>
      <c r="W1818" s="23"/>
      <c r="X1818" s="23">
        <v>2017</v>
      </c>
      <c r="Y1818" s="25"/>
      <c r="Z1818" s="121" t="s">
        <v>689</v>
      </c>
      <c r="AA1818" s="121" t="s">
        <v>1427</v>
      </c>
      <c r="AB1818" s="121" t="s">
        <v>4791</v>
      </c>
      <c r="AC1818" s="121">
        <v>33</v>
      </c>
      <c r="AD1818" s="122" t="s">
        <v>8465</v>
      </c>
      <c r="AE1818" s="122" t="s">
        <v>8464</v>
      </c>
      <c r="AF1818" s="121" t="s">
        <v>8403</v>
      </c>
      <c r="AG1818" s="121"/>
      <c r="AH1818" s="121" t="s">
        <v>8404</v>
      </c>
      <c r="AI1818" s="121"/>
      <c r="AJ1818" s="123">
        <v>1</v>
      </c>
      <c r="AK1818" s="123">
        <v>6200</v>
      </c>
      <c r="AL1818" s="123">
        <f t="shared" si="296"/>
        <v>6200</v>
      </c>
      <c r="AM1818" s="123">
        <f t="shared" si="297"/>
        <v>0</v>
      </c>
      <c r="AN1818" s="130"/>
      <c r="AO1818" s="21"/>
      <c r="AP1818" s="24"/>
      <c r="AQ1818" s="21"/>
    </row>
    <row r="1819" spans="1:43" s="22" customFormat="1" ht="76.5" outlineLevel="1" x14ac:dyDescent="0.25">
      <c r="A1819" s="70"/>
      <c r="B1819" s="72" t="s">
        <v>6717</v>
      </c>
      <c r="C1819" s="21" t="s">
        <v>79</v>
      </c>
      <c r="D1819" s="74" t="s">
        <v>6079</v>
      </c>
      <c r="E1819" s="74" t="s">
        <v>512</v>
      </c>
      <c r="F1819" s="74" t="s">
        <v>6080</v>
      </c>
      <c r="G1819" s="21" t="s">
        <v>7556</v>
      </c>
      <c r="H1819" s="23" t="s">
        <v>3011</v>
      </c>
      <c r="I1819" s="24">
        <v>0</v>
      </c>
      <c r="J1819" s="25">
        <v>710000000</v>
      </c>
      <c r="K1819" s="25" t="s">
        <v>82</v>
      </c>
      <c r="L1819" s="23" t="s">
        <v>726</v>
      </c>
      <c r="M1819" s="30" t="s">
        <v>1707</v>
      </c>
      <c r="N1819" s="26" t="s">
        <v>84</v>
      </c>
      <c r="O1819" s="26" t="s">
        <v>4214</v>
      </c>
      <c r="P1819" s="21" t="s">
        <v>91</v>
      </c>
      <c r="Q1819" s="27">
        <v>796</v>
      </c>
      <c r="R1819" s="26" t="s">
        <v>678</v>
      </c>
      <c r="S1819" s="12">
        <v>1</v>
      </c>
      <c r="T1819" s="12">
        <v>5300</v>
      </c>
      <c r="U1819" s="12">
        <f t="shared" si="298"/>
        <v>5300</v>
      </c>
      <c r="V1819" s="12">
        <f t="shared" si="299"/>
        <v>5936.0000000000009</v>
      </c>
      <c r="W1819" s="23"/>
      <c r="X1819" s="23">
        <v>2017</v>
      </c>
      <c r="Y1819" s="25"/>
      <c r="Z1819" s="121" t="s">
        <v>689</v>
      </c>
      <c r="AA1819" s="121" t="s">
        <v>1427</v>
      </c>
      <c r="AB1819" s="121" t="s">
        <v>4791</v>
      </c>
      <c r="AC1819" s="121">
        <v>34</v>
      </c>
      <c r="AD1819" s="122" t="s">
        <v>8465</v>
      </c>
      <c r="AE1819" s="122" t="s">
        <v>8464</v>
      </c>
      <c r="AF1819" s="121" t="s">
        <v>8403</v>
      </c>
      <c r="AG1819" s="121"/>
      <c r="AH1819" s="121" t="s">
        <v>8404</v>
      </c>
      <c r="AI1819" s="121"/>
      <c r="AJ1819" s="123">
        <v>1</v>
      </c>
      <c r="AK1819" s="123">
        <v>5300</v>
      </c>
      <c r="AL1819" s="123">
        <f t="shared" si="296"/>
        <v>5300</v>
      </c>
      <c r="AM1819" s="123">
        <f t="shared" si="297"/>
        <v>0</v>
      </c>
      <c r="AN1819" s="130"/>
      <c r="AO1819" s="21"/>
      <c r="AP1819" s="24"/>
      <c r="AQ1819" s="21"/>
    </row>
    <row r="1820" spans="1:43" s="22" customFormat="1" ht="76.5" outlineLevel="1" x14ac:dyDescent="0.25">
      <c r="A1820" s="70"/>
      <c r="B1820" s="72" t="s">
        <v>6718</v>
      </c>
      <c r="C1820" s="21" t="s">
        <v>79</v>
      </c>
      <c r="D1820" s="74" t="s">
        <v>6081</v>
      </c>
      <c r="E1820" s="74" t="s">
        <v>596</v>
      </c>
      <c r="F1820" s="74" t="s">
        <v>6082</v>
      </c>
      <c r="G1820" s="21" t="s">
        <v>7561</v>
      </c>
      <c r="H1820" s="23" t="s">
        <v>3011</v>
      </c>
      <c r="I1820" s="24">
        <v>0</v>
      </c>
      <c r="J1820" s="25">
        <v>710000000</v>
      </c>
      <c r="K1820" s="25" t="s">
        <v>82</v>
      </c>
      <c r="L1820" s="23" t="s">
        <v>726</v>
      </c>
      <c r="M1820" s="30" t="s">
        <v>1707</v>
      </c>
      <c r="N1820" s="26" t="s">
        <v>84</v>
      </c>
      <c r="O1820" s="26" t="s">
        <v>4214</v>
      </c>
      <c r="P1820" s="21" t="s">
        <v>91</v>
      </c>
      <c r="Q1820" s="27">
        <v>796</v>
      </c>
      <c r="R1820" s="26" t="s">
        <v>678</v>
      </c>
      <c r="S1820" s="12">
        <v>2</v>
      </c>
      <c r="T1820" s="12">
        <v>1500</v>
      </c>
      <c r="U1820" s="12">
        <f t="shared" si="298"/>
        <v>3000</v>
      </c>
      <c r="V1820" s="12">
        <f t="shared" si="299"/>
        <v>3360.0000000000005</v>
      </c>
      <c r="W1820" s="23"/>
      <c r="X1820" s="23">
        <v>2017</v>
      </c>
      <c r="Y1820" s="25"/>
      <c r="Z1820" s="121" t="s">
        <v>689</v>
      </c>
      <c r="AA1820" s="121" t="s">
        <v>1427</v>
      </c>
      <c r="AB1820" s="121" t="s">
        <v>4791</v>
      </c>
      <c r="AC1820" s="121">
        <v>35</v>
      </c>
      <c r="AD1820" s="122" t="s">
        <v>8465</v>
      </c>
      <c r="AE1820" s="122" t="s">
        <v>8464</v>
      </c>
      <c r="AF1820" s="121" t="s">
        <v>8403</v>
      </c>
      <c r="AG1820" s="121"/>
      <c r="AH1820" s="121" t="s">
        <v>8404</v>
      </c>
      <c r="AI1820" s="121"/>
      <c r="AJ1820" s="123">
        <v>2</v>
      </c>
      <c r="AK1820" s="123">
        <v>1500</v>
      </c>
      <c r="AL1820" s="123">
        <f t="shared" si="296"/>
        <v>3000</v>
      </c>
      <c r="AM1820" s="123">
        <f t="shared" si="297"/>
        <v>0</v>
      </c>
      <c r="AN1820" s="130"/>
      <c r="AO1820" s="21"/>
      <c r="AP1820" s="24"/>
      <c r="AQ1820" s="21"/>
    </row>
    <row r="1821" spans="1:43" s="22" customFormat="1" ht="76.5" outlineLevel="1" x14ac:dyDescent="0.25">
      <c r="A1821" s="70"/>
      <c r="B1821" s="72" t="s">
        <v>6719</v>
      </c>
      <c r="C1821" s="21" t="s">
        <v>79</v>
      </c>
      <c r="D1821" s="74" t="s">
        <v>1432</v>
      </c>
      <c r="E1821" s="74" t="s">
        <v>596</v>
      </c>
      <c r="F1821" s="74" t="s">
        <v>1433</v>
      </c>
      <c r="G1821" s="21" t="s">
        <v>7562</v>
      </c>
      <c r="H1821" s="23" t="s">
        <v>3011</v>
      </c>
      <c r="I1821" s="24">
        <v>0</v>
      </c>
      <c r="J1821" s="25">
        <v>710000000</v>
      </c>
      <c r="K1821" s="25" t="s">
        <v>82</v>
      </c>
      <c r="L1821" s="23" t="s">
        <v>726</v>
      </c>
      <c r="M1821" s="30" t="s">
        <v>1707</v>
      </c>
      <c r="N1821" s="26" t="s">
        <v>84</v>
      </c>
      <c r="O1821" s="26" t="s">
        <v>4214</v>
      </c>
      <c r="P1821" s="21" t="s">
        <v>91</v>
      </c>
      <c r="Q1821" s="27">
        <v>796</v>
      </c>
      <c r="R1821" s="26" t="s">
        <v>678</v>
      </c>
      <c r="S1821" s="12">
        <v>2</v>
      </c>
      <c r="T1821" s="12">
        <v>4500</v>
      </c>
      <c r="U1821" s="12">
        <f t="shared" si="298"/>
        <v>9000</v>
      </c>
      <c r="V1821" s="12">
        <f t="shared" si="299"/>
        <v>10080.000000000002</v>
      </c>
      <c r="W1821" s="23"/>
      <c r="X1821" s="23">
        <v>2017</v>
      </c>
      <c r="Y1821" s="25"/>
      <c r="Z1821" s="121" t="s">
        <v>689</v>
      </c>
      <c r="AA1821" s="121" t="s">
        <v>1427</v>
      </c>
      <c r="AB1821" s="121" t="s">
        <v>4791</v>
      </c>
      <c r="AC1821" s="121">
        <v>36</v>
      </c>
      <c r="AD1821" s="122" t="s">
        <v>8465</v>
      </c>
      <c r="AE1821" s="122" t="s">
        <v>8464</v>
      </c>
      <c r="AF1821" s="121" t="s">
        <v>8403</v>
      </c>
      <c r="AG1821" s="121"/>
      <c r="AH1821" s="121" t="s">
        <v>8404</v>
      </c>
      <c r="AI1821" s="121"/>
      <c r="AJ1821" s="123">
        <v>2</v>
      </c>
      <c r="AK1821" s="123">
        <v>4500</v>
      </c>
      <c r="AL1821" s="123">
        <f t="shared" si="296"/>
        <v>9000</v>
      </c>
      <c r="AM1821" s="123">
        <f t="shared" si="297"/>
        <v>0</v>
      </c>
      <c r="AN1821" s="130"/>
      <c r="AO1821" s="21"/>
      <c r="AP1821" s="24"/>
      <c r="AQ1821" s="21"/>
    </row>
    <row r="1822" spans="1:43" s="22" customFormat="1" ht="76.5" outlineLevel="1" x14ac:dyDescent="0.25">
      <c r="A1822" s="70"/>
      <c r="B1822" s="72" t="s">
        <v>6720</v>
      </c>
      <c r="C1822" s="21" t="s">
        <v>79</v>
      </c>
      <c r="D1822" s="74" t="s">
        <v>625</v>
      </c>
      <c r="E1822" s="74" t="s">
        <v>596</v>
      </c>
      <c r="F1822" s="74" t="s">
        <v>626</v>
      </c>
      <c r="G1822" s="21" t="s">
        <v>7563</v>
      </c>
      <c r="H1822" s="23" t="s">
        <v>3011</v>
      </c>
      <c r="I1822" s="24">
        <v>0</v>
      </c>
      <c r="J1822" s="25">
        <v>710000000</v>
      </c>
      <c r="K1822" s="25" t="s">
        <v>82</v>
      </c>
      <c r="L1822" s="23" t="s">
        <v>726</v>
      </c>
      <c r="M1822" s="30" t="s">
        <v>1707</v>
      </c>
      <c r="N1822" s="26" t="s">
        <v>84</v>
      </c>
      <c r="O1822" s="26" t="s">
        <v>4214</v>
      </c>
      <c r="P1822" s="21" t="s">
        <v>91</v>
      </c>
      <c r="Q1822" s="27">
        <v>796</v>
      </c>
      <c r="R1822" s="26" t="s">
        <v>678</v>
      </c>
      <c r="S1822" s="12">
        <v>2</v>
      </c>
      <c r="T1822" s="12">
        <v>20500</v>
      </c>
      <c r="U1822" s="12">
        <f t="shared" si="298"/>
        <v>41000</v>
      </c>
      <c r="V1822" s="12">
        <f t="shared" si="299"/>
        <v>45920.000000000007</v>
      </c>
      <c r="W1822" s="23"/>
      <c r="X1822" s="23">
        <v>2017</v>
      </c>
      <c r="Y1822" s="25"/>
      <c r="Z1822" s="121" t="s">
        <v>689</v>
      </c>
      <c r="AA1822" s="121" t="s">
        <v>1427</v>
      </c>
      <c r="AB1822" s="121" t="s">
        <v>4791</v>
      </c>
      <c r="AC1822" s="121">
        <v>37</v>
      </c>
      <c r="AD1822" s="122" t="s">
        <v>8465</v>
      </c>
      <c r="AE1822" s="122" t="s">
        <v>8464</v>
      </c>
      <c r="AF1822" s="121" t="s">
        <v>8403</v>
      </c>
      <c r="AG1822" s="121"/>
      <c r="AH1822" s="121" t="s">
        <v>8404</v>
      </c>
      <c r="AI1822" s="121"/>
      <c r="AJ1822" s="123">
        <v>2</v>
      </c>
      <c r="AK1822" s="123">
        <v>20500</v>
      </c>
      <c r="AL1822" s="123">
        <f t="shared" si="296"/>
        <v>41000</v>
      </c>
      <c r="AM1822" s="123">
        <f t="shared" si="297"/>
        <v>0</v>
      </c>
      <c r="AN1822" s="130"/>
      <c r="AO1822" s="21"/>
      <c r="AP1822" s="24"/>
      <c r="AQ1822" s="21"/>
    </row>
    <row r="1823" spans="1:43" s="22" customFormat="1" ht="76.5" outlineLevel="1" x14ac:dyDescent="0.25">
      <c r="A1823" s="70"/>
      <c r="B1823" s="72" t="s">
        <v>6721</v>
      </c>
      <c r="C1823" s="21" t="s">
        <v>79</v>
      </c>
      <c r="D1823" s="74" t="s">
        <v>6083</v>
      </c>
      <c r="E1823" s="74" t="s">
        <v>551</v>
      </c>
      <c r="F1823" s="74" t="s">
        <v>6084</v>
      </c>
      <c r="G1823" s="21" t="s">
        <v>7564</v>
      </c>
      <c r="H1823" s="23" t="s">
        <v>3011</v>
      </c>
      <c r="I1823" s="24">
        <v>0</v>
      </c>
      <c r="J1823" s="25">
        <v>710000000</v>
      </c>
      <c r="K1823" s="25" t="s">
        <v>82</v>
      </c>
      <c r="L1823" s="23" t="s">
        <v>726</v>
      </c>
      <c r="M1823" s="30" t="s">
        <v>1707</v>
      </c>
      <c r="N1823" s="26" t="s">
        <v>84</v>
      </c>
      <c r="O1823" s="26" t="s">
        <v>4214</v>
      </c>
      <c r="P1823" s="21" t="s">
        <v>91</v>
      </c>
      <c r="Q1823" s="27">
        <v>796</v>
      </c>
      <c r="R1823" s="26" t="s">
        <v>678</v>
      </c>
      <c r="S1823" s="12">
        <v>4</v>
      </c>
      <c r="T1823" s="12">
        <v>3800</v>
      </c>
      <c r="U1823" s="12">
        <f t="shared" si="298"/>
        <v>15200</v>
      </c>
      <c r="V1823" s="12">
        <f t="shared" si="299"/>
        <v>17024</v>
      </c>
      <c r="W1823" s="23"/>
      <c r="X1823" s="23">
        <v>2017</v>
      </c>
      <c r="Y1823" s="25"/>
      <c r="Z1823" s="121" t="s">
        <v>689</v>
      </c>
      <c r="AA1823" s="121" t="s">
        <v>1427</v>
      </c>
      <c r="AB1823" s="121" t="s">
        <v>4791</v>
      </c>
      <c r="AC1823" s="121">
        <v>38</v>
      </c>
      <c r="AD1823" s="122" t="s">
        <v>8465</v>
      </c>
      <c r="AE1823" s="122" t="s">
        <v>8464</v>
      </c>
      <c r="AF1823" s="121" t="s">
        <v>8403</v>
      </c>
      <c r="AG1823" s="121"/>
      <c r="AH1823" s="121" t="s">
        <v>8404</v>
      </c>
      <c r="AI1823" s="121"/>
      <c r="AJ1823" s="123">
        <v>4</v>
      </c>
      <c r="AK1823" s="123">
        <v>3800</v>
      </c>
      <c r="AL1823" s="123">
        <f t="shared" si="296"/>
        <v>15200</v>
      </c>
      <c r="AM1823" s="123">
        <f t="shared" si="297"/>
        <v>0</v>
      </c>
      <c r="AN1823" s="130"/>
      <c r="AO1823" s="21"/>
      <c r="AP1823" s="24"/>
      <c r="AQ1823" s="21"/>
    </row>
    <row r="1824" spans="1:43" s="22" customFormat="1" ht="76.5" outlineLevel="1" x14ac:dyDescent="0.25">
      <c r="A1824" s="70"/>
      <c r="B1824" s="72" t="s">
        <v>6722</v>
      </c>
      <c r="C1824" s="21" t="s">
        <v>79</v>
      </c>
      <c r="D1824" s="74" t="s">
        <v>6085</v>
      </c>
      <c r="E1824" s="74" t="s">
        <v>512</v>
      </c>
      <c r="F1824" s="74" t="s">
        <v>6086</v>
      </c>
      <c r="G1824" s="21" t="s">
        <v>7548</v>
      </c>
      <c r="H1824" s="23" t="s">
        <v>3011</v>
      </c>
      <c r="I1824" s="24">
        <v>0</v>
      </c>
      <c r="J1824" s="25">
        <v>710000000</v>
      </c>
      <c r="K1824" s="25" t="s">
        <v>82</v>
      </c>
      <c r="L1824" s="23" t="s">
        <v>726</v>
      </c>
      <c r="M1824" s="30" t="s">
        <v>1707</v>
      </c>
      <c r="N1824" s="26" t="s">
        <v>84</v>
      </c>
      <c r="O1824" s="26" t="s">
        <v>4214</v>
      </c>
      <c r="P1824" s="21" t="s">
        <v>91</v>
      </c>
      <c r="Q1824" s="27">
        <v>796</v>
      </c>
      <c r="R1824" s="26" t="s">
        <v>678</v>
      </c>
      <c r="S1824" s="12">
        <v>1</v>
      </c>
      <c r="T1824" s="12">
        <v>1500</v>
      </c>
      <c r="U1824" s="12">
        <f t="shared" si="298"/>
        <v>1500</v>
      </c>
      <c r="V1824" s="12">
        <f t="shared" si="299"/>
        <v>1680.0000000000002</v>
      </c>
      <c r="W1824" s="23"/>
      <c r="X1824" s="23">
        <v>2017</v>
      </c>
      <c r="Y1824" s="25"/>
      <c r="Z1824" s="121" t="s">
        <v>689</v>
      </c>
      <c r="AA1824" s="121" t="s">
        <v>1427</v>
      </c>
      <c r="AB1824" s="121" t="s">
        <v>4791</v>
      </c>
      <c r="AC1824" s="121">
        <v>39</v>
      </c>
      <c r="AD1824" s="122" t="s">
        <v>8465</v>
      </c>
      <c r="AE1824" s="122" t="s">
        <v>8464</v>
      </c>
      <c r="AF1824" s="121" t="s">
        <v>8403</v>
      </c>
      <c r="AG1824" s="121"/>
      <c r="AH1824" s="121" t="s">
        <v>8404</v>
      </c>
      <c r="AI1824" s="121"/>
      <c r="AJ1824" s="123">
        <v>1</v>
      </c>
      <c r="AK1824" s="123">
        <v>1500</v>
      </c>
      <c r="AL1824" s="123">
        <f t="shared" si="296"/>
        <v>1500</v>
      </c>
      <c r="AM1824" s="123">
        <f t="shared" si="297"/>
        <v>0</v>
      </c>
      <c r="AN1824" s="130"/>
      <c r="AO1824" s="21"/>
      <c r="AP1824" s="24"/>
      <c r="AQ1824" s="21"/>
    </row>
    <row r="1825" spans="1:43" s="22" customFormat="1" ht="76.5" outlineLevel="1" x14ac:dyDescent="0.25">
      <c r="A1825" s="70"/>
      <c r="B1825" s="72" t="s">
        <v>6723</v>
      </c>
      <c r="C1825" s="21" t="s">
        <v>79</v>
      </c>
      <c r="D1825" s="74" t="s">
        <v>6087</v>
      </c>
      <c r="E1825" s="74" t="s">
        <v>512</v>
      </c>
      <c r="F1825" s="74" t="s">
        <v>6088</v>
      </c>
      <c r="G1825" s="21" t="s">
        <v>7548</v>
      </c>
      <c r="H1825" s="23" t="s">
        <v>3011</v>
      </c>
      <c r="I1825" s="24">
        <v>0</v>
      </c>
      <c r="J1825" s="25">
        <v>710000000</v>
      </c>
      <c r="K1825" s="25" t="s">
        <v>82</v>
      </c>
      <c r="L1825" s="23" t="s">
        <v>726</v>
      </c>
      <c r="M1825" s="30" t="s">
        <v>1707</v>
      </c>
      <c r="N1825" s="26" t="s">
        <v>84</v>
      </c>
      <c r="O1825" s="26" t="s">
        <v>4214</v>
      </c>
      <c r="P1825" s="21" t="s">
        <v>91</v>
      </c>
      <c r="Q1825" s="27">
        <v>796</v>
      </c>
      <c r="R1825" s="26" t="s">
        <v>678</v>
      </c>
      <c r="S1825" s="12">
        <v>1</v>
      </c>
      <c r="T1825" s="12">
        <v>1600</v>
      </c>
      <c r="U1825" s="12">
        <f t="shared" si="298"/>
        <v>1600</v>
      </c>
      <c r="V1825" s="12">
        <f t="shared" si="299"/>
        <v>1792.0000000000002</v>
      </c>
      <c r="W1825" s="23"/>
      <c r="X1825" s="23">
        <v>2017</v>
      </c>
      <c r="Y1825" s="25"/>
      <c r="Z1825" s="121" t="s">
        <v>689</v>
      </c>
      <c r="AA1825" s="121" t="s">
        <v>1427</v>
      </c>
      <c r="AB1825" s="121" t="s">
        <v>4791</v>
      </c>
      <c r="AC1825" s="121">
        <v>40</v>
      </c>
      <c r="AD1825" s="122" t="s">
        <v>8465</v>
      </c>
      <c r="AE1825" s="122" t="s">
        <v>8464</v>
      </c>
      <c r="AF1825" s="121" t="s">
        <v>8403</v>
      </c>
      <c r="AG1825" s="121"/>
      <c r="AH1825" s="121" t="s">
        <v>8404</v>
      </c>
      <c r="AI1825" s="121"/>
      <c r="AJ1825" s="123">
        <v>1</v>
      </c>
      <c r="AK1825" s="123">
        <v>1600</v>
      </c>
      <c r="AL1825" s="123">
        <f t="shared" si="296"/>
        <v>1600</v>
      </c>
      <c r="AM1825" s="123">
        <f t="shared" si="297"/>
        <v>0</v>
      </c>
      <c r="AN1825" s="130"/>
      <c r="AO1825" s="21"/>
      <c r="AP1825" s="24"/>
      <c r="AQ1825" s="21"/>
    </row>
    <row r="1826" spans="1:43" s="22" customFormat="1" ht="76.5" outlineLevel="1" x14ac:dyDescent="0.25">
      <c r="A1826" s="70"/>
      <c r="B1826" s="72" t="s">
        <v>6724</v>
      </c>
      <c r="C1826" s="21" t="s">
        <v>79</v>
      </c>
      <c r="D1826" s="74" t="s">
        <v>6089</v>
      </c>
      <c r="E1826" s="74" t="s">
        <v>596</v>
      </c>
      <c r="F1826" s="74" t="s">
        <v>6090</v>
      </c>
      <c r="G1826" s="21" t="s">
        <v>7565</v>
      </c>
      <c r="H1826" s="23" t="s">
        <v>3011</v>
      </c>
      <c r="I1826" s="24">
        <v>0</v>
      </c>
      <c r="J1826" s="25">
        <v>710000000</v>
      </c>
      <c r="K1826" s="25" t="s">
        <v>82</v>
      </c>
      <c r="L1826" s="23" t="s">
        <v>726</v>
      </c>
      <c r="M1826" s="30" t="s">
        <v>1707</v>
      </c>
      <c r="N1826" s="26" t="s">
        <v>84</v>
      </c>
      <c r="O1826" s="26" t="s">
        <v>4214</v>
      </c>
      <c r="P1826" s="21" t="s">
        <v>91</v>
      </c>
      <c r="Q1826" s="27">
        <v>796</v>
      </c>
      <c r="R1826" s="26" t="s">
        <v>678</v>
      </c>
      <c r="S1826" s="12">
        <v>1</v>
      </c>
      <c r="T1826" s="12">
        <v>5000</v>
      </c>
      <c r="U1826" s="12">
        <f t="shared" si="298"/>
        <v>5000</v>
      </c>
      <c r="V1826" s="12">
        <f t="shared" si="299"/>
        <v>5600.0000000000009</v>
      </c>
      <c r="W1826" s="23"/>
      <c r="X1826" s="23">
        <v>2017</v>
      </c>
      <c r="Y1826" s="25"/>
      <c r="Z1826" s="121" t="s">
        <v>689</v>
      </c>
      <c r="AA1826" s="121" t="s">
        <v>1427</v>
      </c>
      <c r="AB1826" s="121" t="s">
        <v>4791</v>
      </c>
      <c r="AC1826" s="121">
        <v>41</v>
      </c>
      <c r="AD1826" s="122" t="s">
        <v>8465</v>
      </c>
      <c r="AE1826" s="122" t="s">
        <v>8464</v>
      </c>
      <c r="AF1826" s="121" t="s">
        <v>8403</v>
      </c>
      <c r="AG1826" s="121"/>
      <c r="AH1826" s="121" t="s">
        <v>8404</v>
      </c>
      <c r="AI1826" s="121"/>
      <c r="AJ1826" s="123">
        <v>1</v>
      </c>
      <c r="AK1826" s="123">
        <v>5000</v>
      </c>
      <c r="AL1826" s="123">
        <f t="shared" si="296"/>
        <v>5000</v>
      </c>
      <c r="AM1826" s="123">
        <f t="shared" si="297"/>
        <v>0</v>
      </c>
      <c r="AN1826" s="130"/>
      <c r="AO1826" s="21"/>
      <c r="AP1826" s="24"/>
      <c r="AQ1826" s="21"/>
    </row>
    <row r="1827" spans="1:43" s="22" customFormat="1" ht="76.5" outlineLevel="1" x14ac:dyDescent="0.25">
      <c r="A1827" s="70"/>
      <c r="B1827" s="72" t="s">
        <v>6725</v>
      </c>
      <c r="C1827" s="21" t="s">
        <v>79</v>
      </c>
      <c r="D1827" s="74" t="s">
        <v>6091</v>
      </c>
      <c r="E1827" s="74" t="s">
        <v>596</v>
      </c>
      <c r="F1827" s="74" t="s">
        <v>6092</v>
      </c>
      <c r="G1827" s="21" t="s">
        <v>7566</v>
      </c>
      <c r="H1827" s="23" t="s">
        <v>3011</v>
      </c>
      <c r="I1827" s="24">
        <v>0</v>
      </c>
      <c r="J1827" s="25">
        <v>710000000</v>
      </c>
      <c r="K1827" s="25" t="s">
        <v>82</v>
      </c>
      <c r="L1827" s="23" t="s">
        <v>726</v>
      </c>
      <c r="M1827" s="30" t="s">
        <v>1707</v>
      </c>
      <c r="N1827" s="26" t="s">
        <v>84</v>
      </c>
      <c r="O1827" s="26" t="s">
        <v>4214</v>
      </c>
      <c r="P1827" s="21" t="s">
        <v>91</v>
      </c>
      <c r="Q1827" s="27">
        <v>796</v>
      </c>
      <c r="R1827" s="26" t="s">
        <v>678</v>
      </c>
      <c r="S1827" s="12">
        <v>2</v>
      </c>
      <c r="T1827" s="12">
        <v>3500</v>
      </c>
      <c r="U1827" s="12">
        <f t="shared" si="298"/>
        <v>7000</v>
      </c>
      <c r="V1827" s="12">
        <f t="shared" si="299"/>
        <v>7840.0000000000009</v>
      </c>
      <c r="W1827" s="23"/>
      <c r="X1827" s="23">
        <v>2017</v>
      </c>
      <c r="Y1827" s="25"/>
      <c r="Z1827" s="121" t="s">
        <v>689</v>
      </c>
      <c r="AA1827" s="121" t="s">
        <v>1427</v>
      </c>
      <c r="AB1827" s="121" t="s">
        <v>4791</v>
      </c>
      <c r="AC1827" s="121">
        <v>42</v>
      </c>
      <c r="AD1827" s="122" t="s">
        <v>8465</v>
      </c>
      <c r="AE1827" s="122" t="s">
        <v>8464</v>
      </c>
      <c r="AF1827" s="121" t="s">
        <v>8403</v>
      </c>
      <c r="AG1827" s="121"/>
      <c r="AH1827" s="121" t="s">
        <v>8404</v>
      </c>
      <c r="AI1827" s="121"/>
      <c r="AJ1827" s="123">
        <v>2</v>
      </c>
      <c r="AK1827" s="123">
        <v>3500</v>
      </c>
      <c r="AL1827" s="123">
        <f t="shared" si="296"/>
        <v>7000</v>
      </c>
      <c r="AM1827" s="123">
        <f t="shared" si="297"/>
        <v>0</v>
      </c>
      <c r="AN1827" s="130"/>
      <c r="AO1827" s="21"/>
      <c r="AP1827" s="24"/>
      <c r="AQ1827" s="21"/>
    </row>
    <row r="1828" spans="1:43" s="22" customFormat="1" ht="76.5" outlineLevel="1" x14ac:dyDescent="0.25">
      <c r="A1828" s="70"/>
      <c r="B1828" s="72" t="s">
        <v>6726</v>
      </c>
      <c r="C1828" s="21" t="s">
        <v>79</v>
      </c>
      <c r="D1828" s="74" t="s">
        <v>6075</v>
      </c>
      <c r="E1828" s="74" t="s">
        <v>512</v>
      </c>
      <c r="F1828" s="74" t="s">
        <v>6076</v>
      </c>
      <c r="G1828" s="21" t="s">
        <v>7548</v>
      </c>
      <c r="H1828" s="23" t="s">
        <v>3011</v>
      </c>
      <c r="I1828" s="24">
        <v>0</v>
      </c>
      <c r="J1828" s="25">
        <v>710000000</v>
      </c>
      <c r="K1828" s="25" t="s">
        <v>82</v>
      </c>
      <c r="L1828" s="23" t="s">
        <v>726</v>
      </c>
      <c r="M1828" s="30" t="s">
        <v>1707</v>
      </c>
      <c r="N1828" s="26" t="s">
        <v>84</v>
      </c>
      <c r="O1828" s="26" t="s">
        <v>4214</v>
      </c>
      <c r="P1828" s="21" t="s">
        <v>91</v>
      </c>
      <c r="Q1828" s="27">
        <v>796</v>
      </c>
      <c r="R1828" s="26" t="s">
        <v>678</v>
      </c>
      <c r="S1828" s="12">
        <v>1</v>
      </c>
      <c r="T1828" s="12">
        <v>1900</v>
      </c>
      <c r="U1828" s="12">
        <f t="shared" si="298"/>
        <v>1900</v>
      </c>
      <c r="V1828" s="12">
        <f t="shared" si="299"/>
        <v>2128</v>
      </c>
      <c r="W1828" s="23"/>
      <c r="X1828" s="23">
        <v>2017</v>
      </c>
      <c r="Y1828" s="25"/>
      <c r="Z1828" s="121" t="s">
        <v>689</v>
      </c>
      <c r="AA1828" s="121" t="s">
        <v>1427</v>
      </c>
      <c r="AB1828" s="121" t="s">
        <v>4791</v>
      </c>
      <c r="AC1828" s="121">
        <v>43</v>
      </c>
      <c r="AD1828" s="122" t="s">
        <v>8465</v>
      </c>
      <c r="AE1828" s="122" t="s">
        <v>8464</v>
      </c>
      <c r="AF1828" s="121" t="s">
        <v>8403</v>
      </c>
      <c r="AG1828" s="121"/>
      <c r="AH1828" s="121" t="s">
        <v>8404</v>
      </c>
      <c r="AI1828" s="121"/>
      <c r="AJ1828" s="123">
        <v>1</v>
      </c>
      <c r="AK1828" s="123">
        <v>1900</v>
      </c>
      <c r="AL1828" s="123">
        <f t="shared" si="296"/>
        <v>1900</v>
      </c>
      <c r="AM1828" s="123">
        <f t="shared" si="297"/>
        <v>0</v>
      </c>
      <c r="AN1828" s="130"/>
      <c r="AO1828" s="21"/>
      <c r="AP1828" s="24"/>
      <c r="AQ1828" s="21"/>
    </row>
    <row r="1829" spans="1:43" s="22" customFormat="1" ht="76.5" outlineLevel="1" x14ac:dyDescent="0.25">
      <c r="A1829" s="70"/>
      <c r="B1829" s="72" t="s">
        <v>6727</v>
      </c>
      <c r="C1829" s="21" t="s">
        <v>79</v>
      </c>
      <c r="D1829" s="131" t="s">
        <v>6093</v>
      </c>
      <c r="E1829" s="131" t="s">
        <v>512</v>
      </c>
      <c r="F1829" s="131" t="s">
        <v>4006</v>
      </c>
      <c r="G1829" s="21" t="s">
        <v>7548</v>
      </c>
      <c r="H1829" s="23" t="s">
        <v>3011</v>
      </c>
      <c r="I1829" s="24">
        <v>0</v>
      </c>
      <c r="J1829" s="25">
        <v>710000000</v>
      </c>
      <c r="K1829" s="25" t="s">
        <v>82</v>
      </c>
      <c r="L1829" s="23" t="s">
        <v>726</v>
      </c>
      <c r="M1829" s="30" t="s">
        <v>1707</v>
      </c>
      <c r="N1829" s="26" t="s">
        <v>84</v>
      </c>
      <c r="O1829" s="26" t="s">
        <v>4214</v>
      </c>
      <c r="P1829" s="21" t="s">
        <v>91</v>
      </c>
      <c r="Q1829" s="27">
        <v>796</v>
      </c>
      <c r="R1829" s="26" t="s">
        <v>678</v>
      </c>
      <c r="S1829" s="12">
        <v>1</v>
      </c>
      <c r="T1829" s="12">
        <v>1800</v>
      </c>
      <c r="U1829" s="12">
        <f t="shared" si="298"/>
        <v>1800</v>
      </c>
      <c r="V1829" s="12">
        <f t="shared" si="299"/>
        <v>2016.0000000000002</v>
      </c>
      <c r="W1829" s="23"/>
      <c r="X1829" s="23">
        <v>2017</v>
      </c>
      <c r="Y1829" s="25"/>
      <c r="Z1829" s="121" t="s">
        <v>689</v>
      </c>
      <c r="AA1829" s="121" t="s">
        <v>1427</v>
      </c>
      <c r="AB1829" s="121" t="s">
        <v>4791</v>
      </c>
      <c r="AC1829" s="121">
        <v>44</v>
      </c>
      <c r="AD1829" s="122" t="s">
        <v>8465</v>
      </c>
      <c r="AE1829" s="122" t="s">
        <v>8464</v>
      </c>
      <c r="AF1829" s="121" t="s">
        <v>8403</v>
      </c>
      <c r="AG1829" s="121"/>
      <c r="AH1829" s="121" t="s">
        <v>8404</v>
      </c>
      <c r="AI1829" s="121"/>
      <c r="AJ1829" s="123">
        <v>1</v>
      </c>
      <c r="AK1829" s="123">
        <v>1800</v>
      </c>
      <c r="AL1829" s="123">
        <f t="shared" si="296"/>
        <v>1800</v>
      </c>
      <c r="AM1829" s="123">
        <f t="shared" si="297"/>
        <v>0</v>
      </c>
      <c r="AN1829" s="130"/>
      <c r="AO1829" s="21"/>
      <c r="AP1829" s="24"/>
      <c r="AQ1829" s="21"/>
    </row>
    <row r="1830" spans="1:43" s="22" customFormat="1" ht="76.5" outlineLevel="1" x14ac:dyDescent="0.25">
      <c r="A1830" s="70"/>
      <c r="B1830" s="72" t="s">
        <v>6728</v>
      </c>
      <c r="C1830" s="21" t="s">
        <v>79</v>
      </c>
      <c r="D1830" s="74" t="s">
        <v>662</v>
      </c>
      <c r="E1830" s="74" t="s">
        <v>660</v>
      </c>
      <c r="F1830" s="74" t="s">
        <v>663</v>
      </c>
      <c r="G1830" s="21" t="s">
        <v>7548</v>
      </c>
      <c r="H1830" s="23" t="s">
        <v>3011</v>
      </c>
      <c r="I1830" s="24">
        <v>0</v>
      </c>
      <c r="J1830" s="25">
        <v>710000000</v>
      </c>
      <c r="K1830" s="25" t="s">
        <v>82</v>
      </c>
      <c r="L1830" s="23" t="s">
        <v>726</v>
      </c>
      <c r="M1830" s="30" t="s">
        <v>1707</v>
      </c>
      <c r="N1830" s="26" t="s">
        <v>84</v>
      </c>
      <c r="O1830" s="26" t="s">
        <v>4214</v>
      </c>
      <c r="P1830" s="21" t="s">
        <v>91</v>
      </c>
      <c r="Q1830" s="27">
        <v>796</v>
      </c>
      <c r="R1830" s="26" t="s">
        <v>678</v>
      </c>
      <c r="S1830" s="12">
        <v>4</v>
      </c>
      <c r="T1830" s="12">
        <v>3500</v>
      </c>
      <c r="U1830" s="12">
        <f t="shared" si="298"/>
        <v>14000</v>
      </c>
      <c r="V1830" s="12">
        <f t="shared" si="299"/>
        <v>15680.000000000002</v>
      </c>
      <c r="W1830" s="23"/>
      <c r="X1830" s="23">
        <v>2017</v>
      </c>
      <c r="Y1830" s="25"/>
      <c r="Z1830" s="121" t="s">
        <v>689</v>
      </c>
      <c r="AA1830" s="121" t="s">
        <v>1427</v>
      </c>
      <c r="AB1830" s="121" t="s">
        <v>4791</v>
      </c>
      <c r="AC1830" s="121">
        <v>45</v>
      </c>
      <c r="AD1830" s="122" t="s">
        <v>8465</v>
      </c>
      <c r="AE1830" s="122" t="s">
        <v>8464</v>
      </c>
      <c r="AF1830" s="121" t="s">
        <v>8403</v>
      </c>
      <c r="AG1830" s="121"/>
      <c r="AH1830" s="121" t="s">
        <v>8404</v>
      </c>
      <c r="AI1830" s="121"/>
      <c r="AJ1830" s="123">
        <v>4</v>
      </c>
      <c r="AK1830" s="123">
        <v>3500</v>
      </c>
      <c r="AL1830" s="123">
        <f t="shared" si="296"/>
        <v>14000</v>
      </c>
      <c r="AM1830" s="123">
        <f t="shared" si="297"/>
        <v>0</v>
      </c>
      <c r="AN1830" s="130"/>
      <c r="AO1830" s="21"/>
      <c r="AP1830" s="24"/>
      <c r="AQ1830" s="21"/>
    </row>
    <row r="1831" spans="1:43" s="22" customFormat="1" ht="76.5" outlineLevel="1" x14ac:dyDescent="0.25">
      <c r="A1831" s="70"/>
      <c r="B1831" s="72" t="s">
        <v>6729</v>
      </c>
      <c r="C1831" s="21" t="s">
        <v>79</v>
      </c>
      <c r="D1831" s="74" t="s">
        <v>6094</v>
      </c>
      <c r="E1831" s="74" t="s">
        <v>653</v>
      </c>
      <c r="F1831" s="74" t="s">
        <v>6095</v>
      </c>
      <c r="G1831" s="21" t="s">
        <v>7548</v>
      </c>
      <c r="H1831" s="23" t="s">
        <v>3011</v>
      </c>
      <c r="I1831" s="24">
        <v>0</v>
      </c>
      <c r="J1831" s="25">
        <v>710000000</v>
      </c>
      <c r="K1831" s="25" t="s">
        <v>82</v>
      </c>
      <c r="L1831" s="23" t="s">
        <v>726</v>
      </c>
      <c r="M1831" s="30" t="s">
        <v>1707</v>
      </c>
      <c r="N1831" s="26" t="s">
        <v>84</v>
      </c>
      <c r="O1831" s="26" t="s">
        <v>4214</v>
      </c>
      <c r="P1831" s="21" t="s">
        <v>91</v>
      </c>
      <c r="Q1831" s="27">
        <v>796</v>
      </c>
      <c r="R1831" s="26" t="s">
        <v>678</v>
      </c>
      <c r="S1831" s="12">
        <v>1</v>
      </c>
      <c r="T1831" s="12">
        <v>5500</v>
      </c>
      <c r="U1831" s="12">
        <f t="shared" si="298"/>
        <v>5500</v>
      </c>
      <c r="V1831" s="12">
        <f t="shared" si="299"/>
        <v>6160.0000000000009</v>
      </c>
      <c r="W1831" s="23"/>
      <c r="X1831" s="23">
        <v>2017</v>
      </c>
      <c r="Y1831" s="25"/>
      <c r="Z1831" s="121" t="s">
        <v>689</v>
      </c>
      <c r="AA1831" s="121" t="s">
        <v>1427</v>
      </c>
      <c r="AB1831" s="121" t="s">
        <v>4791</v>
      </c>
      <c r="AC1831" s="121">
        <v>46</v>
      </c>
      <c r="AD1831" s="122" t="s">
        <v>8465</v>
      </c>
      <c r="AE1831" s="122" t="s">
        <v>8464</v>
      </c>
      <c r="AF1831" s="121" t="s">
        <v>8403</v>
      </c>
      <c r="AG1831" s="121"/>
      <c r="AH1831" s="121" t="s">
        <v>8404</v>
      </c>
      <c r="AI1831" s="121"/>
      <c r="AJ1831" s="123">
        <v>1</v>
      </c>
      <c r="AK1831" s="123">
        <v>5500</v>
      </c>
      <c r="AL1831" s="123">
        <f t="shared" si="296"/>
        <v>5500</v>
      </c>
      <c r="AM1831" s="123">
        <f t="shared" si="297"/>
        <v>0</v>
      </c>
      <c r="AN1831" s="130"/>
      <c r="AO1831" s="21"/>
      <c r="AP1831" s="24"/>
      <c r="AQ1831" s="21"/>
    </row>
    <row r="1832" spans="1:43" s="22" customFormat="1" ht="76.5" outlineLevel="1" x14ac:dyDescent="0.25">
      <c r="A1832" s="70"/>
      <c r="B1832" s="72" t="s">
        <v>6730</v>
      </c>
      <c r="C1832" s="21" t="s">
        <v>79</v>
      </c>
      <c r="D1832" s="74" t="s">
        <v>6096</v>
      </c>
      <c r="E1832" s="74" t="s">
        <v>653</v>
      </c>
      <c r="F1832" s="74" t="s">
        <v>6097</v>
      </c>
      <c r="G1832" s="21" t="s">
        <v>7548</v>
      </c>
      <c r="H1832" s="23" t="s">
        <v>3011</v>
      </c>
      <c r="I1832" s="24">
        <v>0</v>
      </c>
      <c r="J1832" s="25">
        <v>710000000</v>
      </c>
      <c r="K1832" s="25" t="s">
        <v>82</v>
      </c>
      <c r="L1832" s="23" t="s">
        <v>726</v>
      </c>
      <c r="M1832" s="30" t="s">
        <v>1707</v>
      </c>
      <c r="N1832" s="26" t="s">
        <v>84</v>
      </c>
      <c r="O1832" s="26" t="s">
        <v>4214</v>
      </c>
      <c r="P1832" s="21" t="s">
        <v>91</v>
      </c>
      <c r="Q1832" s="27">
        <v>796</v>
      </c>
      <c r="R1832" s="26" t="s">
        <v>678</v>
      </c>
      <c r="S1832" s="12">
        <v>1</v>
      </c>
      <c r="T1832" s="12">
        <v>20000</v>
      </c>
      <c r="U1832" s="12">
        <f t="shared" si="298"/>
        <v>20000</v>
      </c>
      <c r="V1832" s="12">
        <f t="shared" si="299"/>
        <v>22400.000000000004</v>
      </c>
      <c r="W1832" s="23"/>
      <c r="X1832" s="23">
        <v>2017</v>
      </c>
      <c r="Y1832" s="25"/>
      <c r="Z1832" s="121" t="s">
        <v>689</v>
      </c>
      <c r="AA1832" s="121" t="s">
        <v>1427</v>
      </c>
      <c r="AB1832" s="121" t="s">
        <v>4791</v>
      </c>
      <c r="AC1832" s="121">
        <v>47</v>
      </c>
      <c r="AD1832" s="122" t="s">
        <v>8465</v>
      </c>
      <c r="AE1832" s="122" t="s">
        <v>8464</v>
      </c>
      <c r="AF1832" s="121" t="s">
        <v>8403</v>
      </c>
      <c r="AG1832" s="121"/>
      <c r="AH1832" s="121" t="s">
        <v>8404</v>
      </c>
      <c r="AI1832" s="121"/>
      <c r="AJ1832" s="123">
        <v>1</v>
      </c>
      <c r="AK1832" s="123">
        <v>20000</v>
      </c>
      <c r="AL1832" s="123">
        <f t="shared" si="296"/>
        <v>20000</v>
      </c>
      <c r="AM1832" s="123">
        <f t="shared" si="297"/>
        <v>0</v>
      </c>
      <c r="AN1832" s="130"/>
      <c r="AO1832" s="21"/>
      <c r="AP1832" s="24"/>
      <c r="AQ1832" s="21"/>
    </row>
    <row r="1833" spans="1:43" s="22" customFormat="1" ht="76.5" outlineLevel="1" x14ac:dyDescent="0.25">
      <c r="A1833" s="70"/>
      <c r="B1833" s="72" t="s">
        <v>6731</v>
      </c>
      <c r="C1833" s="21" t="s">
        <v>79</v>
      </c>
      <c r="D1833" s="131" t="s">
        <v>6017</v>
      </c>
      <c r="E1833" s="131" t="s">
        <v>7500</v>
      </c>
      <c r="F1833" s="131" t="s">
        <v>7501</v>
      </c>
      <c r="G1833" s="21" t="s">
        <v>7553</v>
      </c>
      <c r="H1833" s="23" t="s">
        <v>3011</v>
      </c>
      <c r="I1833" s="24">
        <v>0</v>
      </c>
      <c r="J1833" s="25">
        <v>710000000</v>
      </c>
      <c r="K1833" s="25" t="s">
        <v>82</v>
      </c>
      <c r="L1833" s="23" t="s">
        <v>726</v>
      </c>
      <c r="M1833" s="30" t="s">
        <v>1707</v>
      </c>
      <c r="N1833" s="26" t="s">
        <v>84</v>
      </c>
      <c r="O1833" s="26" t="s">
        <v>4214</v>
      </c>
      <c r="P1833" s="21" t="s">
        <v>91</v>
      </c>
      <c r="Q1833" s="27">
        <v>796</v>
      </c>
      <c r="R1833" s="26" t="s">
        <v>678</v>
      </c>
      <c r="S1833" s="12">
        <v>1</v>
      </c>
      <c r="T1833" s="12">
        <v>2500</v>
      </c>
      <c r="U1833" s="12">
        <f t="shared" si="298"/>
        <v>2500</v>
      </c>
      <c r="V1833" s="12">
        <f t="shared" si="299"/>
        <v>2800.0000000000005</v>
      </c>
      <c r="W1833" s="23"/>
      <c r="X1833" s="23">
        <v>2017</v>
      </c>
      <c r="Y1833" s="25"/>
      <c r="Z1833" s="121" t="s">
        <v>689</v>
      </c>
      <c r="AA1833" s="121" t="s">
        <v>1427</v>
      </c>
      <c r="AB1833" s="121" t="s">
        <v>4791</v>
      </c>
      <c r="AC1833" s="121">
        <v>48</v>
      </c>
      <c r="AD1833" s="122" t="s">
        <v>8465</v>
      </c>
      <c r="AE1833" s="122" t="s">
        <v>8464</v>
      </c>
      <c r="AF1833" s="121" t="s">
        <v>8403</v>
      </c>
      <c r="AG1833" s="121"/>
      <c r="AH1833" s="121" t="s">
        <v>8404</v>
      </c>
      <c r="AI1833" s="121"/>
      <c r="AJ1833" s="123">
        <v>1</v>
      </c>
      <c r="AK1833" s="123">
        <v>2500</v>
      </c>
      <c r="AL1833" s="123">
        <f t="shared" si="296"/>
        <v>2500</v>
      </c>
      <c r="AM1833" s="123">
        <f t="shared" si="297"/>
        <v>0</v>
      </c>
      <c r="AN1833" s="130"/>
      <c r="AO1833" s="21"/>
      <c r="AP1833" s="24"/>
      <c r="AQ1833" s="21"/>
    </row>
    <row r="1834" spans="1:43" s="22" customFormat="1" ht="76.5" outlineLevel="1" x14ac:dyDescent="0.25">
      <c r="A1834" s="70"/>
      <c r="B1834" s="72" t="s">
        <v>6732</v>
      </c>
      <c r="C1834" s="21" t="s">
        <v>79</v>
      </c>
      <c r="D1834" s="74" t="s">
        <v>6098</v>
      </c>
      <c r="E1834" s="74" t="s">
        <v>487</v>
      </c>
      <c r="F1834" s="74" t="s">
        <v>6099</v>
      </c>
      <c r="G1834" s="21" t="s">
        <v>7554</v>
      </c>
      <c r="H1834" s="23" t="s">
        <v>3011</v>
      </c>
      <c r="I1834" s="24">
        <v>0</v>
      </c>
      <c r="J1834" s="25">
        <v>710000000</v>
      </c>
      <c r="K1834" s="25" t="s">
        <v>82</v>
      </c>
      <c r="L1834" s="23" t="s">
        <v>726</v>
      </c>
      <c r="M1834" s="30" t="s">
        <v>1707</v>
      </c>
      <c r="N1834" s="26" t="s">
        <v>84</v>
      </c>
      <c r="O1834" s="26" t="s">
        <v>4214</v>
      </c>
      <c r="P1834" s="21" t="s">
        <v>91</v>
      </c>
      <c r="Q1834" s="27">
        <v>796</v>
      </c>
      <c r="R1834" s="26" t="s">
        <v>678</v>
      </c>
      <c r="S1834" s="12">
        <v>2</v>
      </c>
      <c r="T1834" s="12">
        <v>2000</v>
      </c>
      <c r="U1834" s="12">
        <f t="shared" si="298"/>
        <v>4000</v>
      </c>
      <c r="V1834" s="12">
        <f t="shared" si="299"/>
        <v>4480</v>
      </c>
      <c r="W1834" s="23"/>
      <c r="X1834" s="23">
        <v>2017</v>
      </c>
      <c r="Y1834" s="25"/>
      <c r="Z1834" s="121" t="s">
        <v>689</v>
      </c>
      <c r="AA1834" s="121" t="s">
        <v>1427</v>
      </c>
      <c r="AB1834" s="121" t="s">
        <v>4791</v>
      </c>
      <c r="AC1834" s="121">
        <v>49</v>
      </c>
      <c r="AD1834" s="122" t="s">
        <v>8465</v>
      </c>
      <c r="AE1834" s="122" t="s">
        <v>8464</v>
      </c>
      <c r="AF1834" s="121" t="s">
        <v>8403</v>
      </c>
      <c r="AG1834" s="121"/>
      <c r="AH1834" s="121" t="s">
        <v>8404</v>
      </c>
      <c r="AI1834" s="121"/>
      <c r="AJ1834" s="123">
        <v>2</v>
      </c>
      <c r="AK1834" s="123">
        <v>2000</v>
      </c>
      <c r="AL1834" s="123">
        <f t="shared" si="296"/>
        <v>4000</v>
      </c>
      <c r="AM1834" s="123">
        <f t="shared" si="297"/>
        <v>0</v>
      </c>
      <c r="AN1834" s="130"/>
      <c r="AO1834" s="21"/>
      <c r="AP1834" s="24"/>
      <c r="AQ1834" s="21"/>
    </row>
    <row r="1835" spans="1:43" s="22" customFormat="1" ht="76.5" outlineLevel="1" x14ac:dyDescent="0.25">
      <c r="A1835" s="70"/>
      <c r="B1835" s="72" t="s">
        <v>6733</v>
      </c>
      <c r="C1835" s="21" t="s">
        <v>79</v>
      </c>
      <c r="D1835" s="131" t="s">
        <v>486</v>
      </c>
      <c r="E1835" s="131" t="s">
        <v>487</v>
      </c>
      <c r="F1835" s="131" t="s">
        <v>488</v>
      </c>
      <c r="G1835" s="21" t="s">
        <v>7555</v>
      </c>
      <c r="H1835" s="23" t="s">
        <v>3011</v>
      </c>
      <c r="I1835" s="24">
        <v>0</v>
      </c>
      <c r="J1835" s="25">
        <v>710000000</v>
      </c>
      <c r="K1835" s="25" t="s">
        <v>82</v>
      </c>
      <c r="L1835" s="23" t="s">
        <v>726</v>
      </c>
      <c r="M1835" s="30" t="s">
        <v>1707</v>
      </c>
      <c r="N1835" s="26" t="s">
        <v>84</v>
      </c>
      <c r="O1835" s="26" t="s">
        <v>4214</v>
      </c>
      <c r="P1835" s="21" t="s">
        <v>91</v>
      </c>
      <c r="Q1835" s="27">
        <v>796</v>
      </c>
      <c r="R1835" s="26" t="s">
        <v>678</v>
      </c>
      <c r="S1835" s="12">
        <v>2</v>
      </c>
      <c r="T1835" s="12">
        <v>2500</v>
      </c>
      <c r="U1835" s="12">
        <f t="shared" si="298"/>
        <v>5000</v>
      </c>
      <c r="V1835" s="12">
        <f t="shared" si="299"/>
        <v>5600.0000000000009</v>
      </c>
      <c r="W1835" s="23"/>
      <c r="X1835" s="23">
        <v>2017</v>
      </c>
      <c r="Y1835" s="25"/>
      <c r="Z1835" s="121" t="s">
        <v>689</v>
      </c>
      <c r="AA1835" s="121" t="s">
        <v>1427</v>
      </c>
      <c r="AB1835" s="121" t="s">
        <v>4791</v>
      </c>
      <c r="AC1835" s="121">
        <v>50</v>
      </c>
      <c r="AD1835" s="122" t="s">
        <v>8465</v>
      </c>
      <c r="AE1835" s="122" t="s">
        <v>8464</v>
      </c>
      <c r="AF1835" s="121" t="s">
        <v>8403</v>
      </c>
      <c r="AG1835" s="121"/>
      <c r="AH1835" s="121" t="s">
        <v>8404</v>
      </c>
      <c r="AI1835" s="121"/>
      <c r="AJ1835" s="123">
        <v>2</v>
      </c>
      <c r="AK1835" s="123">
        <v>2500</v>
      </c>
      <c r="AL1835" s="123">
        <f t="shared" si="296"/>
        <v>5000</v>
      </c>
      <c r="AM1835" s="123">
        <f t="shared" si="297"/>
        <v>0</v>
      </c>
      <c r="AN1835" s="130"/>
      <c r="AO1835" s="21"/>
      <c r="AP1835" s="24"/>
      <c r="AQ1835" s="21"/>
    </row>
    <row r="1836" spans="1:43" s="22" customFormat="1" ht="76.5" outlineLevel="1" x14ac:dyDescent="0.25">
      <c r="A1836" s="70"/>
      <c r="B1836" s="72" t="s">
        <v>6734</v>
      </c>
      <c r="C1836" s="21" t="s">
        <v>79</v>
      </c>
      <c r="D1836" s="74" t="s">
        <v>6100</v>
      </c>
      <c r="E1836" s="74" t="s">
        <v>6101</v>
      </c>
      <c r="F1836" s="74" t="s">
        <v>406</v>
      </c>
      <c r="G1836" s="21" t="s">
        <v>7554</v>
      </c>
      <c r="H1836" s="23" t="s">
        <v>3011</v>
      </c>
      <c r="I1836" s="24">
        <v>0</v>
      </c>
      <c r="J1836" s="25">
        <v>710000000</v>
      </c>
      <c r="K1836" s="25" t="s">
        <v>82</v>
      </c>
      <c r="L1836" s="23" t="s">
        <v>726</v>
      </c>
      <c r="M1836" s="30" t="s">
        <v>1707</v>
      </c>
      <c r="N1836" s="26" t="s">
        <v>84</v>
      </c>
      <c r="O1836" s="26" t="s">
        <v>4214</v>
      </c>
      <c r="P1836" s="21" t="s">
        <v>91</v>
      </c>
      <c r="Q1836" s="27">
        <v>796</v>
      </c>
      <c r="R1836" s="26" t="s">
        <v>678</v>
      </c>
      <c r="S1836" s="12">
        <v>1</v>
      </c>
      <c r="T1836" s="12">
        <v>7000</v>
      </c>
      <c r="U1836" s="12">
        <f t="shared" si="298"/>
        <v>7000</v>
      </c>
      <c r="V1836" s="12">
        <f t="shared" si="299"/>
        <v>7840.0000000000009</v>
      </c>
      <c r="W1836" s="23"/>
      <c r="X1836" s="23">
        <v>2017</v>
      </c>
      <c r="Y1836" s="25"/>
      <c r="Z1836" s="121" t="s">
        <v>689</v>
      </c>
      <c r="AA1836" s="121" t="s">
        <v>1427</v>
      </c>
      <c r="AB1836" s="121" t="s">
        <v>4791</v>
      </c>
      <c r="AC1836" s="121">
        <v>51</v>
      </c>
      <c r="AD1836" s="122" t="s">
        <v>8465</v>
      </c>
      <c r="AE1836" s="122" t="s">
        <v>8464</v>
      </c>
      <c r="AF1836" s="121" t="s">
        <v>8403</v>
      </c>
      <c r="AG1836" s="121"/>
      <c r="AH1836" s="121" t="s">
        <v>8404</v>
      </c>
      <c r="AI1836" s="121"/>
      <c r="AJ1836" s="123">
        <v>1</v>
      </c>
      <c r="AK1836" s="123">
        <v>7000</v>
      </c>
      <c r="AL1836" s="123">
        <f t="shared" si="296"/>
        <v>7000</v>
      </c>
      <c r="AM1836" s="123">
        <f t="shared" si="297"/>
        <v>0</v>
      </c>
      <c r="AN1836" s="130"/>
      <c r="AO1836" s="21"/>
      <c r="AP1836" s="24"/>
      <c r="AQ1836" s="21"/>
    </row>
    <row r="1837" spans="1:43" s="22" customFormat="1" ht="76.5" outlineLevel="1" x14ac:dyDescent="0.25">
      <c r="A1837" s="70"/>
      <c r="B1837" s="72" t="s">
        <v>6735</v>
      </c>
      <c r="C1837" s="21" t="s">
        <v>79</v>
      </c>
      <c r="D1837" s="74" t="s">
        <v>558</v>
      </c>
      <c r="E1837" s="74" t="s">
        <v>559</v>
      </c>
      <c r="F1837" s="74" t="s">
        <v>560</v>
      </c>
      <c r="G1837" s="21" t="s">
        <v>7567</v>
      </c>
      <c r="H1837" s="23" t="s">
        <v>3011</v>
      </c>
      <c r="I1837" s="24">
        <v>0</v>
      </c>
      <c r="J1837" s="25">
        <v>710000000</v>
      </c>
      <c r="K1837" s="25" t="s">
        <v>82</v>
      </c>
      <c r="L1837" s="23" t="s">
        <v>726</v>
      </c>
      <c r="M1837" s="30" t="s">
        <v>1707</v>
      </c>
      <c r="N1837" s="26" t="s">
        <v>84</v>
      </c>
      <c r="O1837" s="26" t="s">
        <v>4214</v>
      </c>
      <c r="P1837" s="21" t="s">
        <v>91</v>
      </c>
      <c r="Q1837" s="27">
        <v>796</v>
      </c>
      <c r="R1837" s="26" t="s">
        <v>678</v>
      </c>
      <c r="S1837" s="12">
        <v>2</v>
      </c>
      <c r="T1837" s="12">
        <v>350</v>
      </c>
      <c r="U1837" s="12">
        <f t="shared" si="298"/>
        <v>700</v>
      </c>
      <c r="V1837" s="12">
        <f t="shared" si="299"/>
        <v>784.00000000000011</v>
      </c>
      <c r="W1837" s="23"/>
      <c r="X1837" s="23">
        <v>2017</v>
      </c>
      <c r="Y1837" s="25"/>
      <c r="Z1837" s="121" t="s">
        <v>689</v>
      </c>
      <c r="AA1837" s="121" t="s">
        <v>1427</v>
      </c>
      <c r="AB1837" s="121" t="s">
        <v>4791</v>
      </c>
      <c r="AC1837" s="121">
        <v>52</v>
      </c>
      <c r="AD1837" s="122" t="s">
        <v>8465</v>
      </c>
      <c r="AE1837" s="122" t="s">
        <v>8464</v>
      </c>
      <c r="AF1837" s="121" t="s">
        <v>8403</v>
      </c>
      <c r="AG1837" s="121"/>
      <c r="AH1837" s="121" t="s">
        <v>8404</v>
      </c>
      <c r="AI1837" s="121"/>
      <c r="AJ1837" s="123">
        <v>2</v>
      </c>
      <c r="AK1837" s="123">
        <v>350</v>
      </c>
      <c r="AL1837" s="123">
        <f t="shared" si="296"/>
        <v>700</v>
      </c>
      <c r="AM1837" s="123">
        <f t="shared" si="297"/>
        <v>0</v>
      </c>
      <c r="AN1837" s="130"/>
      <c r="AO1837" s="21"/>
      <c r="AP1837" s="24"/>
      <c r="AQ1837" s="21"/>
    </row>
    <row r="1838" spans="1:43" s="22" customFormat="1" ht="76.5" outlineLevel="1" x14ac:dyDescent="0.25">
      <c r="A1838" s="70"/>
      <c r="B1838" s="72" t="s">
        <v>6736</v>
      </c>
      <c r="C1838" s="21" t="s">
        <v>79</v>
      </c>
      <c r="D1838" s="74" t="s">
        <v>558</v>
      </c>
      <c r="E1838" s="74" t="s">
        <v>559</v>
      </c>
      <c r="F1838" s="74" t="s">
        <v>560</v>
      </c>
      <c r="G1838" s="21" t="s">
        <v>7568</v>
      </c>
      <c r="H1838" s="23" t="s">
        <v>3011</v>
      </c>
      <c r="I1838" s="24">
        <v>0</v>
      </c>
      <c r="J1838" s="25">
        <v>710000000</v>
      </c>
      <c r="K1838" s="25" t="s">
        <v>82</v>
      </c>
      <c r="L1838" s="23" t="s">
        <v>726</v>
      </c>
      <c r="M1838" s="30" t="s">
        <v>1707</v>
      </c>
      <c r="N1838" s="26" t="s">
        <v>84</v>
      </c>
      <c r="O1838" s="26" t="s">
        <v>4214</v>
      </c>
      <c r="P1838" s="21" t="s">
        <v>91</v>
      </c>
      <c r="Q1838" s="27">
        <v>796</v>
      </c>
      <c r="R1838" s="26" t="s">
        <v>678</v>
      </c>
      <c r="S1838" s="12">
        <v>2</v>
      </c>
      <c r="T1838" s="12">
        <v>400</v>
      </c>
      <c r="U1838" s="12">
        <f t="shared" si="298"/>
        <v>800</v>
      </c>
      <c r="V1838" s="12">
        <f t="shared" si="299"/>
        <v>896.00000000000011</v>
      </c>
      <c r="W1838" s="23"/>
      <c r="X1838" s="23">
        <v>2017</v>
      </c>
      <c r="Y1838" s="25"/>
      <c r="Z1838" s="121" t="s">
        <v>689</v>
      </c>
      <c r="AA1838" s="121" t="s">
        <v>1427</v>
      </c>
      <c r="AB1838" s="121" t="s">
        <v>4791</v>
      </c>
      <c r="AC1838" s="121">
        <v>53</v>
      </c>
      <c r="AD1838" s="122" t="s">
        <v>8465</v>
      </c>
      <c r="AE1838" s="122" t="s">
        <v>8464</v>
      </c>
      <c r="AF1838" s="121" t="s">
        <v>8403</v>
      </c>
      <c r="AG1838" s="121"/>
      <c r="AH1838" s="121" t="s">
        <v>8404</v>
      </c>
      <c r="AI1838" s="121"/>
      <c r="AJ1838" s="123">
        <v>2</v>
      </c>
      <c r="AK1838" s="123">
        <v>400</v>
      </c>
      <c r="AL1838" s="123">
        <f t="shared" si="296"/>
        <v>800</v>
      </c>
      <c r="AM1838" s="123">
        <f t="shared" si="297"/>
        <v>0</v>
      </c>
      <c r="AN1838" s="130"/>
      <c r="AO1838" s="21"/>
      <c r="AP1838" s="24"/>
      <c r="AQ1838" s="21"/>
    </row>
    <row r="1839" spans="1:43" s="22" customFormat="1" ht="76.5" outlineLevel="1" x14ac:dyDescent="0.25">
      <c r="A1839" s="70"/>
      <c r="B1839" s="72" t="s">
        <v>6737</v>
      </c>
      <c r="C1839" s="21" t="s">
        <v>79</v>
      </c>
      <c r="D1839" s="74" t="s">
        <v>662</v>
      </c>
      <c r="E1839" s="74" t="s">
        <v>660</v>
      </c>
      <c r="F1839" s="74" t="s">
        <v>663</v>
      </c>
      <c r="G1839" s="21" t="s">
        <v>7547</v>
      </c>
      <c r="H1839" s="23" t="s">
        <v>3011</v>
      </c>
      <c r="I1839" s="24">
        <v>0</v>
      </c>
      <c r="J1839" s="25">
        <v>710000000</v>
      </c>
      <c r="K1839" s="25" t="s">
        <v>82</v>
      </c>
      <c r="L1839" s="23" t="s">
        <v>726</v>
      </c>
      <c r="M1839" s="30" t="s">
        <v>1707</v>
      </c>
      <c r="N1839" s="26" t="s">
        <v>84</v>
      </c>
      <c r="O1839" s="26" t="s">
        <v>4214</v>
      </c>
      <c r="P1839" s="21" t="s">
        <v>91</v>
      </c>
      <c r="Q1839" s="27">
        <v>796</v>
      </c>
      <c r="R1839" s="26" t="s">
        <v>678</v>
      </c>
      <c r="S1839" s="12">
        <v>4</v>
      </c>
      <c r="T1839" s="12">
        <v>8705.35</v>
      </c>
      <c r="U1839" s="12">
        <f t="shared" si="298"/>
        <v>34821.4</v>
      </c>
      <c r="V1839" s="12">
        <f t="shared" si="299"/>
        <v>38999.968000000008</v>
      </c>
      <c r="W1839" s="23"/>
      <c r="X1839" s="23">
        <v>2017</v>
      </c>
      <c r="Y1839" s="25"/>
      <c r="Z1839" s="121" t="s">
        <v>689</v>
      </c>
      <c r="AA1839" s="121" t="s">
        <v>1427</v>
      </c>
      <c r="AB1839" s="121" t="s">
        <v>4791</v>
      </c>
      <c r="AC1839" s="121">
        <v>54</v>
      </c>
      <c r="AD1839" s="122" t="s">
        <v>8465</v>
      </c>
      <c r="AE1839" s="122" t="s">
        <v>8464</v>
      </c>
      <c r="AF1839" s="121" t="s">
        <v>8403</v>
      </c>
      <c r="AG1839" s="121"/>
      <c r="AH1839" s="121" t="s">
        <v>8404</v>
      </c>
      <c r="AI1839" s="121"/>
      <c r="AJ1839" s="123">
        <v>4</v>
      </c>
      <c r="AK1839" s="123">
        <v>8705.35</v>
      </c>
      <c r="AL1839" s="123">
        <f t="shared" si="296"/>
        <v>34821.4</v>
      </c>
      <c r="AM1839" s="123">
        <f t="shared" si="297"/>
        <v>0</v>
      </c>
      <c r="AN1839" s="130"/>
      <c r="AO1839" s="21"/>
      <c r="AP1839" s="24"/>
      <c r="AQ1839" s="21"/>
    </row>
    <row r="1840" spans="1:43" s="22" customFormat="1" ht="76.5" outlineLevel="1" x14ac:dyDescent="0.25">
      <c r="A1840" s="70"/>
      <c r="B1840" s="72" t="s">
        <v>7426</v>
      </c>
      <c r="C1840" s="21" t="s">
        <v>79</v>
      </c>
      <c r="D1840" s="74" t="s">
        <v>6028</v>
      </c>
      <c r="E1840" s="74" t="s">
        <v>660</v>
      </c>
      <c r="F1840" s="74" t="s">
        <v>7504</v>
      </c>
      <c r="G1840" s="21" t="s">
        <v>7557</v>
      </c>
      <c r="H1840" s="23" t="s">
        <v>3011</v>
      </c>
      <c r="I1840" s="24">
        <v>0</v>
      </c>
      <c r="J1840" s="25">
        <v>710000000</v>
      </c>
      <c r="K1840" s="25" t="s">
        <v>82</v>
      </c>
      <c r="L1840" s="23" t="s">
        <v>726</v>
      </c>
      <c r="M1840" s="30" t="s">
        <v>1707</v>
      </c>
      <c r="N1840" s="26" t="s">
        <v>84</v>
      </c>
      <c r="O1840" s="26" t="s">
        <v>4214</v>
      </c>
      <c r="P1840" s="21" t="s">
        <v>91</v>
      </c>
      <c r="Q1840" s="27">
        <v>839</v>
      </c>
      <c r="R1840" s="26" t="s">
        <v>679</v>
      </c>
      <c r="S1840" s="12">
        <v>1</v>
      </c>
      <c r="T1840" s="12">
        <v>2500</v>
      </c>
      <c r="U1840" s="12">
        <f t="shared" si="298"/>
        <v>2500</v>
      </c>
      <c r="V1840" s="12">
        <f t="shared" si="299"/>
        <v>2800.0000000000005</v>
      </c>
      <c r="W1840" s="23"/>
      <c r="X1840" s="23">
        <v>2017</v>
      </c>
      <c r="Y1840" s="25"/>
      <c r="Z1840" s="121" t="s">
        <v>689</v>
      </c>
      <c r="AA1840" s="121" t="s">
        <v>1427</v>
      </c>
      <c r="AB1840" s="121" t="s">
        <v>4791</v>
      </c>
      <c r="AC1840" s="121">
        <v>55</v>
      </c>
      <c r="AD1840" s="122" t="s">
        <v>8465</v>
      </c>
      <c r="AE1840" s="122" t="s">
        <v>8464</v>
      </c>
      <c r="AF1840" s="121" t="s">
        <v>8403</v>
      </c>
      <c r="AG1840" s="121"/>
      <c r="AH1840" s="121" t="s">
        <v>8404</v>
      </c>
      <c r="AI1840" s="121"/>
      <c r="AJ1840" s="123">
        <v>1</v>
      </c>
      <c r="AK1840" s="123">
        <v>2500</v>
      </c>
      <c r="AL1840" s="123">
        <f t="shared" si="296"/>
        <v>2500</v>
      </c>
      <c r="AM1840" s="123">
        <f t="shared" si="297"/>
        <v>0</v>
      </c>
      <c r="AN1840" s="130"/>
      <c r="AO1840" s="21"/>
      <c r="AP1840" s="24"/>
      <c r="AQ1840" s="21"/>
    </row>
    <row r="1841" spans="1:43" s="22" customFormat="1" ht="76.5" outlineLevel="1" x14ac:dyDescent="0.25">
      <c r="A1841" s="70"/>
      <c r="B1841" s="72" t="s">
        <v>6738</v>
      </c>
      <c r="C1841" s="21" t="s">
        <v>79</v>
      </c>
      <c r="D1841" s="74" t="s">
        <v>670</v>
      </c>
      <c r="E1841" s="74" t="s">
        <v>660</v>
      </c>
      <c r="F1841" s="74" t="s">
        <v>671</v>
      </c>
      <c r="G1841" s="21" t="s">
        <v>7557</v>
      </c>
      <c r="H1841" s="23" t="s">
        <v>3011</v>
      </c>
      <c r="I1841" s="24">
        <v>0</v>
      </c>
      <c r="J1841" s="25">
        <v>710000000</v>
      </c>
      <c r="K1841" s="25" t="s">
        <v>82</v>
      </c>
      <c r="L1841" s="23" t="s">
        <v>726</v>
      </c>
      <c r="M1841" s="30" t="s">
        <v>1707</v>
      </c>
      <c r="N1841" s="26" t="s">
        <v>84</v>
      </c>
      <c r="O1841" s="26" t="s">
        <v>4214</v>
      </c>
      <c r="P1841" s="21" t="s">
        <v>91</v>
      </c>
      <c r="Q1841" s="27">
        <v>839</v>
      </c>
      <c r="R1841" s="26" t="s">
        <v>679</v>
      </c>
      <c r="S1841" s="12">
        <v>1</v>
      </c>
      <c r="T1841" s="12">
        <v>3000</v>
      </c>
      <c r="U1841" s="12">
        <f t="shared" si="298"/>
        <v>3000</v>
      </c>
      <c r="V1841" s="12">
        <f t="shared" si="299"/>
        <v>3360.0000000000005</v>
      </c>
      <c r="W1841" s="23"/>
      <c r="X1841" s="23">
        <v>2017</v>
      </c>
      <c r="Y1841" s="25"/>
      <c r="Z1841" s="121" t="s">
        <v>689</v>
      </c>
      <c r="AA1841" s="121" t="s">
        <v>1427</v>
      </c>
      <c r="AB1841" s="121" t="s">
        <v>4791</v>
      </c>
      <c r="AC1841" s="121">
        <v>56</v>
      </c>
      <c r="AD1841" s="122" t="s">
        <v>8465</v>
      </c>
      <c r="AE1841" s="122" t="s">
        <v>8464</v>
      </c>
      <c r="AF1841" s="121" t="s">
        <v>8403</v>
      </c>
      <c r="AG1841" s="121"/>
      <c r="AH1841" s="121" t="s">
        <v>8404</v>
      </c>
      <c r="AI1841" s="121"/>
      <c r="AJ1841" s="123">
        <v>1</v>
      </c>
      <c r="AK1841" s="123">
        <v>3000</v>
      </c>
      <c r="AL1841" s="123">
        <f t="shared" si="296"/>
        <v>3000</v>
      </c>
      <c r="AM1841" s="123">
        <f t="shared" si="297"/>
        <v>0</v>
      </c>
      <c r="AN1841" s="130"/>
      <c r="AO1841" s="21"/>
      <c r="AP1841" s="24"/>
      <c r="AQ1841" s="21"/>
    </row>
    <row r="1842" spans="1:43" s="22" customFormat="1" ht="76.5" outlineLevel="1" x14ac:dyDescent="0.25">
      <c r="A1842" s="70"/>
      <c r="B1842" s="72" t="s">
        <v>6739</v>
      </c>
      <c r="C1842" s="21" t="s">
        <v>79</v>
      </c>
      <c r="D1842" s="74" t="s">
        <v>383</v>
      </c>
      <c r="E1842" s="74" t="s">
        <v>380</v>
      </c>
      <c r="F1842" s="74" t="s">
        <v>3121</v>
      </c>
      <c r="G1842" s="21" t="s">
        <v>7557</v>
      </c>
      <c r="H1842" s="23" t="s">
        <v>3011</v>
      </c>
      <c r="I1842" s="24">
        <v>0</v>
      </c>
      <c r="J1842" s="25">
        <v>710000000</v>
      </c>
      <c r="K1842" s="25" t="s">
        <v>82</v>
      </c>
      <c r="L1842" s="23" t="s">
        <v>726</v>
      </c>
      <c r="M1842" s="30" t="s">
        <v>1707</v>
      </c>
      <c r="N1842" s="26" t="s">
        <v>84</v>
      </c>
      <c r="O1842" s="26" t="s">
        <v>4214</v>
      </c>
      <c r="P1842" s="21" t="s">
        <v>91</v>
      </c>
      <c r="Q1842" s="27" t="s">
        <v>902</v>
      </c>
      <c r="R1842" s="26" t="s">
        <v>678</v>
      </c>
      <c r="S1842" s="12">
        <v>2</v>
      </c>
      <c r="T1842" s="12">
        <v>3000</v>
      </c>
      <c r="U1842" s="12">
        <f t="shared" si="298"/>
        <v>6000</v>
      </c>
      <c r="V1842" s="12">
        <f t="shared" si="299"/>
        <v>6720.0000000000009</v>
      </c>
      <c r="W1842" s="23"/>
      <c r="X1842" s="23">
        <v>2017</v>
      </c>
      <c r="Y1842" s="25"/>
      <c r="Z1842" s="121" t="s">
        <v>689</v>
      </c>
      <c r="AA1842" s="121" t="s">
        <v>1427</v>
      </c>
      <c r="AB1842" s="121" t="s">
        <v>4791</v>
      </c>
      <c r="AC1842" s="121">
        <v>57</v>
      </c>
      <c r="AD1842" s="122" t="s">
        <v>8465</v>
      </c>
      <c r="AE1842" s="122" t="s">
        <v>8464</v>
      </c>
      <c r="AF1842" s="121" t="s">
        <v>8403</v>
      </c>
      <c r="AG1842" s="121"/>
      <c r="AH1842" s="121" t="s">
        <v>8404</v>
      </c>
      <c r="AI1842" s="121"/>
      <c r="AJ1842" s="123">
        <v>2</v>
      </c>
      <c r="AK1842" s="123">
        <v>3000</v>
      </c>
      <c r="AL1842" s="123">
        <f t="shared" si="296"/>
        <v>6000</v>
      </c>
      <c r="AM1842" s="123">
        <f t="shared" si="297"/>
        <v>0</v>
      </c>
      <c r="AN1842" s="130"/>
      <c r="AO1842" s="21"/>
      <c r="AP1842" s="24"/>
      <c r="AQ1842" s="21"/>
    </row>
    <row r="1843" spans="1:43" s="22" customFormat="1" ht="76.5" outlineLevel="1" x14ac:dyDescent="0.25">
      <c r="A1843" s="70"/>
      <c r="B1843" s="72" t="s">
        <v>6740</v>
      </c>
      <c r="C1843" s="21" t="s">
        <v>79</v>
      </c>
      <c r="D1843" s="74" t="s">
        <v>7329</v>
      </c>
      <c r="E1843" s="74" t="s">
        <v>674</v>
      </c>
      <c r="F1843" s="74" t="s">
        <v>675</v>
      </c>
      <c r="G1843" s="21" t="s">
        <v>7557</v>
      </c>
      <c r="H1843" s="23" t="s">
        <v>3011</v>
      </c>
      <c r="I1843" s="24">
        <v>0</v>
      </c>
      <c r="J1843" s="25">
        <v>710000000</v>
      </c>
      <c r="K1843" s="25" t="s">
        <v>82</v>
      </c>
      <c r="L1843" s="23" t="s">
        <v>726</v>
      </c>
      <c r="M1843" s="30" t="s">
        <v>1707</v>
      </c>
      <c r="N1843" s="26" t="s">
        <v>84</v>
      </c>
      <c r="O1843" s="26" t="s">
        <v>4214</v>
      </c>
      <c r="P1843" s="21" t="s">
        <v>91</v>
      </c>
      <c r="Q1843" s="27">
        <v>839</v>
      </c>
      <c r="R1843" s="26" t="s">
        <v>679</v>
      </c>
      <c r="S1843" s="12">
        <v>1</v>
      </c>
      <c r="T1843" s="12">
        <v>1800</v>
      </c>
      <c r="U1843" s="12">
        <f t="shared" si="298"/>
        <v>1800</v>
      </c>
      <c r="V1843" s="12">
        <f t="shared" si="299"/>
        <v>2016.0000000000002</v>
      </c>
      <c r="W1843" s="23"/>
      <c r="X1843" s="23">
        <v>2017</v>
      </c>
      <c r="Y1843" s="25"/>
      <c r="Z1843" s="121" t="s">
        <v>689</v>
      </c>
      <c r="AA1843" s="121" t="s">
        <v>1427</v>
      </c>
      <c r="AB1843" s="121" t="s">
        <v>4791</v>
      </c>
      <c r="AC1843" s="121">
        <v>58</v>
      </c>
      <c r="AD1843" s="122" t="s">
        <v>8465</v>
      </c>
      <c r="AE1843" s="122" t="s">
        <v>8464</v>
      </c>
      <c r="AF1843" s="121" t="s">
        <v>8403</v>
      </c>
      <c r="AG1843" s="121"/>
      <c r="AH1843" s="121" t="s">
        <v>8404</v>
      </c>
      <c r="AI1843" s="121"/>
      <c r="AJ1843" s="123">
        <v>1</v>
      </c>
      <c r="AK1843" s="123">
        <v>1800</v>
      </c>
      <c r="AL1843" s="123">
        <f t="shared" si="296"/>
        <v>1800</v>
      </c>
      <c r="AM1843" s="123">
        <f t="shared" si="297"/>
        <v>0</v>
      </c>
      <c r="AN1843" s="130"/>
      <c r="AO1843" s="21"/>
      <c r="AP1843" s="24"/>
      <c r="AQ1843" s="21"/>
    </row>
    <row r="1844" spans="1:43" s="22" customFormat="1" ht="76.5" outlineLevel="1" x14ac:dyDescent="0.25">
      <c r="A1844" s="70"/>
      <c r="B1844" s="72" t="s">
        <v>7427</v>
      </c>
      <c r="C1844" s="21" t="s">
        <v>79</v>
      </c>
      <c r="D1844" s="74" t="s">
        <v>447</v>
      </c>
      <c r="E1844" s="74" t="s">
        <v>448</v>
      </c>
      <c r="F1844" s="74" t="s">
        <v>449</v>
      </c>
      <c r="G1844" s="21" t="s">
        <v>7558</v>
      </c>
      <c r="H1844" s="23" t="s">
        <v>3011</v>
      </c>
      <c r="I1844" s="24">
        <v>0</v>
      </c>
      <c r="J1844" s="25">
        <v>710000000</v>
      </c>
      <c r="K1844" s="25" t="s">
        <v>82</v>
      </c>
      <c r="L1844" s="23" t="s">
        <v>726</v>
      </c>
      <c r="M1844" s="30" t="s">
        <v>1707</v>
      </c>
      <c r="N1844" s="26" t="s">
        <v>84</v>
      </c>
      <c r="O1844" s="26" t="s">
        <v>4214</v>
      </c>
      <c r="P1844" s="21" t="s">
        <v>91</v>
      </c>
      <c r="Q1844" s="27">
        <v>796</v>
      </c>
      <c r="R1844" s="26" t="s">
        <v>678</v>
      </c>
      <c r="S1844" s="12">
        <v>2</v>
      </c>
      <c r="T1844" s="12">
        <v>2000</v>
      </c>
      <c r="U1844" s="12">
        <f t="shared" si="298"/>
        <v>4000</v>
      </c>
      <c r="V1844" s="12">
        <f t="shared" si="299"/>
        <v>4480</v>
      </c>
      <c r="W1844" s="23"/>
      <c r="X1844" s="23">
        <v>2017</v>
      </c>
      <c r="Y1844" s="25"/>
      <c r="Z1844" s="121" t="s">
        <v>689</v>
      </c>
      <c r="AA1844" s="121" t="s">
        <v>1427</v>
      </c>
      <c r="AB1844" s="121" t="s">
        <v>4791</v>
      </c>
      <c r="AC1844" s="121">
        <v>59</v>
      </c>
      <c r="AD1844" s="122" t="s">
        <v>8465</v>
      </c>
      <c r="AE1844" s="122" t="s">
        <v>8464</v>
      </c>
      <c r="AF1844" s="121" t="s">
        <v>8403</v>
      </c>
      <c r="AG1844" s="121"/>
      <c r="AH1844" s="121" t="s">
        <v>8404</v>
      </c>
      <c r="AI1844" s="121"/>
      <c r="AJ1844" s="123">
        <v>2</v>
      </c>
      <c r="AK1844" s="123">
        <v>2000</v>
      </c>
      <c r="AL1844" s="123">
        <f t="shared" si="296"/>
        <v>4000</v>
      </c>
      <c r="AM1844" s="123">
        <f t="shared" si="297"/>
        <v>0</v>
      </c>
      <c r="AN1844" s="130"/>
      <c r="AO1844" s="21"/>
      <c r="AP1844" s="24"/>
      <c r="AQ1844" s="21"/>
    </row>
    <row r="1845" spans="1:43" s="22" customFormat="1" ht="76.5" outlineLevel="1" x14ac:dyDescent="0.25">
      <c r="A1845" s="70"/>
      <c r="B1845" s="72" t="s">
        <v>7428</v>
      </c>
      <c r="C1845" s="21" t="s">
        <v>79</v>
      </c>
      <c r="D1845" s="74" t="s">
        <v>5997</v>
      </c>
      <c r="E1845" s="74" t="s">
        <v>596</v>
      </c>
      <c r="F1845" s="74" t="s">
        <v>5998</v>
      </c>
      <c r="G1845" s="21" t="s">
        <v>7552</v>
      </c>
      <c r="H1845" s="23" t="s">
        <v>3011</v>
      </c>
      <c r="I1845" s="24">
        <v>0</v>
      </c>
      <c r="J1845" s="25">
        <v>710000000</v>
      </c>
      <c r="K1845" s="25" t="s">
        <v>82</v>
      </c>
      <c r="L1845" s="23" t="s">
        <v>726</v>
      </c>
      <c r="M1845" s="30" t="s">
        <v>1707</v>
      </c>
      <c r="N1845" s="26" t="s">
        <v>84</v>
      </c>
      <c r="O1845" s="26" t="s">
        <v>4214</v>
      </c>
      <c r="P1845" s="21" t="s">
        <v>91</v>
      </c>
      <c r="Q1845" s="27" t="s">
        <v>902</v>
      </c>
      <c r="R1845" s="26" t="s">
        <v>678</v>
      </c>
      <c r="S1845" s="12">
        <v>2</v>
      </c>
      <c r="T1845" s="12">
        <v>2000</v>
      </c>
      <c r="U1845" s="12">
        <f t="shared" si="298"/>
        <v>4000</v>
      </c>
      <c r="V1845" s="12">
        <f t="shared" si="299"/>
        <v>4480</v>
      </c>
      <c r="W1845" s="23"/>
      <c r="X1845" s="23">
        <v>2017</v>
      </c>
      <c r="Y1845" s="25"/>
      <c r="Z1845" s="121" t="s">
        <v>689</v>
      </c>
      <c r="AA1845" s="121" t="s">
        <v>1427</v>
      </c>
      <c r="AB1845" s="121" t="s">
        <v>4791</v>
      </c>
      <c r="AC1845" s="121">
        <v>60</v>
      </c>
      <c r="AD1845" s="122" t="s">
        <v>8465</v>
      </c>
      <c r="AE1845" s="122" t="s">
        <v>8464</v>
      </c>
      <c r="AF1845" s="121" t="s">
        <v>8403</v>
      </c>
      <c r="AG1845" s="121"/>
      <c r="AH1845" s="121" t="s">
        <v>8404</v>
      </c>
      <c r="AI1845" s="121"/>
      <c r="AJ1845" s="123">
        <v>2</v>
      </c>
      <c r="AK1845" s="123">
        <v>2000</v>
      </c>
      <c r="AL1845" s="123">
        <f t="shared" si="296"/>
        <v>4000</v>
      </c>
      <c r="AM1845" s="123">
        <f t="shared" si="297"/>
        <v>0</v>
      </c>
      <c r="AN1845" s="130"/>
      <c r="AO1845" s="21"/>
      <c r="AP1845" s="24"/>
      <c r="AQ1845" s="21"/>
    </row>
    <row r="1846" spans="1:43" s="22" customFormat="1" ht="76.5" outlineLevel="1" x14ac:dyDescent="0.25">
      <c r="A1846" s="70"/>
      <c r="B1846" s="72" t="s">
        <v>7429</v>
      </c>
      <c r="C1846" s="21" t="s">
        <v>79</v>
      </c>
      <c r="D1846" s="131" t="s">
        <v>7505</v>
      </c>
      <c r="E1846" s="131" t="s">
        <v>596</v>
      </c>
      <c r="F1846" s="131" t="s">
        <v>7506</v>
      </c>
      <c r="G1846" s="21" t="s">
        <v>7551</v>
      </c>
      <c r="H1846" s="23" t="s">
        <v>3011</v>
      </c>
      <c r="I1846" s="24">
        <v>0</v>
      </c>
      <c r="J1846" s="25">
        <v>710000000</v>
      </c>
      <c r="K1846" s="25" t="s">
        <v>82</v>
      </c>
      <c r="L1846" s="23" t="s">
        <v>726</v>
      </c>
      <c r="M1846" s="30" t="s">
        <v>1707</v>
      </c>
      <c r="N1846" s="26" t="s">
        <v>84</v>
      </c>
      <c r="O1846" s="26" t="s">
        <v>4214</v>
      </c>
      <c r="P1846" s="21" t="s">
        <v>91</v>
      </c>
      <c r="Q1846" s="27">
        <v>796</v>
      </c>
      <c r="R1846" s="26" t="s">
        <v>678</v>
      </c>
      <c r="S1846" s="12">
        <v>2</v>
      </c>
      <c r="T1846" s="12">
        <v>5000</v>
      </c>
      <c r="U1846" s="12">
        <f t="shared" si="298"/>
        <v>10000</v>
      </c>
      <c r="V1846" s="12">
        <f t="shared" si="299"/>
        <v>11200.000000000002</v>
      </c>
      <c r="W1846" s="23"/>
      <c r="X1846" s="23">
        <v>2017</v>
      </c>
      <c r="Y1846" s="25"/>
      <c r="Z1846" s="121" t="s">
        <v>689</v>
      </c>
      <c r="AA1846" s="121" t="s">
        <v>1427</v>
      </c>
      <c r="AB1846" s="121" t="s">
        <v>4791</v>
      </c>
      <c r="AC1846" s="121">
        <v>61</v>
      </c>
      <c r="AD1846" s="122" t="s">
        <v>8465</v>
      </c>
      <c r="AE1846" s="122" t="s">
        <v>8464</v>
      </c>
      <c r="AF1846" s="121" t="s">
        <v>8403</v>
      </c>
      <c r="AG1846" s="121"/>
      <c r="AH1846" s="121" t="s">
        <v>8404</v>
      </c>
      <c r="AI1846" s="121"/>
      <c r="AJ1846" s="123">
        <v>2</v>
      </c>
      <c r="AK1846" s="123">
        <v>5000</v>
      </c>
      <c r="AL1846" s="123">
        <f t="shared" si="296"/>
        <v>10000</v>
      </c>
      <c r="AM1846" s="123">
        <f t="shared" si="297"/>
        <v>0</v>
      </c>
      <c r="AN1846" s="130"/>
      <c r="AO1846" s="21"/>
      <c r="AP1846" s="24"/>
      <c r="AQ1846" s="21"/>
    </row>
    <row r="1847" spans="1:43" s="22" customFormat="1" ht="76.5" outlineLevel="1" x14ac:dyDescent="0.25">
      <c r="A1847" s="70"/>
      <c r="B1847" s="72" t="s">
        <v>7430</v>
      </c>
      <c r="C1847" s="21" t="s">
        <v>79</v>
      </c>
      <c r="D1847" s="74" t="s">
        <v>6102</v>
      </c>
      <c r="E1847" s="74" t="s">
        <v>596</v>
      </c>
      <c r="F1847" s="74" t="s">
        <v>6103</v>
      </c>
      <c r="G1847" s="21" t="s">
        <v>7550</v>
      </c>
      <c r="H1847" s="23" t="s">
        <v>3011</v>
      </c>
      <c r="I1847" s="24">
        <v>0</v>
      </c>
      <c r="J1847" s="25">
        <v>710000000</v>
      </c>
      <c r="K1847" s="25" t="s">
        <v>82</v>
      </c>
      <c r="L1847" s="23" t="s">
        <v>726</v>
      </c>
      <c r="M1847" s="30" t="s">
        <v>1707</v>
      </c>
      <c r="N1847" s="26" t="s">
        <v>84</v>
      </c>
      <c r="O1847" s="26" t="s">
        <v>4214</v>
      </c>
      <c r="P1847" s="21" t="s">
        <v>91</v>
      </c>
      <c r="Q1847" s="27">
        <v>796</v>
      </c>
      <c r="R1847" s="26" t="s">
        <v>678</v>
      </c>
      <c r="S1847" s="12">
        <v>2</v>
      </c>
      <c r="T1847" s="12">
        <v>2000</v>
      </c>
      <c r="U1847" s="12">
        <f t="shared" si="298"/>
        <v>4000</v>
      </c>
      <c r="V1847" s="12">
        <f t="shared" si="299"/>
        <v>4480</v>
      </c>
      <c r="W1847" s="23"/>
      <c r="X1847" s="23">
        <v>2017</v>
      </c>
      <c r="Y1847" s="25"/>
      <c r="Z1847" s="121" t="s">
        <v>689</v>
      </c>
      <c r="AA1847" s="121" t="s">
        <v>1427</v>
      </c>
      <c r="AB1847" s="121" t="s">
        <v>4791</v>
      </c>
      <c r="AC1847" s="121">
        <v>62</v>
      </c>
      <c r="AD1847" s="122" t="s">
        <v>8465</v>
      </c>
      <c r="AE1847" s="122" t="s">
        <v>8464</v>
      </c>
      <c r="AF1847" s="121" t="s">
        <v>8403</v>
      </c>
      <c r="AG1847" s="121"/>
      <c r="AH1847" s="121" t="s">
        <v>8404</v>
      </c>
      <c r="AI1847" s="121"/>
      <c r="AJ1847" s="123">
        <v>2</v>
      </c>
      <c r="AK1847" s="123">
        <v>2000</v>
      </c>
      <c r="AL1847" s="123">
        <f t="shared" si="296"/>
        <v>4000</v>
      </c>
      <c r="AM1847" s="123">
        <f t="shared" si="297"/>
        <v>0</v>
      </c>
      <c r="AN1847" s="130"/>
      <c r="AO1847" s="21"/>
      <c r="AP1847" s="24"/>
      <c r="AQ1847" s="21"/>
    </row>
    <row r="1848" spans="1:43" s="22" customFormat="1" ht="76.5" outlineLevel="1" x14ac:dyDescent="0.25">
      <c r="A1848" s="70"/>
      <c r="B1848" s="72" t="s">
        <v>7431</v>
      </c>
      <c r="C1848" s="21" t="s">
        <v>79</v>
      </c>
      <c r="D1848" s="74" t="s">
        <v>6104</v>
      </c>
      <c r="E1848" s="74" t="s">
        <v>628</v>
      </c>
      <c r="F1848" s="74" t="s">
        <v>6105</v>
      </c>
      <c r="G1848" s="21" t="s">
        <v>7549</v>
      </c>
      <c r="H1848" s="23" t="s">
        <v>3011</v>
      </c>
      <c r="I1848" s="24">
        <v>0</v>
      </c>
      <c r="J1848" s="25">
        <v>710000000</v>
      </c>
      <c r="K1848" s="25" t="s">
        <v>82</v>
      </c>
      <c r="L1848" s="23" t="s">
        <v>726</v>
      </c>
      <c r="M1848" s="30" t="s">
        <v>1707</v>
      </c>
      <c r="N1848" s="26" t="s">
        <v>84</v>
      </c>
      <c r="O1848" s="26" t="s">
        <v>4214</v>
      </c>
      <c r="P1848" s="21" t="s">
        <v>91</v>
      </c>
      <c r="Q1848" s="27">
        <v>796</v>
      </c>
      <c r="R1848" s="26" t="s">
        <v>678</v>
      </c>
      <c r="S1848" s="12">
        <v>2</v>
      </c>
      <c r="T1848" s="12">
        <v>3500</v>
      </c>
      <c r="U1848" s="12">
        <f t="shared" si="298"/>
        <v>7000</v>
      </c>
      <c r="V1848" s="12">
        <f t="shared" si="299"/>
        <v>7840.0000000000009</v>
      </c>
      <c r="W1848" s="23"/>
      <c r="X1848" s="23">
        <v>2017</v>
      </c>
      <c r="Y1848" s="25"/>
      <c r="Z1848" s="121" t="s">
        <v>689</v>
      </c>
      <c r="AA1848" s="121" t="s">
        <v>1427</v>
      </c>
      <c r="AB1848" s="121" t="s">
        <v>4791</v>
      </c>
      <c r="AC1848" s="121">
        <v>63</v>
      </c>
      <c r="AD1848" s="122" t="s">
        <v>8465</v>
      </c>
      <c r="AE1848" s="122" t="s">
        <v>8464</v>
      </c>
      <c r="AF1848" s="121" t="s">
        <v>8403</v>
      </c>
      <c r="AG1848" s="121"/>
      <c r="AH1848" s="121" t="s">
        <v>8404</v>
      </c>
      <c r="AI1848" s="121"/>
      <c r="AJ1848" s="123">
        <v>2</v>
      </c>
      <c r="AK1848" s="123">
        <v>3500</v>
      </c>
      <c r="AL1848" s="123">
        <f t="shared" si="296"/>
        <v>7000</v>
      </c>
      <c r="AM1848" s="123">
        <f t="shared" si="297"/>
        <v>0</v>
      </c>
      <c r="AN1848" s="130"/>
      <c r="AO1848" s="21"/>
      <c r="AP1848" s="24"/>
      <c r="AQ1848" s="21"/>
    </row>
    <row r="1849" spans="1:43" s="22" customFormat="1" ht="76.5" outlineLevel="1" x14ac:dyDescent="0.25">
      <c r="A1849" s="70"/>
      <c r="B1849" s="72" t="s">
        <v>7432</v>
      </c>
      <c r="C1849" s="21" t="s">
        <v>79</v>
      </c>
      <c r="D1849" s="74" t="s">
        <v>6106</v>
      </c>
      <c r="E1849" s="74" t="s">
        <v>596</v>
      </c>
      <c r="F1849" s="74" t="s">
        <v>6107</v>
      </c>
      <c r="G1849" s="21" t="s">
        <v>7549</v>
      </c>
      <c r="H1849" s="23" t="s">
        <v>3011</v>
      </c>
      <c r="I1849" s="24">
        <v>0</v>
      </c>
      <c r="J1849" s="25">
        <v>710000000</v>
      </c>
      <c r="K1849" s="25" t="s">
        <v>82</v>
      </c>
      <c r="L1849" s="23" t="s">
        <v>726</v>
      </c>
      <c r="M1849" s="30" t="s">
        <v>1707</v>
      </c>
      <c r="N1849" s="26" t="s">
        <v>84</v>
      </c>
      <c r="O1849" s="26" t="s">
        <v>4214</v>
      </c>
      <c r="P1849" s="21" t="s">
        <v>91</v>
      </c>
      <c r="Q1849" s="27">
        <v>796</v>
      </c>
      <c r="R1849" s="26" t="s">
        <v>678</v>
      </c>
      <c r="S1849" s="12">
        <v>1</v>
      </c>
      <c r="T1849" s="12">
        <v>11000</v>
      </c>
      <c r="U1849" s="12">
        <f t="shared" si="298"/>
        <v>11000</v>
      </c>
      <c r="V1849" s="12">
        <f t="shared" si="299"/>
        <v>12320.000000000002</v>
      </c>
      <c r="W1849" s="23"/>
      <c r="X1849" s="23">
        <v>2017</v>
      </c>
      <c r="Y1849" s="25"/>
      <c r="Z1849" s="121" t="s">
        <v>689</v>
      </c>
      <c r="AA1849" s="121" t="s">
        <v>1427</v>
      </c>
      <c r="AB1849" s="121" t="s">
        <v>4791</v>
      </c>
      <c r="AC1849" s="121">
        <v>64</v>
      </c>
      <c r="AD1849" s="122" t="s">
        <v>8465</v>
      </c>
      <c r="AE1849" s="122" t="s">
        <v>8464</v>
      </c>
      <c r="AF1849" s="121" t="s">
        <v>8403</v>
      </c>
      <c r="AG1849" s="121"/>
      <c r="AH1849" s="121" t="s">
        <v>8404</v>
      </c>
      <c r="AI1849" s="121"/>
      <c r="AJ1849" s="123">
        <v>1</v>
      </c>
      <c r="AK1849" s="123">
        <v>11000</v>
      </c>
      <c r="AL1849" s="123">
        <f t="shared" si="296"/>
        <v>11000</v>
      </c>
      <c r="AM1849" s="123">
        <f t="shared" si="297"/>
        <v>0</v>
      </c>
      <c r="AN1849" s="130"/>
      <c r="AO1849" s="21"/>
      <c r="AP1849" s="24"/>
      <c r="AQ1849" s="21"/>
    </row>
    <row r="1850" spans="1:43" s="22" customFormat="1" ht="76.5" outlineLevel="1" x14ac:dyDescent="0.25">
      <c r="A1850" s="70"/>
      <c r="B1850" s="72" t="s">
        <v>7433</v>
      </c>
      <c r="C1850" s="21" t="s">
        <v>79</v>
      </c>
      <c r="D1850" s="74" t="s">
        <v>6108</v>
      </c>
      <c r="E1850" s="74" t="s">
        <v>567</v>
      </c>
      <c r="F1850" s="74" t="s">
        <v>6109</v>
      </c>
      <c r="G1850" s="21" t="s">
        <v>7549</v>
      </c>
      <c r="H1850" s="23" t="s">
        <v>3011</v>
      </c>
      <c r="I1850" s="24">
        <v>0</v>
      </c>
      <c r="J1850" s="25">
        <v>710000000</v>
      </c>
      <c r="K1850" s="25" t="s">
        <v>82</v>
      </c>
      <c r="L1850" s="23" t="s">
        <v>726</v>
      </c>
      <c r="M1850" s="30" t="s">
        <v>1707</v>
      </c>
      <c r="N1850" s="26" t="s">
        <v>84</v>
      </c>
      <c r="O1850" s="26" t="s">
        <v>4214</v>
      </c>
      <c r="P1850" s="21" t="s">
        <v>91</v>
      </c>
      <c r="Q1850" s="27">
        <v>796</v>
      </c>
      <c r="R1850" s="26" t="s">
        <v>678</v>
      </c>
      <c r="S1850" s="12">
        <v>1</v>
      </c>
      <c r="T1850" s="12">
        <v>60000</v>
      </c>
      <c r="U1850" s="12">
        <f t="shared" si="298"/>
        <v>60000</v>
      </c>
      <c r="V1850" s="12">
        <f t="shared" si="299"/>
        <v>67200</v>
      </c>
      <c r="W1850" s="23"/>
      <c r="X1850" s="23">
        <v>2017</v>
      </c>
      <c r="Y1850" s="25"/>
      <c r="Z1850" s="121" t="s">
        <v>689</v>
      </c>
      <c r="AA1850" s="121" t="s">
        <v>1427</v>
      </c>
      <c r="AB1850" s="121" t="s">
        <v>4791</v>
      </c>
      <c r="AC1850" s="121">
        <v>65</v>
      </c>
      <c r="AD1850" s="122" t="s">
        <v>8465</v>
      </c>
      <c r="AE1850" s="122" t="s">
        <v>8464</v>
      </c>
      <c r="AF1850" s="121" t="s">
        <v>8403</v>
      </c>
      <c r="AG1850" s="121"/>
      <c r="AH1850" s="121" t="s">
        <v>8404</v>
      </c>
      <c r="AI1850" s="121"/>
      <c r="AJ1850" s="123">
        <v>1</v>
      </c>
      <c r="AK1850" s="123">
        <v>60000</v>
      </c>
      <c r="AL1850" s="123">
        <f t="shared" si="296"/>
        <v>60000</v>
      </c>
      <c r="AM1850" s="123">
        <f t="shared" si="297"/>
        <v>0</v>
      </c>
      <c r="AN1850" s="130"/>
      <c r="AO1850" s="21"/>
      <c r="AP1850" s="24"/>
      <c r="AQ1850" s="21"/>
    </row>
    <row r="1851" spans="1:43" s="22" customFormat="1" ht="76.5" outlineLevel="1" x14ac:dyDescent="0.25">
      <c r="A1851" s="70"/>
      <c r="B1851" s="72" t="s">
        <v>7434</v>
      </c>
      <c r="C1851" s="21" t="s">
        <v>79</v>
      </c>
      <c r="D1851" s="74" t="s">
        <v>1444</v>
      </c>
      <c r="E1851" s="74" t="s">
        <v>512</v>
      </c>
      <c r="F1851" s="74" t="s">
        <v>1445</v>
      </c>
      <c r="G1851" s="21" t="s">
        <v>7549</v>
      </c>
      <c r="H1851" s="23" t="s">
        <v>3011</v>
      </c>
      <c r="I1851" s="24">
        <v>0</v>
      </c>
      <c r="J1851" s="25">
        <v>710000000</v>
      </c>
      <c r="K1851" s="25" t="s">
        <v>82</v>
      </c>
      <c r="L1851" s="23" t="s">
        <v>726</v>
      </c>
      <c r="M1851" s="30" t="s">
        <v>1707</v>
      </c>
      <c r="N1851" s="26" t="s">
        <v>84</v>
      </c>
      <c r="O1851" s="26" t="s">
        <v>4214</v>
      </c>
      <c r="P1851" s="21" t="s">
        <v>91</v>
      </c>
      <c r="Q1851" s="27">
        <v>796</v>
      </c>
      <c r="R1851" s="26" t="s">
        <v>678</v>
      </c>
      <c r="S1851" s="12">
        <v>1</v>
      </c>
      <c r="T1851" s="12">
        <v>7000</v>
      </c>
      <c r="U1851" s="12">
        <f t="shared" si="298"/>
        <v>7000</v>
      </c>
      <c r="V1851" s="12">
        <f t="shared" si="299"/>
        <v>7840.0000000000009</v>
      </c>
      <c r="W1851" s="23"/>
      <c r="X1851" s="23">
        <v>2017</v>
      </c>
      <c r="Y1851" s="25"/>
      <c r="Z1851" s="121" t="s">
        <v>689</v>
      </c>
      <c r="AA1851" s="121" t="s">
        <v>1427</v>
      </c>
      <c r="AB1851" s="121" t="s">
        <v>4791</v>
      </c>
      <c r="AC1851" s="121">
        <v>66</v>
      </c>
      <c r="AD1851" s="122" t="s">
        <v>8465</v>
      </c>
      <c r="AE1851" s="122" t="s">
        <v>8464</v>
      </c>
      <c r="AF1851" s="121" t="s">
        <v>8403</v>
      </c>
      <c r="AG1851" s="121"/>
      <c r="AH1851" s="121" t="s">
        <v>8404</v>
      </c>
      <c r="AI1851" s="121"/>
      <c r="AJ1851" s="123">
        <v>1</v>
      </c>
      <c r="AK1851" s="123">
        <v>7000</v>
      </c>
      <c r="AL1851" s="123">
        <f t="shared" ref="AL1851" si="300">AJ1851*AK1851</f>
        <v>7000</v>
      </c>
      <c r="AM1851" s="123">
        <f t="shared" ref="AM1851" si="301">U1851-AL1851</f>
        <v>0</v>
      </c>
      <c r="AN1851" s="130"/>
      <c r="AO1851" s="21"/>
      <c r="AP1851" s="24"/>
      <c r="AQ1851" s="21"/>
    </row>
    <row r="1852" spans="1:43" s="22" customFormat="1" ht="76.5" outlineLevel="1" x14ac:dyDescent="0.25">
      <c r="A1852" s="70"/>
      <c r="B1852" s="72" t="s">
        <v>7435</v>
      </c>
      <c r="C1852" s="21" t="s">
        <v>79</v>
      </c>
      <c r="D1852" s="74" t="s">
        <v>6110</v>
      </c>
      <c r="E1852" s="74" t="s">
        <v>329</v>
      </c>
      <c r="F1852" s="74" t="s">
        <v>6111</v>
      </c>
      <c r="G1852" s="21" t="s">
        <v>6111</v>
      </c>
      <c r="H1852" s="72" t="s">
        <v>3011</v>
      </c>
      <c r="I1852" s="24">
        <v>0</v>
      </c>
      <c r="J1852" s="25">
        <v>710000000</v>
      </c>
      <c r="K1852" s="25" t="s">
        <v>82</v>
      </c>
      <c r="L1852" s="23" t="s">
        <v>726</v>
      </c>
      <c r="M1852" s="30" t="s">
        <v>1707</v>
      </c>
      <c r="N1852" s="26" t="s">
        <v>84</v>
      </c>
      <c r="O1852" s="26" t="s">
        <v>4214</v>
      </c>
      <c r="P1852" s="21" t="s">
        <v>91</v>
      </c>
      <c r="Q1852" s="27">
        <v>796</v>
      </c>
      <c r="R1852" s="26" t="s">
        <v>678</v>
      </c>
      <c r="S1852" s="12">
        <v>10</v>
      </c>
      <c r="T1852" s="12">
        <v>4012.5</v>
      </c>
      <c r="U1852" s="12">
        <f t="shared" si="298"/>
        <v>40125</v>
      </c>
      <c r="V1852" s="12">
        <f t="shared" si="299"/>
        <v>44940.000000000007</v>
      </c>
      <c r="W1852" s="23"/>
      <c r="X1852" s="23">
        <v>2017</v>
      </c>
      <c r="Y1852" s="25"/>
      <c r="Z1852" s="121" t="s">
        <v>931</v>
      </c>
      <c r="AA1852" s="121" t="s">
        <v>1427</v>
      </c>
      <c r="AB1852" s="121" t="s">
        <v>4792</v>
      </c>
      <c r="AC1852" s="121"/>
      <c r="AD1852" s="122"/>
      <c r="AE1852" s="122"/>
      <c r="AF1852" s="121" t="s">
        <v>8256</v>
      </c>
      <c r="AG1852" s="121"/>
      <c r="AH1852" s="121" t="s">
        <v>8255</v>
      </c>
      <c r="AI1852" s="121"/>
      <c r="AJ1852" s="123">
        <v>10</v>
      </c>
      <c r="AK1852" s="123">
        <v>4012.5</v>
      </c>
      <c r="AL1852" s="123">
        <f>AJ1852*AK1852</f>
        <v>40125</v>
      </c>
      <c r="AM1852" s="123">
        <f>U1852-AL1852</f>
        <v>0</v>
      </c>
      <c r="AN1852" s="130"/>
      <c r="AO1852" s="21"/>
      <c r="AP1852" s="24"/>
      <c r="AQ1852" s="21"/>
    </row>
    <row r="1853" spans="1:43" s="22" customFormat="1" ht="76.5" outlineLevel="1" x14ac:dyDescent="0.25">
      <c r="A1853" s="70"/>
      <c r="B1853" s="72" t="s">
        <v>7436</v>
      </c>
      <c r="C1853" s="21" t="s">
        <v>79</v>
      </c>
      <c r="D1853" s="74" t="s">
        <v>6112</v>
      </c>
      <c r="E1853" s="74" t="s">
        <v>329</v>
      </c>
      <c r="F1853" s="74" t="s">
        <v>6113</v>
      </c>
      <c r="G1853" s="21" t="s">
        <v>6113</v>
      </c>
      <c r="H1853" s="72" t="s">
        <v>3011</v>
      </c>
      <c r="I1853" s="24">
        <v>0</v>
      </c>
      <c r="J1853" s="25">
        <v>710000000</v>
      </c>
      <c r="K1853" s="25" t="s">
        <v>82</v>
      </c>
      <c r="L1853" s="23" t="s">
        <v>726</v>
      </c>
      <c r="M1853" s="30" t="s">
        <v>1707</v>
      </c>
      <c r="N1853" s="26" t="s">
        <v>84</v>
      </c>
      <c r="O1853" s="26" t="s">
        <v>4214</v>
      </c>
      <c r="P1853" s="21" t="s">
        <v>91</v>
      </c>
      <c r="Q1853" s="27">
        <v>796</v>
      </c>
      <c r="R1853" s="26" t="s">
        <v>678</v>
      </c>
      <c r="S1853" s="12">
        <v>3</v>
      </c>
      <c r="T1853" s="12">
        <v>11941.96</v>
      </c>
      <c r="U1853" s="12">
        <f t="shared" si="298"/>
        <v>35825.879999999997</v>
      </c>
      <c r="V1853" s="12">
        <f t="shared" si="299"/>
        <v>40124.9856</v>
      </c>
      <c r="W1853" s="23"/>
      <c r="X1853" s="23">
        <v>2017</v>
      </c>
      <c r="Y1853" s="25"/>
      <c r="Z1853" s="121" t="s">
        <v>931</v>
      </c>
      <c r="AA1853" s="121" t="s">
        <v>1427</v>
      </c>
      <c r="AB1853" s="121" t="s">
        <v>4792</v>
      </c>
      <c r="AC1853" s="121"/>
      <c r="AD1853" s="122"/>
      <c r="AE1853" s="122"/>
      <c r="AF1853" s="121" t="s">
        <v>8256</v>
      </c>
      <c r="AG1853" s="121"/>
      <c r="AH1853" s="121" t="s">
        <v>8255</v>
      </c>
      <c r="AI1853" s="121"/>
      <c r="AJ1853" s="123">
        <v>3</v>
      </c>
      <c r="AK1853" s="123">
        <v>11941.96</v>
      </c>
      <c r="AL1853" s="123">
        <f>AJ1853*AK1853</f>
        <v>35825.879999999997</v>
      </c>
      <c r="AM1853" s="123">
        <f>U1853-AL1853</f>
        <v>0</v>
      </c>
      <c r="AN1853" s="130"/>
      <c r="AO1853" s="21"/>
      <c r="AP1853" s="24"/>
      <c r="AQ1853" s="21"/>
    </row>
    <row r="1854" spans="1:43" s="111" customFormat="1" ht="76.5" outlineLevel="1" x14ac:dyDescent="0.25">
      <c r="A1854" s="70"/>
      <c r="B1854" s="72" t="s">
        <v>7437</v>
      </c>
      <c r="C1854" s="104" t="s">
        <v>79</v>
      </c>
      <c r="D1854" s="104" t="s">
        <v>1814</v>
      </c>
      <c r="E1854" s="104" t="s">
        <v>1815</v>
      </c>
      <c r="F1854" s="104" t="s">
        <v>1816</v>
      </c>
      <c r="G1854" s="104" t="s">
        <v>7829</v>
      </c>
      <c r="H1854" s="105" t="s">
        <v>100</v>
      </c>
      <c r="I1854" s="106">
        <v>0</v>
      </c>
      <c r="J1854" s="107">
        <v>710000000</v>
      </c>
      <c r="K1854" s="107" t="s">
        <v>82</v>
      </c>
      <c r="L1854" s="105" t="s">
        <v>273</v>
      </c>
      <c r="M1854" s="30" t="s">
        <v>1707</v>
      </c>
      <c r="N1854" s="108" t="s">
        <v>84</v>
      </c>
      <c r="O1854" s="108" t="s">
        <v>4214</v>
      </c>
      <c r="P1854" s="104" t="s">
        <v>91</v>
      </c>
      <c r="Q1854" s="109" t="s">
        <v>1706</v>
      </c>
      <c r="R1854" s="108" t="s">
        <v>85</v>
      </c>
      <c r="S1854" s="110">
        <v>80</v>
      </c>
      <c r="T1854" s="110">
        <v>1004.46</v>
      </c>
      <c r="U1854" s="110">
        <f>S1854*T1854</f>
        <v>80356.800000000003</v>
      </c>
      <c r="V1854" s="110">
        <f>U1854*1.12</f>
        <v>89999.616000000009</v>
      </c>
      <c r="W1854" s="105"/>
      <c r="X1854" s="105">
        <v>2017</v>
      </c>
      <c r="Y1854" s="107"/>
      <c r="Z1854" s="121" t="s">
        <v>7665</v>
      </c>
      <c r="AA1854" s="121" t="s">
        <v>1427</v>
      </c>
      <c r="AB1854" s="121" t="s">
        <v>7912</v>
      </c>
      <c r="AC1854" s="121">
        <v>1</v>
      </c>
      <c r="AD1854" s="122"/>
      <c r="AE1854" s="122"/>
      <c r="AF1854" s="121" t="s">
        <v>8257</v>
      </c>
      <c r="AG1854" s="121"/>
      <c r="AH1854" s="121" t="s">
        <v>8507</v>
      </c>
      <c r="AI1854" s="121"/>
      <c r="AJ1854" s="123">
        <v>80</v>
      </c>
      <c r="AK1854" s="123">
        <v>1124</v>
      </c>
      <c r="AL1854" s="123">
        <f t="shared" ref="AL1854:AL1857" si="302">AK1854*AJ1854</f>
        <v>89920</v>
      </c>
      <c r="AM1854" s="123">
        <f t="shared" ref="AM1854:AM1857" si="303">V1854-AL1854</f>
        <v>79.61600000000908</v>
      </c>
      <c r="AN1854" s="130"/>
      <c r="AO1854" s="104"/>
      <c r="AP1854" s="24"/>
      <c r="AQ1854" s="104"/>
    </row>
    <row r="1855" spans="1:43" s="111" customFormat="1" ht="76.5" outlineLevel="1" x14ac:dyDescent="0.25">
      <c r="A1855" s="70"/>
      <c r="B1855" s="72" t="s">
        <v>7438</v>
      </c>
      <c r="C1855" s="104" t="s">
        <v>79</v>
      </c>
      <c r="D1855" s="104" t="s">
        <v>1805</v>
      </c>
      <c r="E1855" s="104" t="s">
        <v>1806</v>
      </c>
      <c r="F1855" s="104" t="s">
        <v>1807</v>
      </c>
      <c r="G1855" s="104" t="s">
        <v>7612</v>
      </c>
      <c r="H1855" s="105" t="s">
        <v>100</v>
      </c>
      <c r="I1855" s="106">
        <v>0</v>
      </c>
      <c r="J1855" s="107">
        <v>710000000</v>
      </c>
      <c r="K1855" s="107" t="s">
        <v>82</v>
      </c>
      <c r="L1855" s="105" t="s">
        <v>273</v>
      </c>
      <c r="M1855" s="30" t="s">
        <v>1707</v>
      </c>
      <c r="N1855" s="108" t="s">
        <v>84</v>
      </c>
      <c r="O1855" s="108" t="s">
        <v>4214</v>
      </c>
      <c r="P1855" s="104" t="s">
        <v>91</v>
      </c>
      <c r="Q1855" s="109" t="s">
        <v>1557</v>
      </c>
      <c r="R1855" s="108" t="s">
        <v>1558</v>
      </c>
      <c r="S1855" s="110">
        <v>45</v>
      </c>
      <c r="T1855" s="110">
        <v>2455.36</v>
      </c>
      <c r="U1855" s="110">
        <f>S1855*T1855</f>
        <v>110491.20000000001</v>
      </c>
      <c r="V1855" s="110">
        <f>U1855*1.12</f>
        <v>123750.14400000003</v>
      </c>
      <c r="W1855" s="105"/>
      <c r="X1855" s="105">
        <v>2017</v>
      </c>
      <c r="Y1855" s="107"/>
      <c r="Z1855" s="121" t="s">
        <v>7665</v>
      </c>
      <c r="AA1855" s="121" t="s">
        <v>1427</v>
      </c>
      <c r="AB1855" s="121" t="s">
        <v>7912</v>
      </c>
      <c r="AC1855" s="121">
        <v>2</v>
      </c>
      <c r="AD1855" s="122"/>
      <c r="AE1855" s="122"/>
      <c r="AF1855" s="121" t="s">
        <v>8257</v>
      </c>
      <c r="AG1855" s="121"/>
      <c r="AH1855" s="121" t="s">
        <v>8507</v>
      </c>
      <c r="AI1855" s="121"/>
      <c r="AJ1855" s="123">
        <v>45</v>
      </c>
      <c r="AK1855" s="123">
        <v>2750</v>
      </c>
      <c r="AL1855" s="123">
        <f t="shared" si="302"/>
        <v>123750</v>
      </c>
      <c r="AM1855" s="123">
        <f t="shared" si="303"/>
        <v>0.14400000002933666</v>
      </c>
      <c r="AN1855" s="130"/>
      <c r="AO1855" s="104"/>
      <c r="AP1855" s="24"/>
      <c r="AQ1855" s="104"/>
    </row>
    <row r="1856" spans="1:43" s="111" customFormat="1" ht="76.5" outlineLevel="1" x14ac:dyDescent="0.25">
      <c r="A1856" s="70"/>
      <c r="B1856" s="72" t="s">
        <v>7439</v>
      </c>
      <c r="C1856" s="104" t="s">
        <v>79</v>
      </c>
      <c r="D1856" s="104" t="s">
        <v>1808</v>
      </c>
      <c r="E1856" s="104" t="s">
        <v>1806</v>
      </c>
      <c r="F1856" s="104" t="s">
        <v>1809</v>
      </c>
      <c r="G1856" s="104" t="s">
        <v>5250</v>
      </c>
      <c r="H1856" s="105" t="s">
        <v>100</v>
      </c>
      <c r="I1856" s="106">
        <v>0</v>
      </c>
      <c r="J1856" s="107">
        <v>710000000</v>
      </c>
      <c r="K1856" s="107" t="s">
        <v>82</v>
      </c>
      <c r="L1856" s="105" t="s">
        <v>273</v>
      </c>
      <c r="M1856" s="30" t="s">
        <v>1707</v>
      </c>
      <c r="N1856" s="108" t="s">
        <v>84</v>
      </c>
      <c r="O1856" s="108" t="s">
        <v>4214</v>
      </c>
      <c r="P1856" s="104" t="s">
        <v>91</v>
      </c>
      <c r="Q1856" s="109" t="s">
        <v>1557</v>
      </c>
      <c r="R1856" s="108" t="s">
        <v>1558</v>
      </c>
      <c r="S1856" s="110">
        <v>390</v>
      </c>
      <c r="T1856" s="110">
        <v>2142.86</v>
      </c>
      <c r="U1856" s="110">
        <f>S1856*T1856</f>
        <v>835715.4</v>
      </c>
      <c r="V1856" s="110">
        <f>U1856*1.12</f>
        <v>936001.24800000014</v>
      </c>
      <c r="W1856" s="105"/>
      <c r="X1856" s="105">
        <v>2017</v>
      </c>
      <c r="Y1856" s="107"/>
      <c r="Z1856" s="121" t="s">
        <v>7665</v>
      </c>
      <c r="AA1856" s="121" t="s">
        <v>1427</v>
      </c>
      <c r="AB1856" s="121" t="s">
        <v>7912</v>
      </c>
      <c r="AC1856" s="121">
        <v>3</v>
      </c>
      <c r="AD1856" s="122"/>
      <c r="AE1856" s="122"/>
      <c r="AF1856" s="121" t="s">
        <v>8257</v>
      </c>
      <c r="AG1856" s="121"/>
      <c r="AH1856" s="121" t="s">
        <v>8507</v>
      </c>
      <c r="AI1856" s="121"/>
      <c r="AJ1856" s="123">
        <v>390</v>
      </c>
      <c r="AK1856" s="123">
        <v>2400</v>
      </c>
      <c r="AL1856" s="123">
        <f t="shared" si="302"/>
        <v>936000</v>
      </c>
      <c r="AM1856" s="123">
        <f t="shared" si="303"/>
        <v>1.2480000001378357</v>
      </c>
      <c r="AN1856" s="130"/>
      <c r="AO1856" s="104"/>
      <c r="AP1856" s="24"/>
      <c r="AQ1856" s="104"/>
    </row>
    <row r="1857" spans="1:43" s="22" customFormat="1" ht="76.5" outlineLevel="1" x14ac:dyDescent="0.25">
      <c r="A1857" s="70"/>
      <c r="B1857" s="72" t="s">
        <v>7440</v>
      </c>
      <c r="C1857" s="21" t="s">
        <v>79</v>
      </c>
      <c r="D1857" s="74" t="s">
        <v>6114</v>
      </c>
      <c r="E1857" s="74" t="s">
        <v>1811</v>
      </c>
      <c r="F1857" s="74" t="s">
        <v>6115</v>
      </c>
      <c r="G1857" s="74" t="s">
        <v>7335</v>
      </c>
      <c r="H1857" s="23" t="s">
        <v>100</v>
      </c>
      <c r="I1857" s="24">
        <v>0</v>
      </c>
      <c r="J1857" s="25">
        <v>710000000</v>
      </c>
      <c r="K1857" s="25" t="s">
        <v>82</v>
      </c>
      <c r="L1857" s="23" t="s">
        <v>726</v>
      </c>
      <c r="M1857" s="30" t="s">
        <v>1707</v>
      </c>
      <c r="N1857" s="26" t="s">
        <v>84</v>
      </c>
      <c r="O1857" s="26" t="s">
        <v>4214</v>
      </c>
      <c r="P1857" s="21" t="s">
        <v>91</v>
      </c>
      <c r="Q1857" s="27" t="s">
        <v>898</v>
      </c>
      <c r="R1857" s="26" t="s">
        <v>899</v>
      </c>
      <c r="S1857" s="12">
        <v>1</v>
      </c>
      <c r="T1857" s="12">
        <v>1160.71</v>
      </c>
      <c r="U1857" s="12">
        <f t="shared" si="298"/>
        <v>1160.71</v>
      </c>
      <c r="V1857" s="12">
        <f t="shared" si="299"/>
        <v>1299.9952000000001</v>
      </c>
      <c r="W1857" s="23"/>
      <c r="X1857" s="23">
        <v>2017</v>
      </c>
      <c r="Y1857" s="25"/>
      <c r="Z1857" s="121" t="s">
        <v>7665</v>
      </c>
      <c r="AA1857" s="121" t="s">
        <v>1427</v>
      </c>
      <c r="AB1857" s="121" t="s">
        <v>7912</v>
      </c>
      <c r="AC1857" s="121">
        <v>4</v>
      </c>
      <c r="AD1857" s="122"/>
      <c r="AE1857" s="122"/>
      <c r="AF1857" s="121" t="s">
        <v>8257</v>
      </c>
      <c r="AG1857" s="121"/>
      <c r="AH1857" s="121" t="s">
        <v>8507</v>
      </c>
      <c r="AI1857" s="121"/>
      <c r="AJ1857" s="123">
        <v>1</v>
      </c>
      <c r="AK1857" s="123">
        <v>1300</v>
      </c>
      <c r="AL1857" s="123">
        <f t="shared" si="302"/>
        <v>1300</v>
      </c>
      <c r="AM1857" s="123">
        <f t="shared" si="303"/>
        <v>-4.7999999999319698E-3</v>
      </c>
      <c r="AN1857" s="130"/>
      <c r="AO1857" s="21"/>
      <c r="AP1857" s="24"/>
      <c r="AQ1857" s="21"/>
    </row>
    <row r="1858" spans="1:43" s="22" customFormat="1" ht="76.5" outlineLevel="1" x14ac:dyDescent="0.25">
      <c r="A1858" s="70"/>
      <c r="B1858" s="72" t="s">
        <v>7441</v>
      </c>
      <c r="C1858" s="21" t="s">
        <v>79</v>
      </c>
      <c r="D1858" s="74" t="s">
        <v>1810</v>
      </c>
      <c r="E1858" s="74" t="s">
        <v>1811</v>
      </c>
      <c r="F1858" s="74" t="s">
        <v>1812</v>
      </c>
      <c r="G1858" s="21" t="s">
        <v>1813</v>
      </c>
      <c r="H1858" s="23" t="s">
        <v>100</v>
      </c>
      <c r="I1858" s="24">
        <v>0</v>
      </c>
      <c r="J1858" s="25">
        <v>710000000</v>
      </c>
      <c r="K1858" s="25" t="s">
        <v>82</v>
      </c>
      <c r="L1858" s="23" t="s">
        <v>726</v>
      </c>
      <c r="M1858" s="30" t="s">
        <v>1707</v>
      </c>
      <c r="N1858" s="26" t="s">
        <v>84</v>
      </c>
      <c r="O1858" s="26" t="s">
        <v>4214</v>
      </c>
      <c r="P1858" s="21" t="s">
        <v>91</v>
      </c>
      <c r="Q1858" s="27" t="s">
        <v>1706</v>
      </c>
      <c r="R1858" s="26" t="s">
        <v>85</v>
      </c>
      <c r="S1858" s="12">
        <v>2</v>
      </c>
      <c r="T1858" s="73">
        <v>1674.11</v>
      </c>
      <c r="U1858" s="12">
        <f t="shared" si="298"/>
        <v>3348.22</v>
      </c>
      <c r="V1858" s="12">
        <f t="shared" si="299"/>
        <v>3750.0064000000002</v>
      </c>
      <c r="W1858" s="23"/>
      <c r="X1858" s="23">
        <v>2017</v>
      </c>
      <c r="Y1858" s="25"/>
      <c r="Z1858" s="121" t="s">
        <v>7665</v>
      </c>
      <c r="AA1858" s="121" t="s">
        <v>1427</v>
      </c>
      <c r="AB1858" s="121" t="s">
        <v>7912</v>
      </c>
      <c r="AC1858" s="121">
        <v>5</v>
      </c>
      <c r="AD1858" s="122"/>
      <c r="AE1858" s="122"/>
      <c r="AF1858" s="121" t="s">
        <v>8257</v>
      </c>
      <c r="AG1858" s="121"/>
      <c r="AH1858" s="121" t="s">
        <v>8507</v>
      </c>
      <c r="AI1858" s="121"/>
      <c r="AJ1858" s="123">
        <v>2</v>
      </c>
      <c r="AK1858" s="123">
        <v>1875</v>
      </c>
      <c r="AL1858" s="123">
        <f t="shared" ref="AL1858:AL1872" si="304">AK1858*AJ1858</f>
        <v>3750</v>
      </c>
      <c r="AM1858" s="123">
        <f>V1858-AL1858</f>
        <v>6.400000000212458E-3</v>
      </c>
      <c r="AN1858" s="130"/>
      <c r="AO1858" s="21"/>
      <c r="AP1858" s="24"/>
      <c r="AQ1858" s="21"/>
    </row>
    <row r="1859" spans="1:43" s="22" customFormat="1" ht="76.5" outlineLevel="1" x14ac:dyDescent="0.25">
      <c r="A1859" s="70"/>
      <c r="B1859" s="72" t="s">
        <v>7442</v>
      </c>
      <c r="C1859" s="21" t="s">
        <v>79</v>
      </c>
      <c r="D1859" s="74" t="s">
        <v>6116</v>
      </c>
      <c r="E1859" s="74" t="s">
        <v>856</v>
      </c>
      <c r="F1859" s="74" t="s">
        <v>6117</v>
      </c>
      <c r="G1859" s="21" t="s">
        <v>7300</v>
      </c>
      <c r="H1859" s="23" t="s">
        <v>100</v>
      </c>
      <c r="I1859" s="24">
        <v>0</v>
      </c>
      <c r="J1859" s="25">
        <v>710000000</v>
      </c>
      <c r="K1859" s="25" t="s">
        <v>82</v>
      </c>
      <c r="L1859" s="23" t="s">
        <v>726</v>
      </c>
      <c r="M1859" s="30" t="s">
        <v>1707</v>
      </c>
      <c r="N1859" s="26" t="s">
        <v>84</v>
      </c>
      <c r="O1859" s="26" t="s">
        <v>4214</v>
      </c>
      <c r="P1859" s="21" t="s">
        <v>91</v>
      </c>
      <c r="Q1859" s="27">
        <v>796</v>
      </c>
      <c r="R1859" s="26" t="s">
        <v>678</v>
      </c>
      <c r="S1859" s="12">
        <v>7</v>
      </c>
      <c r="T1859" s="12">
        <v>1089.1099999999999</v>
      </c>
      <c r="U1859" s="12">
        <f t="shared" si="298"/>
        <v>7623.7699999999995</v>
      </c>
      <c r="V1859" s="12">
        <f t="shared" si="299"/>
        <v>8538.6224000000002</v>
      </c>
      <c r="W1859" s="23"/>
      <c r="X1859" s="23">
        <v>2017</v>
      </c>
      <c r="Y1859" s="25"/>
      <c r="Z1859" s="121" t="s">
        <v>6231</v>
      </c>
      <c r="AA1859" s="121" t="s">
        <v>1427</v>
      </c>
      <c r="AB1859" s="121" t="s">
        <v>7912</v>
      </c>
      <c r="AC1859" s="121">
        <v>1</v>
      </c>
      <c r="AD1859" s="122"/>
      <c r="AE1859" s="122"/>
      <c r="AF1859" s="121" t="s">
        <v>8334</v>
      </c>
      <c r="AG1859" s="121"/>
      <c r="AH1859" s="121" t="s">
        <v>8335</v>
      </c>
      <c r="AI1859" s="121"/>
      <c r="AJ1859" s="123">
        <v>7</v>
      </c>
      <c r="AK1859" s="123">
        <v>1089</v>
      </c>
      <c r="AL1859" s="123">
        <f t="shared" si="304"/>
        <v>7623</v>
      </c>
      <c r="AM1859" s="123">
        <f>U1859-AL1859</f>
        <v>0.76999999999952706</v>
      </c>
      <c r="AN1859" s="130"/>
      <c r="AO1859" s="21"/>
      <c r="AP1859" s="24"/>
      <c r="AQ1859" s="21"/>
    </row>
    <row r="1860" spans="1:43" s="22" customFormat="1" ht="76.5" outlineLevel="1" x14ac:dyDescent="0.25">
      <c r="A1860" s="70"/>
      <c r="B1860" s="72" t="s">
        <v>7443</v>
      </c>
      <c r="C1860" s="21" t="s">
        <v>79</v>
      </c>
      <c r="D1860" s="74" t="s">
        <v>6116</v>
      </c>
      <c r="E1860" s="74" t="s">
        <v>856</v>
      </c>
      <c r="F1860" s="74" t="s">
        <v>6117</v>
      </c>
      <c r="G1860" s="21" t="s">
        <v>7828</v>
      </c>
      <c r="H1860" s="23" t="s">
        <v>100</v>
      </c>
      <c r="I1860" s="24">
        <v>0</v>
      </c>
      <c r="J1860" s="25">
        <v>710000000</v>
      </c>
      <c r="K1860" s="25" t="s">
        <v>82</v>
      </c>
      <c r="L1860" s="23" t="s">
        <v>726</v>
      </c>
      <c r="M1860" s="30" t="s">
        <v>1707</v>
      </c>
      <c r="N1860" s="26" t="s">
        <v>84</v>
      </c>
      <c r="O1860" s="26" t="s">
        <v>4214</v>
      </c>
      <c r="P1860" s="21" t="s">
        <v>91</v>
      </c>
      <c r="Q1860" s="27">
        <v>796</v>
      </c>
      <c r="R1860" s="26" t="s">
        <v>678</v>
      </c>
      <c r="S1860" s="12">
        <v>7</v>
      </c>
      <c r="T1860" s="12">
        <v>1089.1099999999999</v>
      </c>
      <c r="U1860" s="12">
        <f t="shared" si="298"/>
        <v>7623.7699999999995</v>
      </c>
      <c r="V1860" s="12">
        <f t="shared" si="299"/>
        <v>8538.6224000000002</v>
      </c>
      <c r="W1860" s="23"/>
      <c r="X1860" s="23">
        <v>2017</v>
      </c>
      <c r="Y1860" s="25"/>
      <c r="Z1860" s="121" t="s">
        <v>6231</v>
      </c>
      <c r="AA1860" s="121" t="s">
        <v>1427</v>
      </c>
      <c r="AB1860" s="121" t="s">
        <v>7912</v>
      </c>
      <c r="AC1860" s="121">
        <v>2</v>
      </c>
      <c r="AD1860" s="122"/>
      <c r="AE1860" s="122"/>
      <c r="AF1860" s="121" t="s">
        <v>8334</v>
      </c>
      <c r="AG1860" s="121"/>
      <c r="AH1860" s="121" t="s">
        <v>8335</v>
      </c>
      <c r="AI1860" s="121"/>
      <c r="AJ1860" s="123">
        <v>7</v>
      </c>
      <c r="AK1860" s="123">
        <v>1089</v>
      </c>
      <c r="AL1860" s="123">
        <f t="shared" si="304"/>
        <v>7623</v>
      </c>
      <c r="AM1860" s="123">
        <f t="shared" ref="AM1860:AM1872" si="305">U1860-AL1860</f>
        <v>0.76999999999952706</v>
      </c>
      <c r="AN1860" s="130"/>
      <c r="AO1860" s="21"/>
      <c r="AP1860" s="24"/>
      <c r="AQ1860" s="21"/>
    </row>
    <row r="1861" spans="1:43" s="22" customFormat="1" ht="76.5" outlineLevel="1" x14ac:dyDescent="0.25">
      <c r="A1861" s="70"/>
      <c r="B1861" s="72" t="s">
        <v>7444</v>
      </c>
      <c r="C1861" s="21" t="s">
        <v>79</v>
      </c>
      <c r="D1861" s="74" t="s">
        <v>6116</v>
      </c>
      <c r="E1861" s="74" t="s">
        <v>856</v>
      </c>
      <c r="F1861" s="74" t="s">
        <v>6117</v>
      </c>
      <c r="G1861" s="21" t="s">
        <v>7301</v>
      </c>
      <c r="H1861" s="23" t="s">
        <v>100</v>
      </c>
      <c r="I1861" s="24">
        <v>0</v>
      </c>
      <c r="J1861" s="25">
        <v>710000000</v>
      </c>
      <c r="K1861" s="25" t="s">
        <v>82</v>
      </c>
      <c r="L1861" s="23" t="s">
        <v>726</v>
      </c>
      <c r="M1861" s="30" t="s">
        <v>1707</v>
      </c>
      <c r="N1861" s="26" t="s">
        <v>84</v>
      </c>
      <c r="O1861" s="26" t="s">
        <v>4214</v>
      </c>
      <c r="P1861" s="21" t="s">
        <v>91</v>
      </c>
      <c r="Q1861" s="27">
        <v>796</v>
      </c>
      <c r="R1861" s="26" t="s">
        <v>678</v>
      </c>
      <c r="S1861" s="12">
        <v>6</v>
      </c>
      <c r="T1861" s="12">
        <v>5216</v>
      </c>
      <c r="U1861" s="12">
        <f t="shared" si="298"/>
        <v>31296</v>
      </c>
      <c r="V1861" s="12">
        <f t="shared" si="299"/>
        <v>35051.520000000004</v>
      </c>
      <c r="W1861" s="23"/>
      <c r="X1861" s="23">
        <v>2017</v>
      </c>
      <c r="Y1861" s="25"/>
      <c r="Z1861" s="121" t="s">
        <v>6231</v>
      </c>
      <c r="AA1861" s="121" t="s">
        <v>1427</v>
      </c>
      <c r="AB1861" s="121" t="s">
        <v>7912</v>
      </c>
      <c r="AC1861" s="121">
        <v>3</v>
      </c>
      <c r="AD1861" s="122"/>
      <c r="AE1861" s="122"/>
      <c r="AF1861" s="121" t="s">
        <v>8334</v>
      </c>
      <c r="AG1861" s="121"/>
      <c r="AH1861" s="121" t="s">
        <v>8335</v>
      </c>
      <c r="AI1861" s="121"/>
      <c r="AJ1861" s="123">
        <v>6</v>
      </c>
      <c r="AK1861" s="123">
        <v>5216</v>
      </c>
      <c r="AL1861" s="123">
        <f t="shared" si="304"/>
        <v>31296</v>
      </c>
      <c r="AM1861" s="123">
        <f t="shared" si="305"/>
        <v>0</v>
      </c>
      <c r="AN1861" s="130"/>
      <c r="AO1861" s="21"/>
      <c r="AP1861" s="24"/>
      <c r="AQ1861" s="21"/>
    </row>
    <row r="1862" spans="1:43" s="22" customFormat="1" ht="76.5" outlineLevel="1" x14ac:dyDescent="0.25">
      <c r="A1862" s="70"/>
      <c r="B1862" s="72" t="s">
        <v>7445</v>
      </c>
      <c r="C1862" s="21" t="s">
        <v>79</v>
      </c>
      <c r="D1862" s="74" t="s">
        <v>6118</v>
      </c>
      <c r="E1862" s="74" t="s">
        <v>6119</v>
      </c>
      <c r="F1862" s="74" t="s">
        <v>3921</v>
      </c>
      <c r="G1862" s="21" t="s">
        <v>7302</v>
      </c>
      <c r="H1862" s="23" t="s">
        <v>100</v>
      </c>
      <c r="I1862" s="24">
        <v>0</v>
      </c>
      <c r="J1862" s="25">
        <v>710000000</v>
      </c>
      <c r="K1862" s="25" t="s">
        <v>82</v>
      </c>
      <c r="L1862" s="23" t="s">
        <v>726</v>
      </c>
      <c r="M1862" s="30" t="s">
        <v>1707</v>
      </c>
      <c r="N1862" s="26" t="s">
        <v>84</v>
      </c>
      <c r="O1862" s="26" t="s">
        <v>4214</v>
      </c>
      <c r="P1862" s="21" t="s">
        <v>91</v>
      </c>
      <c r="Q1862" s="27">
        <v>796</v>
      </c>
      <c r="R1862" s="26" t="s">
        <v>678</v>
      </c>
      <c r="S1862" s="12">
        <v>5</v>
      </c>
      <c r="T1862" s="12">
        <v>1948.93</v>
      </c>
      <c r="U1862" s="12">
        <f t="shared" si="298"/>
        <v>9744.65</v>
      </c>
      <c r="V1862" s="12">
        <f t="shared" si="299"/>
        <v>10914.008</v>
      </c>
      <c r="W1862" s="23"/>
      <c r="X1862" s="23">
        <v>2017</v>
      </c>
      <c r="Y1862" s="25"/>
      <c r="Z1862" s="121" t="s">
        <v>6231</v>
      </c>
      <c r="AA1862" s="121" t="s">
        <v>1427</v>
      </c>
      <c r="AB1862" s="121" t="s">
        <v>7912</v>
      </c>
      <c r="AC1862" s="121">
        <v>4</v>
      </c>
      <c r="AD1862" s="122"/>
      <c r="AE1862" s="122"/>
      <c r="AF1862" s="121" t="s">
        <v>8334</v>
      </c>
      <c r="AG1862" s="121"/>
      <c r="AH1862" s="121" t="s">
        <v>8335</v>
      </c>
      <c r="AI1862" s="121"/>
      <c r="AJ1862" s="123">
        <v>5</v>
      </c>
      <c r="AK1862" s="123">
        <v>1940</v>
      </c>
      <c r="AL1862" s="123">
        <f t="shared" si="304"/>
        <v>9700</v>
      </c>
      <c r="AM1862" s="123">
        <f t="shared" si="305"/>
        <v>44.649999999999636</v>
      </c>
      <c r="AN1862" s="130"/>
      <c r="AO1862" s="21"/>
      <c r="AP1862" s="24"/>
      <c r="AQ1862" s="21"/>
    </row>
    <row r="1863" spans="1:43" s="22" customFormat="1" ht="76.5" outlineLevel="1" x14ac:dyDescent="0.25">
      <c r="A1863" s="70"/>
      <c r="B1863" s="72" t="s">
        <v>7446</v>
      </c>
      <c r="C1863" s="21" t="s">
        <v>79</v>
      </c>
      <c r="D1863" s="74" t="s">
        <v>6120</v>
      </c>
      <c r="E1863" s="74" t="s">
        <v>6121</v>
      </c>
      <c r="F1863" s="74" t="s">
        <v>6122</v>
      </c>
      <c r="G1863" s="21" t="s">
        <v>6123</v>
      </c>
      <c r="H1863" s="23" t="s">
        <v>100</v>
      </c>
      <c r="I1863" s="24">
        <v>0</v>
      </c>
      <c r="J1863" s="25">
        <v>710000000</v>
      </c>
      <c r="K1863" s="25" t="s">
        <v>82</v>
      </c>
      <c r="L1863" s="23" t="s">
        <v>726</v>
      </c>
      <c r="M1863" s="30" t="s">
        <v>1707</v>
      </c>
      <c r="N1863" s="26" t="s">
        <v>84</v>
      </c>
      <c r="O1863" s="26" t="s">
        <v>4214</v>
      </c>
      <c r="P1863" s="21" t="s">
        <v>91</v>
      </c>
      <c r="Q1863" s="27">
        <v>796</v>
      </c>
      <c r="R1863" s="26" t="s">
        <v>678</v>
      </c>
      <c r="S1863" s="12">
        <v>2</v>
      </c>
      <c r="T1863" s="12">
        <v>5617.5</v>
      </c>
      <c r="U1863" s="12">
        <f t="shared" si="298"/>
        <v>11235</v>
      </c>
      <c r="V1863" s="12">
        <f t="shared" si="299"/>
        <v>12583.2</v>
      </c>
      <c r="W1863" s="23"/>
      <c r="X1863" s="23">
        <v>2017</v>
      </c>
      <c r="Y1863" s="25"/>
      <c r="Z1863" s="121" t="s">
        <v>6231</v>
      </c>
      <c r="AA1863" s="121" t="s">
        <v>1427</v>
      </c>
      <c r="AB1863" s="121" t="s">
        <v>7912</v>
      </c>
      <c r="AC1863" s="121">
        <v>5</v>
      </c>
      <c r="AD1863" s="122"/>
      <c r="AE1863" s="122"/>
      <c r="AF1863" s="121" t="s">
        <v>8334</v>
      </c>
      <c r="AG1863" s="121"/>
      <c r="AH1863" s="121" t="s">
        <v>8335</v>
      </c>
      <c r="AI1863" s="121"/>
      <c r="AJ1863" s="123">
        <v>2</v>
      </c>
      <c r="AK1863" s="123">
        <v>5610</v>
      </c>
      <c r="AL1863" s="123">
        <f t="shared" si="304"/>
        <v>11220</v>
      </c>
      <c r="AM1863" s="123">
        <f t="shared" si="305"/>
        <v>15</v>
      </c>
      <c r="AN1863" s="130"/>
      <c r="AO1863" s="21"/>
      <c r="AP1863" s="24"/>
      <c r="AQ1863" s="21"/>
    </row>
    <row r="1864" spans="1:43" s="22" customFormat="1" ht="76.5" outlineLevel="1" x14ac:dyDescent="0.25">
      <c r="A1864" s="70"/>
      <c r="B1864" s="72" t="s">
        <v>7447</v>
      </c>
      <c r="C1864" s="21" t="s">
        <v>79</v>
      </c>
      <c r="D1864" s="74" t="s">
        <v>6124</v>
      </c>
      <c r="E1864" s="74" t="s">
        <v>6125</v>
      </c>
      <c r="F1864" s="74" t="s">
        <v>6126</v>
      </c>
      <c r="G1864" s="21" t="s">
        <v>7303</v>
      </c>
      <c r="H1864" s="23" t="s">
        <v>100</v>
      </c>
      <c r="I1864" s="24">
        <v>0</v>
      </c>
      <c r="J1864" s="25">
        <v>710000000</v>
      </c>
      <c r="K1864" s="25" t="s">
        <v>82</v>
      </c>
      <c r="L1864" s="23" t="s">
        <v>726</v>
      </c>
      <c r="M1864" s="30" t="s">
        <v>1707</v>
      </c>
      <c r="N1864" s="26" t="s">
        <v>84</v>
      </c>
      <c r="O1864" s="26" t="s">
        <v>4214</v>
      </c>
      <c r="P1864" s="21" t="s">
        <v>91</v>
      </c>
      <c r="Q1864" s="27">
        <v>796</v>
      </c>
      <c r="R1864" s="26" t="s">
        <v>678</v>
      </c>
      <c r="S1864" s="12">
        <v>5</v>
      </c>
      <c r="T1864" s="12">
        <v>2321.52</v>
      </c>
      <c r="U1864" s="12">
        <f t="shared" si="298"/>
        <v>11607.6</v>
      </c>
      <c r="V1864" s="12">
        <f t="shared" si="299"/>
        <v>13000.512000000002</v>
      </c>
      <c r="W1864" s="23"/>
      <c r="X1864" s="23">
        <v>2017</v>
      </c>
      <c r="Y1864" s="25"/>
      <c r="Z1864" s="121" t="s">
        <v>6231</v>
      </c>
      <c r="AA1864" s="121" t="s">
        <v>1427</v>
      </c>
      <c r="AB1864" s="121" t="s">
        <v>7912</v>
      </c>
      <c r="AC1864" s="121">
        <v>6</v>
      </c>
      <c r="AD1864" s="122"/>
      <c r="AE1864" s="122"/>
      <c r="AF1864" s="121" t="s">
        <v>8334</v>
      </c>
      <c r="AG1864" s="121"/>
      <c r="AH1864" s="121" t="s">
        <v>8335</v>
      </c>
      <c r="AI1864" s="121"/>
      <c r="AJ1864" s="123">
        <v>5</v>
      </c>
      <c r="AK1864" s="123">
        <v>2320</v>
      </c>
      <c r="AL1864" s="123">
        <f t="shared" si="304"/>
        <v>11600</v>
      </c>
      <c r="AM1864" s="123">
        <f t="shared" si="305"/>
        <v>7.6000000000003638</v>
      </c>
      <c r="AN1864" s="130"/>
      <c r="AO1864" s="21"/>
      <c r="AP1864" s="24"/>
      <c r="AQ1864" s="21"/>
    </row>
    <row r="1865" spans="1:43" s="22" customFormat="1" ht="76.5" outlineLevel="1" x14ac:dyDescent="0.25">
      <c r="A1865" s="70"/>
      <c r="B1865" s="72" t="s">
        <v>7448</v>
      </c>
      <c r="C1865" s="21" t="s">
        <v>79</v>
      </c>
      <c r="D1865" s="74" t="s">
        <v>6127</v>
      </c>
      <c r="E1865" s="74" t="s">
        <v>3151</v>
      </c>
      <c r="F1865" s="74" t="s">
        <v>6128</v>
      </c>
      <c r="G1865" s="21" t="s">
        <v>7304</v>
      </c>
      <c r="H1865" s="23" t="s">
        <v>100</v>
      </c>
      <c r="I1865" s="24">
        <v>0</v>
      </c>
      <c r="J1865" s="25">
        <v>710000000</v>
      </c>
      <c r="K1865" s="25" t="s">
        <v>82</v>
      </c>
      <c r="L1865" s="23" t="s">
        <v>726</v>
      </c>
      <c r="M1865" s="30" t="s">
        <v>1707</v>
      </c>
      <c r="N1865" s="26" t="s">
        <v>84</v>
      </c>
      <c r="O1865" s="26" t="s">
        <v>4214</v>
      </c>
      <c r="P1865" s="21" t="s">
        <v>91</v>
      </c>
      <c r="Q1865" s="27">
        <v>796</v>
      </c>
      <c r="R1865" s="26" t="s">
        <v>678</v>
      </c>
      <c r="S1865" s="12">
        <v>300</v>
      </c>
      <c r="T1865" s="12">
        <v>401.25</v>
      </c>
      <c r="U1865" s="12">
        <f t="shared" si="298"/>
        <v>120375</v>
      </c>
      <c r="V1865" s="12">
        <f t="shared" si="299"/>
        <v>134820</v>
      </c>
      <c r="W1865" s="23"/>
      <c r="X1865" s="23">
        <v>2017</v>
      </c>
      <c r="Y1865" s="25"/>
      <c r="Z1865" s="121" t="s">
        <v>6231</v>
      </c>
      <c r="AA1865" s="121" t="s">
        <v>1427</v>
      </c>
      <c r="AB1865" s="121" t="s">
        <v>7912</v>
      </c>
      <c r="AC1865" s="121">
        <v>7</v>
      </c>
      <c r="AD1865" s="122"/>
      <c r="AE1865" s="122"/>
      <c r="AF1865" s="121" t="s">
        <v>8334</v>
      </c>
      <c r="AG1865" s="121"/>
      <c r="AH1865" s="121" t="s">
        <v>8335</v>
      </c>
      <c r="AI1865" s="121"/>
      <c r="AJ1865" s="123">
        <v>300</v>
      </c>
      <c r="AK1865" s="123">
        <v>400</v>
      </c>
      <c r="AL1865" s="123">
        <f t="shared" si="304"/>
        <v>120000</v>
      </c>
      <c r="AM1865" s="123">
        <f t="shared" si="305"/>
        <v>375</v>
      </c>
      <c r="AN1865" s="130"/>
      <c r="AO1865" s="21"/>
      <c r="AP1865" s="24"/>
      <c r="AQ1865" s="21"/>
    </row>
    <row r="1866" spans="1:43" s="22" customFormat="1" ht="76.5" outlineLevel="1" x14ac:dyDescent="0.25">
      <c r="A1866" s="70"/>
      <c r="B1866" s="72" t="s">
        <v>7449</v>
      </c>
      <c r="C1866" s="21" t="s">
        <v>79</v>
      </c>
      <c r="D1866" s="74" t="s">
        <v>6129</v>
      </c>
      <c r="E1866" s="74" t="s">
        <v>6130</v>
      </c>
      <c r="F1866" s="74" t="s">
        <v>3921</v>
      </c>
      <c r="G1866" s="21" t="s">
        <v>7305</v>
      </c>
      <c r="H1866" s="23" t="s">
        <v>100</v>
      </c>
      <c r="I1866" s="24">
        <v>0</v>
      </c>
      <c r="J1866" s="25">
        <v>710000000</v>
      </c>
      <c r="K1866" s="25" t="s">
        <v>82</v>
      </c>
      <c r="L1866" s="23" t="s">
        <v>726</v>
      </c>
      <c r="M1866" s="30" t="s">
        <v>1707</v>
      </c>
      <c r="N1866" s="26" t="s">
        <v>84</v>
      </c>
      <c r="O1866" s="26" t="s">
        <v>4214</v>
      </c>
      <c r="P1866" s="21" t="s">
        <v>91</v>
      </c>
      <c r="Q1866" s="27">
        <v>796</v>
      </c>
      <c r="R1866" s="26" t="s">
        <v>678</v>
      </c>
      <c r="S1866" s="12">
        <v>5</v>
      </c>
      <c r="T1866" s="12">
        <v>601.88</v>
      </c>
      <c r="U1866" s="12">
        <f t="shared" si="298"/>
        <v>3009.4</v>
      </c>
      <c r="V1866" s="12">
        <f t="shared" si="299"/>
        <v>3370.5280000000002</v>
      </c>
      <c r="W1866" s="23"/>
      <c r="X1866" s="23">
        <v>2017</v>
      </c>
      <c r="Y1866" s="25"/>
      <c r="Z1866" s="121" t="s">
        <v>6231</v>
      </c>
      <c r="AA1866" s="121" t="s">
        <v>1427</v>
      </c>
      <c r="AB1866" s="121" t="s">
        <v>7912</v>
      </c>
      <c r="AC1866" s="121">
        <v>8</v>
      </c>
      <c r="AD1866" s="122"/>
      <c r="AE1866" s="122"/>
      <c r="AF1866" s="121" t="s">
        <v>8334</v>
      </c>
      <c r="AG1866" s="121"/>
      <c r="AH1866" s="121" t="s">
        <v>8335</v>
      </c>
      <c r="AI1866" s="121"/>
      <c r="AJ1866" s="123">
        <v>5</v>
      </c>
      <c r="AK1866" s="123">
        <v>600</v>
      </c>
      <c r="AL1866" s="123">
        <f t="shared" si="304"/>
        <v>3000</v>
      </c>
      <c r="AM1866" s="123">
        <f t="shared" si="305"/>
        <v>9.4000000000000909</v>
      </c>
      <c r="AN1866" s="130"/>
      <c r="AO1866" s="21"/>
      <c r="AP1866" s="24"/>
      <c r="AQ1866" s="21"/>
    </row>
    <row r="1867" spans="1:43" s="22" customFormat="1" ht="76.5" outlineLevel="1" x14ac:dyDescent="0.25">
      <c r="A1867" s="70"/>
      <c r="B1867" s="72" t="s">
        <v>7450</v>
      </c>
      <c r="C1867" s="21" t="s">
        <v>79</v>
      </c>
      <c r="D1867" s="74" t="s">
        <v>6131</v>
      </c>
      <c r="E1867" s="74" t="s">
        <v>6132</v>
      </c>
      <c r="F1867" s="74" t="s">
        <v>3921</v>
      </c>
      <c r="G1867" s="21" t="s">
        <v>7306</v>
      </c>
      <c r="H1867" s="23" t="s">
        <v>100</v>
      </c>
      <c r="I1867" s="24">
        <v>0</v>
      </c>
      <c r="J1867" s="25">
        <v>710000000</v>
      </c>
      <c r="K1867" s="25" t="s">
        <v>82</v>
      </c>
      <c r="L1867" s="23" t="s">
        <v>726</v>
      </c>
      <c r="M1867" s="30" t="s">
        <v>1707</v>
      </c>
      <c r="N1867" s="26" t="s">
        <v>84</v>
      </c>
      <c r="O1867" s="26" t="s">
        <v>4214</v>
      </c>
      <c r="P1867" s="21" t="s">
        <v>91</v>
      </c>
      <c r="Q1867" s="27">
        <v>796</v>
      </c>
      <c r="R1867" s="26" t="s">
        <v>678</v>
      </c>
      <c r="S1867" s="12">
        <v>4</v>
      </c>
      <c r="T1867" s="12">
        <v>649.64</v>
      </c>
      <c r="U1867" s="12">
        <f t="shared" si="298"/>
        <v>2598.56</v>
      </c>
      <c r="V1867" s="12">
        <f t="shared" si="299"/>
        <v>2910.3872000000001</v>
      </c>
      <c r="W1867" s="23"/>
      <c r="X1867" s="23">
        <v>2017</v>
      </c>
      <c r="Y1867" s="25"/>
      <c r="Z1867" s="121" t="s">
        <v>6231</v>
      </c>
      <c r="AA1867" s="121" t="s">
        <v>1427</v>
      </c>
      <c r="AB1867" s="121" t="s">
        <v>7912</v>
      </c>
      <c r="AC1867" s="121">
        <v>9</v>
      </c>
      <c r="AD1867" s="122"/>
      <c r="AE1867" s="122"/>
      <c r="AF1867" s="121" t="s">
        <v>8334</v>
      </c>
      <c r="AG1867" s="121"/>
      <c r="AH1867" s="121" t="s">
        <v>8335</v>
      </c>
      <c r="AI1867" s="121"/>
      <c r="AJ1867" s="123">
        <v>4</v>
      </c>
      <c r="AK1867" s="123">
        <v>647</v>
      </c>
      <c r="AL1867" s="123">
        <f t="shared" si="304"/>
        <v>2588</v>
      </c>
      <c r="AM1867" s="123">
        <f t="shared" si="305"/>
        <v>10.559999999999945</v>
      </c>
      <c r="AN1867" s="130"/>
      <c r="AO1867" s="21"/>
      <c r="AP1867" s="24"/>
      <c r="AQ1867" s="21"/>
    </row>
    <row r="1868" spans="1:43" s="22" customFormat="1" ht="76.5" outlineLevel="1" x14ac:dyDescent="0.25">
      <c r="A1868" s="70"/>
      <c r="B1868" s="72" t="s">
        <v>7451</v>
      </c>
      <c r="C1868" s="21" t="s">
        <v>79</v>
      </c>
      <c r="D1868" s="74" t="s">
        <v>6133</v>
      </c>
      <c r="E1868" s="74" t="s">
        <v>5754</v>
      </c>
      <c r="F1868" s="74" t="s">
        <v>6134</v>
      </c>
      <c r="G1868" s="21" t="s">
        <v>7827</v>
      </c>
      <c r="H1868" s="23" t="s">
        <v>100</v>
      </c>
      <c r="I1868" s="24">
        <v>0</v>
      </c>
      <c r="J1868" s="25">
        <v>710000000</v>
      </c>
      <c r="K1868" s="25" t="s">
        <v>82</v>
      </c>
      <c r="L1868" s="23" t="s">
        <v>726</v>
      </c>
      <c r="M1868" s="30" t="s">
        <v>1707</v>
      </c>
      <c r="N1868" s="26" t="s">
        <v>84</v>
      </c>
      <c r="O1868" s="26" t="s">
        <v>4214</v>
      </c>
      <c r="P1868" s="21" t="s">
        <v>91</v>
      </c>
      <c r="Q1868" s="27">
        <v>796</v>
      </c>
      <c r="R1868" s="26" t="s">
        <v>678</v>
      </c>
      <c r="S1868" s="12">
        <v>2</v>
      </c>
      <c r="T1868" s="12">
        <v>6190.71</v>
      </c>
      <c r="U1868" s="12">
        <f t="shared" si="298"/>
        <v>12381.42</v>
      </c>
      <c r="V1868" s="12">
        <f t="shared" si="299"/>
        <v>13867.190400000001</v>
      </c>
      <c r="W1868" s="23"/>
      <c r="X1868" s="23">
        <v>2017</v>
      </c>
      <c r="Y1868" s="25"/>
      <c r="Z1868" s="121" t="s">
        <v>6231</v>
      </c>
      <c r="AA1868" s="121" t="s">
        <v>1427</v>
      </c>
      <c r="AB1868" s="121" t="s">
        <v>7912</v>
      </c>
      <c r="AC1868" s="121">
        <v>10</v>
      </c>
      <c r="AD1868" s="122"/>
      <c r="AE1868" s="122"/>
      <c r="AF1868" s="121" t="s">
        <v>8334</v>
      </c>
      <c r="AG1868" s="121"/>
      <c r="AH1868" s="121" t="s">
        <v>8335</v>
      </c>
      <c r="AI1868" s="121"/>
      <c r="AJ1868" s="123">
        <v>2</v>
      </c>
      <c r="AK1868" s="123">
        <v>6150</v>
      </c>
      <c r="AL1868" s="123">
        <f t="shared" si="304"/>
        <v>12300</v>
      </c>
      <c r="AM1868" s="123">
        <f t="shared" si="305"/>
        <v>81.420000000000073</v>
      </c>
      <c r="AN1868" s="130"/>
      <c r="AO1868" s="21"/>
      <c r="AP1868" s="24"/>
      <c r="AQ1868" s="21"/>
    </row>
    <row r="1869" spans="1:43" s="22" customFormat="1" ht="76.5" outlineLevel="1" x14ac:dyDescent="0.25">
      <c r="A1869" s="70"/>
      <c r="B1869" s="72" t="s">
        <v>7452</v>
      </c>
      <c r="C1869" s="21" t="s">
        <v>79</v>
      </c>
      <c r="D1869" s="74" t="s">
        <v>6135</v>
      </c>
      <c r="E1869" s="74" t="s">
        <v>6136</v>
      </c>
      <c r="F1869" s="74" t="s">
        <v>6137</v>
      </c>
      <c r="G1869" s="21" t="s">
        <v>7826</v>
      </c>
      <c r="H1869" s="23" t="s">
        <v>100</v>
      </c>
      <c r="I1869" s="24">
        <v>0</v>
      </c>
      <c r="J1869" s="25">
        <v>710000000</v>
      </c>
      <c r="K1869" s="25" t="s">
        <v>82</v>
      </c>
      <c r="L1869" s="23" t="s">
        <v>726</v>
      </c>
      <c r="M1869" s="30" t="s">
        <v>1707</v>
      </c>
      <c r="N1869" s="26" t="s">
        <v>84</v>
      </c>
      <c r="O1869" s="26" t="s">
        <v>4214</v>
      </c>
      <c r="P1869" s="21" t="s">
        <v>91</v>
      </c>
      <c r="Q1869" s="27">
        <v>796</v>
      </c>
      <c r="R1869" s="26" t="s">
        <v>678</v>
      </c>
      <c r="S1869" s="12">
        <v>20</v>
      </c>
      <c r="T1869" s="12">
        <v>1232.4100000000001</v>
      </c>
      <c r="U1869" s="12">
        <f t="shared" si="298"/>
        <v>24648.2</v>
      </c>
      <c r="V1869" s="12">
        <f t="shared" si="299"/>
        <v>27605.984000000004</v>
      </c>
      <c r="W1869" s="23"/>
      <c r="X1869" s="23">
        <v>2017</v>
      </c>
      <c r="Y1869" s="25"/>
      <c r="Z1869" s="121" t="s">
        <v>6231</v>
      </c>
      <c r="AA1869" s="121" t="s">
        <v>1427</v>
      </c>
      <c r="AB1869" s="121" t="s">
        <v>7912</v>
      </c>
      <c r="AC1869" s="121">
        <v>11</v>
      </c>
      <c r="AD1869" s="122"/>
      <c r="AE1869" s="122"/>
      <c r="AF1869" s="121" t="s">
        <v>8334</v>
      </c>
      <c r="AG1869" s="121"/>
      <c r="AH1869" s="121" t="s">
        <v>8335</v>
      </c>
      <c r="AI1869" s="121"/>
      <c r="AJ1869" s="123">
        <v>20</v>
      </c>
      <c r="AK1869" s="123">
        <v>1230</v>
      </c>
      <c r="AL1869" s="123">
        <f t="shared" si="304"/>
        <v>24600</v>
      </c>
      <c r="AM1869" s="123">
        <f t="shared" si="305"/>
        <v>48.200000000000728</v>
      </c>
      <c r="AN1869" s="130"/>
      <c r="AO1869" s="21"/>
      <c r="AP1869" s="24"/>
      <c r="AQ1869" s="21"/>
    </row>
    <row r="1870" spans="1:43" s="22" customFormat="1" ht="76.5" outlineLevel="1" x14ac:dyDescent="0.25">
      <c r="A1870" s="70"/>
      <c r="B1870" s="72" t="s">
        <v>7453</v>
      </c>
      <c r="C1870" s="21" t="s">
        <v>79</v>
      </c>
      <c r="D1870" s="74" t="s">
        <v>6138</v>
      </c>
      <c r="E1870" s="74" t="s">
        <v>6139</v>
      </c>
      <c r="F1870" s="74" t="s">
        <v>6140</v>
      </c>
      <c r="G1870" s="21" t="s">
        <v>7825</v>
      </c>
      <c r="H1870" s="23" t="s">
        <v>100</v>
      </c>
      <c r="I1870" s="24">
        <v>0</v>
      </c>
      <c r="J1870" s="25">
        <v>710000000</v>
      </c>
      <c r="K1870" s="25" t="s">
        <v>82</v>
      </c>
      <c r="L1870" s="23" t="s">
        <v>726</v>
      </c>
      <c r="M1870" s="30" t="s">
        <v>1707</v>
      </c>
      <c r="N1870" s="26" t="s">
        <v>84</v>
      </c>
      <c r="O1870" s="26" t="s">
        <v>4214</v>
      </c>
      <c r="P1870" s="21" t="s">
        <v>91</v>
      </c>
      <c r="Q1870" s="27">
        <v>796</v>
      </c>
      <c r="R1870" s="26" t="s">
        <v>678</v>
      </c>
      <c r="S1870" s="12">
        <v>20</v>
      </c>
      <c r="T1870" s="12">
        <v>9591.7900000000009</v>
      </c>
      <c r="U1870" s="12">
        <f t="shared" si="298"/>
        <v>191835.80000000002</v>
      </c>
      <c r="V1870" s="12">
        <f t="shared" si="299"/>
        <v>214856.09600000005</v>
      </c>
      <c r="W1870" s="23"/>
      <c r="X1870" s="23">
        <v>2017</v>
      </c>
      <c r="Y1870" s="25"/>
      <c r="Z1870" s="121" t="s">
        <v>6231</v>
      </c>
      <c r="AA1870" s="121" t="s">
        <v>1427</v>
      </c>
      <c r="AB1870" s="121" t="s">
        <v>7912</v>
      </c>
      <c r="AC1870" s="121">
        <v>12</v>
      </c>
      <c r="AD1870" s="122"/>
      <c r="AE1870" s="122"/>
      <c r="AF1870" s="121" t="s">
        <v>8334</v>
      </c>
      <c r="AG1870" s="121"/>
      <c r="AH1870" s="121" t="s">
        <v>8335</v>
      </c>
      <c r="AI1870" s="121"/>
      <c r="AJ1870" s="123">
        <v>20</v>
      </c>
      <c r="AK1870" s="123">
        <v>9590</v>
      </c>
      <c r="AL1870" s="123">
        <f t="shared" si="304"/>
        <v>191800</v>
      </c>
      <c r="AM1870" s="123">
        <f t="shared" si="305"/>
        <v>35.800000000017462</v>
      </c>
      <c r="AN1870" s="130"/>
      <c r="AO1870" s="21"/>
      <c r="AP1870" s="24"/>
      <c r="AQ1870" s="21"/>
    </row>
    <row r="1871" spans="1:43" s="22" customFormat="1" ht="76.5" outlineLevel="1" x14ac:dyDescent="0.25">
      <c r="A1871" s="70"/>
      <c r="B1871" s="72" t="s">
        <v>7454</v>
      </c>
      <c r="C1871" s="21" t="s">
        <v>79</v>
      </c>
      <c r="D1871" s="74" t="s">
        <v>6141</v>
      </c>
      <c r="E1871" s="74" t="s">
        <v>6142</v>
      </c>
      <c r="F1871" s="74" t="s">
        <v>6140</v>
      </c>
      <c r="G1871" s="21" t="s">
        <v>7825</v>
      </c>
      <c r="H1871" s="23" t="s">
        <v>100</v>
      </c>
      <c r="I1871" s="24">
        <v>0</v>
      </c>
      <c r="J1871" s="25">
        <v>710000000</v>
      </c>
      <c r="K1871" s="25" t="s">
        <v>82</v>
      </c>
      <c r="L1871" s="23" t="s">
        <v>726</v>
      </c>
      <c r="M1871" s="30" t="s">
        <v>1707</v>
      </c>
      <c r="N1871" s="26" t="s">
        <v>84</v>
      </c>
      <c r="O1871" s="26" t="s">
        <v>4214</v>
      </c>
      <c r="P1871" s="21" t="s">
        <v>91</v>
      </c>
      <c r="Q1871" s="27">
        <v>796</v>
      </c>
      <c r="R1871" s="26" t="s">
        <v>678</v>
      </c>
      <c r="S1871" s="12">
        <v>20</v>
      </c>
      <c r="T1871" s="12">
        <v>3248.21</v>
      </c>
      <c r="U1871" s="12">
        <f t="shared" si="298"/>
        <v>64964.2</v>
      </c>
      <c r="V1871" s="12">
        <f t="shared" si="299"/>
        <v>72759.90400000001</v>
      </c>
      <c r="W1871" s="23"/>
      <c r="X1871" s="23">
        <v>2017</v>
      </c>
      <c r="Y1871" s="25"/>
      <c r="Z1871" s="121" t="s">
        <v>6231</v>
      </c>
      <c r="AA1871" s="121" t="s">
        <v>1427</v>
      </c>
      <c r="AB1871" s="121" t="s">
        <v>7912</v>
      </c>
      <c r="AC1871" s="121">
        <v>13</v>
      </c>
      <c r="AD1871" s="122"/>
      <c r="AE1871" s="122"/>
      <c r="AF1871" s="121" t="s">
        <v>8334</v>
      </c>
      <c r="AG1871" s="121"/>
      <c r="AH1871" s="121" t="s">
        <v>8335</v>
      </c>
      <c r="AI1871" s="121"/>
      <c r="AJ1871" s="123">
        <v>20</v>
      </c>
      <c r="AK1871" s="123">
        <v>3245</v>
      </c>
      <c r="AL1871" s="123">
        <f t="shared" si="304"/>
        <v>64900</v>
      </c>
      <c r="AM1871" s="123">
        <f t="shared" si="305"/>
        <v>64.19999999999709</v>
      </c>
      <c r="AN1871" s="130"/>
      <c r="AO1871" s="21"/>
      <c r="AP1871" s="24"/>
      <c r="AQ1871" s="21"/>
    </row>
    <row r="1872" spans="1:43" s="22" customFormat="1" ht="76.5" outlineLevel="1" x14ac:dyDescent="0.25">
      <c r="A1872" s="70"/>
      <c r="B1872" s="72" t="s">
        <v>7455</v>
      </c>
      <c r="C1872" s="21" t="s">
        <v>79</v>
      </c>
      <c r="D1872" s="74" t="s">
        <v>3871</v>
      </c>
      <c r="E1872" s="74" t="s">
        <v>3872</v>
      </c>
      <c r="F1872" s="74" t="s">
        <v>3873</v>
      </c>
      <c r="G1872" s="21" t="s">
        <v>3873</v>
      </c>
      <c r="H1872" s="23" t="s">
        <v>100</v>
      </c>
      <c r="I1872" s="24">
        <v>0</v>
      </c>
      <c r="J1872" s="25">
        <v>710000000</v>
      </c>
      <c r="K1872" s="25" t="s">
        <v>82</v>
      </c>
      <c r="L1872" s="23" t="s">
        <v>726</v>
      </c>
      <c r="M1872" s="30" t="s">
        <v>1707</v>
      </c>
      <c r="N1872" s="26" t="s">
        <v>84</v>
      </c>
      <c r="O1872" s="26" t="s">
        <v>4214</v>
      </c>
      <c r="P1872" s="21" t="s">
        <v>91</v>
      </c>
      <c r="Q1872" s="27" t="s">
        <v>898</v>
      </c>
      <c r="R1872" s="26" t="s">
        <v>899</v>
      </c>
      <c r="S1872" s="12">
        <v>3000</v>
      </c>
      <c r="T1872" s="12">
        <v>19.11</v>
      </c>
      <c r="U1872" s="12">
        <f t="shared" si="298"/>
        <v>57330</v>
      </c>
      <c r="V1872" s="12">
        <f t="shared" si="299"/>
        <v>64209.600000000006</v>
      </c>
      <c r="W1872" s="23"/>
      <c r="X1872" s="23">
        <v>2017</v>
      </c>
      <c r="Y1872" s="25"/>
      <c r="Z1872" s="121" t="s">
        <v>6231</v>
      </c>
      <c r="AA1872" s="121" t="s">
        <v>1427</v>
      </c>
      <c r="AB1872" s="121" t="s">
        <v>7912</v>
      </c>
      <c r="AC1872" s="121">
        <v>14</v>
      </c>
      <c r="AD1872" s="122"/>
      <c r="AE1872" s="122"/>
      <c r="AF1872" s="121" t="s">
        <v>8334</v>
      </c>
      <c r="AG1872" s="121"/>
      <c r="AH1872" s="121" t="s">
        <v>8335</v>
      </c>
      <c r="AI1872" s="121"/>
      <c r="AJ1872" s="123">
        <v>3000</v>
      </c>
      <c r="AK1872" s="123">
        <v>19</v>
      </c>
      <c r="AL1872" s="123">
        <f t="shared" si="304"/>
        <v>57000</v>
      </c>
      <c r="AM1872" s="123">
        <f t="shared" si="305"/>
        <v>330</v>
      </c>
      <c r="AN1872" s="130"/>
      <c r="AO1872" s="21"/>
      <c r="AP1872" s="24"/>
      <c r="AQ1872" s="21"/>
    </row>
    <row r="1873" spans="1:43" s="22" customFormat="1" ht="76.5" outlineLevel="1" x14ac:dyDescent="0.25">
      <c r="A1873" s="70"/>
      <c r="B1873" s="72" t="s">
        <v>7456</v>
      </c>
      <c r="C1873" s="21" t="s">
        <v>79</v>
      </c>
      <c r="D1873" s="74" t="s">
        <v>6143</v>
      </c>
      <c r="E1873" s="74" t="s">
        <v>6144</v>
      </c>
      <c r="F1873" s="74" t="s">
        <v>6145</v>
      </c>
      <c r="G1873" s="21" t="s">
        <v>6146</v>
      </c>
      <c r="H1873" s="23" t="s">
        <v>100</v>
      </c>
      <c r="I1873" s="24">
        <v>0</v>
      </c>
      <c r="J1873" s="25">
        <v>710000000</v>
      </c>
      <c r="K1873" s="25" t="s">
        <v>82</v>
      </c>
      <c r="L1873" s="23" t="s">
        <v>726</v>
      </c>
      <c r="M1873" s="30" t="s">
        <v>1707</v>
      </c>
      <c r="N1873" s="26" t="s">
        <v>84</v>
      </c>
      <c r="O1873" s="26" t="s">
        <v>4214</v>
      </c>
      <c r="P1873" s="21" t="s">
        <v>91</v>
      </c>
      <c r="Q1873" s="27" t="s">
        <v>680</v>
      </c>
      <c r="R1873" s="26" t="s">
        <v>681</v>
      </c>
      <c r="S1873" s="12">
        <v>6</v>
      </c>
      <c r="T1873" s="12">
        <v>11464.29</v>
      </c>
      <c r="U1873" s="12">
        <f t="shared" ref="U1873:U1906" si="306">S1873*T1873</f>
        <v>68785.740000000005</v>
      </c>
      <c r="V1873" s="12">
        <f t="shared" ref="V1873:V1925" si="307">U1873*1.12</f>
        <v>77040.028800000015</v>
      </c>
      <c r="W1873" s="23"/>
      <c r="X1873" s="23">
        <v>2017</v>
      </c>
      <c r="Y1873" s="25"/>
      <c r="Z1873" s="121" t="s">
        <v>6232</v>
      </c>
      <c r="AA1873" s="121" t="s">
        <v>1427</v>
      </c>
      <c r="AB1873" s="121" t="s">
        <v>7912</v>
      </c>
      <c r="AC1873" s="121">
        <v>1</v>
      </c>
      <c r="AD1873" s="122"/>
      <c r="AE1873" s="122"/>
      <c r="AF1873" s="121" t="s">
        <v>8257</v>
      </c>
      <c r="AG1873" s="121"/>
      <c r="AH1873" s="121" t="s">
        <v>6896</v>
      </c>
      <c r="AI1873" s="121"/>
      <c r="AJ1873" s="123">
        <v>6</v>
      </c>
      <c r="AK1873" s="123">
        <v>11464.29</v>
      </c>
      <c r="AL1873" s="123">
        <f>AJ1873*AK1873</f>
        <v>68785.740000000005</v>
      </c>
      <c r="AM1873" s="123">
        <f>U1873-AL1873</f>
        <v>0</v>
      </c>
      <c r="AN1873" s="130"/>
      <c r="AO1873" s="21"/>
      <c r="AP1873" s="24"/>
      <c r="AQ1873" s="21"/>
    </row>
    <row r="1874" spans="1:43" s="22" customFormat="1" ht="76.5" outlineLevel="1" x14ac:dyDescent="0.25">
      <c r="A1874" s="70"/>
      <c r="B1874" s="72" t="s">
        <v>7457</v>
      </c>
      <c r="C1874" s="21" t="s">
        <v>79</v>
      </c>
      <c r="D1874" s="74" t="s">
        <v>6143</v>
      </c>
      <c r="E1874" s="74" t="s">
        <v>6144</v>
      </c>
      <c r="F1874" s="74" t="s">
        <v>6145</v>
      </c>
      <c r="G1874" s="21" t="s">
        <v>6147</v>
      </c>
      <c r="H1874" s="23" t="s">
        <v>100</v>
      </c>
      <c r="I1874" s="24">
        <v>0</v>
      </c>
      <c r="J1874" s="25">
        <v>710000000</v>
      </c>
      <c r="K1874" s="25" t="s">
        <v>82</v>
      </c>
      <c r="L1874" s="23" t="s">
        <v>726</v>
      </c>
      <c r="M1874" s="30" t="s">
        <v>1707</v>
      </c>
      <c r="N1874" s="26" t="s">
        <v>84</v>
      </c>
      <c r="O1874" s="26" t="s">
        <v>4214</v>
      </c>
      <c r="P1874" s="21" t="s">
        <v>91</v>
      </c>
      <c r="Q1874" s="27" t="s">
        <v>680</v>
      </c>
      <c r="R1874" s="26" t="s">
        <v>681</v>
      </c>
      <c r="S1874" s="12">
        <v>6</v>
      </c>
      <c r="T1874" s="12">
        <v>11464.29</v>
      </c>
      <c r="U1874" s="12">
        <f t="shared" si="306"/>
        <v>68785.740000000005</v>
      </c>
      <c r="V1874" s="12">
        <f t="shared" si="307"/>
        <v>77040.028800000015</v>
      </c>
      <c r="W1874" s="23"/>
      <c r="X1874" s="23">
        <v>2017</v>
      </c>
      <c r="Y1874" s="25"/>
      <c r="Z1874" s="121" t="s">
        <v>6232</v>
      </c>
      <c r="AA1874" s="121" t="s">
        <v>1427</v>
      </c>
      <c r="AB1874" s="121" t="s">
        <v>7912</v>
      </c>
      <c r="AC1874" s="121">
        <v>2</v>
      </c>
      <c r="AD1874" s="122"/>
      <c r="AE1874" s="122"/>
      <c r="AF1874" s="121" t="s">
        <v>8257</v>
      </c>
      <c r="AG1874" s="121"/>
      <c r="AH1874" s="121" t="s">
        <v>6896</v>
      </c>
      <c r="AI1874" s="121"/>
      <c r="AJ1874" s="123">
        <v>6</v>
      </c>
      <c r="AK1874" s="123">
        <v>11464.29</v>
      </c>
      <c r="AL1874" s="123">
        <f t="shared" ref="AL1874:AL1881" si="308">AJ1874*AK1874</f>
        <v>68785.740000000005</v>
      </c>
      <c r="AM1874" s="123">
        <f t="shared" ref="AM1874:AM1881" si="309">U1874-AL1874</f>
        <v>0</v>
      </c>
      <c r="AN1874" s="130"/>
      <c r="AO1874" s="21"/>
      <c r="AP1874" s="24"/>
      <c r="AQ1874" s="21"/>
    </row>
    <row r="1875" spans="1:43" s="22" customFormat="1" ht="76.5" outlineLevel="1" x14ac:dyDescent="0.25">
      <c r="A1875" s="70"/>
      <c r="B1875" s="72" t="s">
        <v>7458</v>
      </c>
      <c r="C1875" s="21" t="s">
        <v>79</v>
      </c>
      <c r="D1875" s="74" t="s">
        <v>6148</v>
      </c>
      <c r="E1875" s="74" t="s">
        <v>6149</v>
      </c>
      <c r="F1875" s="74" t="s">
        <v>6150</v>
      </c>
      <c r="G1875" s="21" t="s">
        <v>6151</v>
      </c>
      <c r="H1875" s="23" t="s">
        <v>100</v>
      </c>
      <c r="I1875" s="24">
        <v>0</v>
      </c>
      <c r="J1875" s="25">
        <v>710000000</v>
      </c>
      <c r="K1875" s="25" t="s">
        <v>82</v>
      </c>
      <c r="L1875" s="23" t="s">
        <v>726</v>
      </c>
      <c r="M1875" s="30" t="s">
        <v>1707</v>
      </c>
      <c r="N1875" s="26" t="s">
        <v>84</v>
      </c>
      <c r="O1875" s="26" t="s">
        <v>4214</v>
      </c>
      <c r="P1875" s="21" t="s">
        <v>91</v>
      </c>
      <c r="Q1875" s="27" t="s">
        <v>902</v>
      </c>
      <c r="R1875" s="26" t="s">
        <v>678</v>
      </c>
      <c r="S1875" s="12">
        <v>8</v>
      </c>
      <c r="T1875" s="12">
        <v>5158.93</v>
      </c>
      <c r="U1875" s="12">
        <f t="shared" si="306"/>
        <v>41271.440000000002</v>
      </c>
      <c r="V1875" s="12">
        <f t="shared" si="307"/>
        <v>46224.012800000004</v>
      </c>
      <c r="W1875" s="23"/>
      <c r="X1875" s="23">
        <v>2017</v>
      </c>
      <c r="Y1875" s="25"/>
      <c r="Z1875" s="121" t="s">
        <v>6232</v>
      </c>
      <c r="AA1875" s="121" t="s">
        <v>1427</v>
      </c>
      <c r="AB1875" s="121" t="s">
        <v>7912</v>
      </c>
      <c r="AC1875" s="121">
        <v>3</v>
      </c>
      <c r="AD1875" s="122"/>
      <c r="AE1875" s="122"/>
      <c r="AF1875" s="121" t="s">
        <v>8257</v>
      </c>
      <c r="AG1875" s="121"/>
      <c r="AH1875" s="121" t="s">
        <v>6896</v>
      </c>
      <c r="AI1875" s="121"/>
      <c r="AJ1875" s="123">
        <v>8</v>
      </c>
      <c r="AK1875" s="123">
        <v>5158.93</v>
      </c>
      <c r="AL1875" s="123">
        <f t="shared" si="308"/>
        <v>41271.440000000002</v>
      </c>
      <c r="AM1875" s="123">
        <f t="shared" si="309"/>
        <v>0</v>
      </c>
      <c r="AN1875" s="130"/>
      <c r="AO1875" s="21"/>
      <c r="AP1875" s="24"/>
      <c r="AQ1875" s="21"/>
    </row>
    <row r="1876" spans="1:43" s="22" customFormat="1" ht="76.5" outlineLevel="1" x14ac:dyDescent="0.25">
      <c r="A1876" s="70"/>
      <c r="B1876" s="72" t="s">
        <v>7459</v>
      </c>
      <c r="C1876" s="21" t="s">
        <v>79</v>
      </c>
      <c r="D1876" s="74" t="s">
        <v>6152</v>
      </c>
      <c r="E1876" s="74" t="s">
        <v>6153</v>
      </c>
      <c r="F1876" s="74" t="s">
        <v>6154</v>
      </c>
      <c r="G1876" s="74" t="s">
        <v>7695</v>
      </c>
      <c r="H1876" s="23" t="s">
        <v>100</v>
      </c>
      <c r="I1876" s="24">
        <v>0</v>
      </c>
      <c r="J1876" s="25">
        <v>710000000</v>
      </c>
      <c r="K1876" s="25" t="s">
        <v>82</v>
      </c>
      <c r="L1876" s="23" t="s">
        <v>726</v>
      </c>
      <c r="M1876" s="30" t="s">
        <v>1707</v>
      </c>
      <c r="N1876" s="26" t="s">
        <v>84</v>
      </c>
      <c r="O1876" s="26" t="s">
        <v>4214</v>
      </c>
      <c r="P1876" s="21" t="s">
        <v>91</v>
      </c>
      <c r="Q1876" s="27" t="s">
        <v>680</v>
      </c>
      <c r="R1876" s="26" t="s">
        <v>681</v>
      </c>
      <c r="S1876" s="12">
        <v>2</v>
      </c>
      <c r="T1876" s="12">
        <v>928</v>
      </c>
      <c r="U1876" s="12">
        <f t="shared" si="306"/>
        <v>1856</v>
      </c>
      <c r="V1876" s="12">
        <f t="shared" si="307"/>
        <v>2078.7200000000003</v>
      </c>
      <c r="W1876" s="23"/>
      <c r="X1876" s="23">
        <v>2017</v>
      </c>
      <c r="Y1876" s="25"/>
      <c r="Z1876" s="121" t="s">
        <v>6232</v>
      </c>
      <c r="AA1876" s="121" t="s">
        <v>1427</v>
      </c>
      <c r="AB1876" s="121" t="s">
        <v>7912</v>
      </c>
      <c r="AC1876" s="121">
        <v>4</v>
      </c>
      <c r="AD1876" s="122"/>
      <c r="AE1876" s="122"/>
      <c r="AF1876" s="121" t="s">
        <v>8257</v>
      </c>
      <c r="AG1876" s="121"/>
      <c r="AH1876" s="121" t="s">
        <v>6896</v>
      </c>
      <c r="AI1876" s="121"/>
      <c r="AJ1876" s="123">
        <v>2</v>
      </c>
      <c r="AK1876" s="123">
        <v>928</v>
      </c>
      <c r="AL1876" s="123">
        <f t="shared" si="308"/>
        <v>1856</v>
      </c>
      <c r="AM1876" s="123">
        <f t="shared" si="309"/>
        <v>0</v>
      </c>
      <c r="AN1876" s="130"/>
      <c r="AO1876" s="21"/>
      <c r="AP1876" s="24"/>
      <c r="AQ1876" s="21"/>
    </row>
    <row r="1877" spans="1:43" s="22" customFormat="1" ht="76.5" outlineLevel="1" x14ac:dyDescent="0.25">
      <c r="A1877" s="70"/>
      <c r="B1877" s="72" t="s">
        <v>7460</v>
      </c>
      <c r="C1877" s="21" t="s">
        <v>79</v>
      </c>
      <c r="D1877" s="74" t="s">
        <v>3333</v>
      </c>
      <c r="E1877" s="74" t="s">
        <v>2132</v>
      </c>
      <c r="F1877" s="74" t="s">
        <v>3335</v>
      </c>
      <c r="G1877" s="21" t="s">
        <v>3334</v>
      </c>
      <c r="H1877" s="23" t="s">
        <v>100</v>
      </c>
      <c r="I1877" s="24">
        <v>0</v>
      </c>
      <c r="J1877" s="25">
        <v>710000000</v>
      </c>
      <c r="K1877" s="25" t="s">
        <v>82</v>
      </c>
      <c r="L1877" s="23" t="s">
        <v>726</v>
      </c>
      <c r="M1877" s="30" t="s">
        <v>1707</v>
      </c>
      <c r="N1877" s="26" t="s">
        <v>84</v>
      </c>
      <c r="O1877" s="26" t="s">
        <v>4214</v>
      </c>
      <c r="P1877" s="21" t="s">
        <v>91</v>
      </c>
      <c r="Q1877" s="27">
        <v>796</v>
      </c>
      <c r="R1877" s="26" t="s">
        <v>678</v>
      </c>
      <c r="S1877" s="12">
        <v>2</v>
      </c>
      <c r="T1877" s="12">
        <v>9553.57</v>
      </c>
      <c r="U1877" s="12">
        <f t="shared" si="306"/>
        <v>19107.14</v>
      </c>
      <c r="V1877" s="12">
        <f t="shared" si="307"/>
        <v>21399.996800000001</v>
      </c>
      <c r="W1877" s="23"/>
      <c r="X1877" s="23">
        <v>2017</v>
      </c>
      <c r="Y1877" s="25"/>
      <c r="Z1877" s="121" t="s">
        <v>6232</v>
      </c>
      <c r="AA1877" s="121" t="s">
        <v>1427</v>
      </c>
      <c r="AB1877" s="121" t="s">
        <v>7912</v>
      </c>
      <c r="AC1877" s="121">
        <v>5</v>
      </c>
      <c r="AD1877" s="122"/>
      <c r="AE1877" s="122"/>
      <c r="AF1877" s="121" t="s">
        <v>8257</v>
      </c>
      <c r="AG1877" s="121"/>
      <c r="AH1877" s="121" t="s">
        <v>6896</v>
      </c>
      <c r="AI1877" s="121"/>
      <c r="AJ1877" s="123">
        <v>2</v>
      </c>
      <c r="AK1877" s="123">
        <v>9553.57</v>
      </c>
      <c r="AL1877" s="123">
        <f t="shared" si="308"/>
        <v>19107.14</v>
      </c>
      <c r="AM1877" s="123">
        <f t="shared" si="309"/>
        <v>0</v>
      </c>
      <c r="AN1877" s="130"/>
      <c r="AO1877" s="21"/>
      <c r="AP1877" s="24"/>
      <c r="AQ1877" s="21"/>
    </row>
    <row r="1878" spans="1:43" s="22" customFormat="1" ht="76.5" outlineLevel="1" x14ac:dyDescent="0.25">
      <c r="A1878" s="70"/>
      <c r="B1878" s="72" t="s">
        <v>7461</v>
      </c>
      <c r="C1878" s="21" t="s">
        <v>79</v>
      </c>
      <c r="D1878" s="74" t="s">
        <v>3337</v>
      </c>
      <c r="E1878" s="74" t="s">
        <v>2132</v>
      </c>
      <c r="F1878" s="74" t="s">
        <v>3338</v>
      </c>
      <c r="G1878" s="74" t="s">
        <v>7330</v>
      </c>
      <c r="H1878" s="23" t="s">
        <v>100</v>
      </c>
      <c r="I1878" s="24">
        <v>0</v>
      </c>
      <c r="J1878" s="25">
        <v>710000000</v>
      </c>
      <c r="K1878" s="25" t="s">
        <v>82</v>
      </c>
      <c r="L1878" s="23" t="s">
        <v>726</v>
      </c>
      <c r="M1878" s="30" t="s">
        <v>1707</v>
      </c>
      <c r="N1878" s="26" t="s">
        <v>84</v>
      </c>
      <c r="O1878" s="26" t="s">
        <v>4214</v>
      </c>
      <c r="P1878" s="21" t="s">
        <v>91</v>
      </c>
      <c r="Q1878" s="27">
        <v>796</v>
      </c>
      <c r="R1878" s="26" t="s">
        <v>678</v>
      </c>
      <c r="S1878" s="12">
        <v>4</v>
      </c>
      <c r="T1878" s="12">
        <v>15285.71</v>
      </c>
      <c r="U1878" s="12">
        <f t="shared" si="306"/>
        <v>61142.84</v>
      </c>
      <c r="V1878" s="12">
        <f t="shared" si="307"/>
        <v>68479.980800000005</v>
      </c>
      <c r="W1878" s="23"/>
      <c r="X1878" s="23">
        <v>2017</v>
      </c>
      <c r="Y1878" s="25"/>
      <c r="Z1878" s="121" t="s">
        <v>6232</v>
      </c>
      <c r="AA1878" s="121" t="s">
        <v>1427</v>
      </c>
      <c r="AB1878" s="121" t="s">
        <v>7912</v>
      </c>
      <c r="AC1878" s="121">
        <v>6</v>
      </c>
      <c r="AD1878" s="122"/>
      <c r="AE1878" s="122"/>
      <c r="AF1878" s="121" t="s">
        <v>8257</v>
      </c>
      <c r="AG1878" s="121"/>
      <c r="AH1878" s="121" t="s">
        <v>6896</v>
      </c>
      <c r="AI1878" s="121"/>
      <c r="AJ1878" s="123">
        <v>4</v>
      </c>
      <c r="AK1878" s="123">
        <v>15285.71</v>
      </c>
      <c r="AL1878" s="123">
        <f t="shared" si="308"/>
        <v>61142.84</v>
      </c>
      <c r="AM1878" s="123">
        <f t="shared" si="309"/>
        <v>0</v>
      </c>
      <c r="AN1878" s="130"/>
      <c r="AO1878" s="21"/>
      <c r="AP1878" s="24"/>
      <c r="AQ1878" s="21"/>
    </row>
    <row r="1879" spans="1:43" s="22" customFormat="1" ht="76.5" outlineLevel="1" x14ac:dyDescent="0.25">
      <c r="A1879" s="70"/>
      <c r="B1879" s="72" t="s">
        <v>7462</v>
      </c>
      <c r="C1879" s="21" t="s">
        <v>79</v>
      </c>
      <c r="D1879" s="74" t="s">
        <v>3348</v>
      </c>
      <c r="E1879" s="74" t="s">
        <v>1985</v>
      </c>
      <c r="F1879" s="74" t="s">
        <v>3349</v>
      </c>
      <c r="G1879" s="21" t="s">
        <v>6155</v>
      </c>
      <c r="H1879" s="23" t="s">
        <v>100</v>
      </c>
      <c r="I1879" s="24">
        <v>0</v>
      </c>
      <c r="J1879" s="25">
        <v>710000000</v>
      </c>
      <c r="K1879" s="25" t="s">
        <v>82</v>
      </c>
      <c r="L1879" s="23" t="s">
        <v>726</v>
      </c>
      <c r="M1879" s="30" t="s">
        <v>1707</v>
      </c>
      <c r="N1879" s="26" t="s">
        <v>84</v>
      </c>
      <c r="O1879" s="26" t="s">
        <v>4214</v>
      </c>
      <c r="P1879" s="21" t="s">
        <v>91</v>
      </c>
      <c r="Q1879" s="27">
        <v>796</v>
      </c>
      <c r="R1879" s="26" t="s">
        <v>678</v>
      </c>
      <c r="S1879" s="12">
        <v>2</v>
      </c>
      <c r="T1879" s="12">
        <v>17857.14</v>
      </c>
      <c r="U1879" s="12">
        <f t="shared" si="306"/>
        <v>35714.28</v>
      </c>
      <c r="V1879" s="12">
        <f t="shared" si="307"/>
        <v>39999.993600000002</v>
      </c>
      <c r="W1879" s="23"/>
      <c r="X1879" s="23">
        <v>2017</v>
      </c>
      <c r="Y1879" s="25"/>
      <c r="Z1879" s="121" t="s">
        <v>6232</v>
      </c>
      <c r="AA1879" s="121" t="s">
        <v>1427</v>
      </c>
      <c r="AB1879" s="121" t="s">
        <v>7912</v>
      </c>
      <c r="AC1879" s="121">
        <v>7</v>
      </c>
      <c r="AD1879" s="122"/>
      <c r="AE1879" s="122"/>
      <c r="AF1879" s="121" t="s">
        <v>8257</v>
      </c>
      <c r="AG1879" s="121"/>
      <c r="AH1879" s="121" t="s">
        <v>6896</v>
      </c>
      <c r="AI1879" s="121"/>
      <c r="AJ1879" s="123">
        <v>2</v>
      </c>
      <c r="AK1879" s="123">
        <v>17857.14</v>
      </c>
      <c r="AL1879" s="123">
        <f t="shared" si="308"/>
        <v>35714.28</v>
      </c>
      <c r="AM1879" s="123">
        <f t="shared" si="309"/>
        <v>0</v>
      </c>
      <c r="AN1879" s="130"/>
      <c r="AO1879" s="21"/>
      <c r="AP1879" s="24"/>
      <c r="AQ1879" s="21"/>
    </row>
    <row r="1880" spans="1:43" s="22" customFormat="1" ht="76.5" outlineLevel="1" x14ac:dyDescent="0.25">
      <c r="A1880" s="70"/>
      <c r="B1880" s="72" t="s">
        <v>7463</v>
      </c>
      <c r="C1880" s="21" t="s">
        <v>79</v>
      </c>
      <c r="D1880" s="74" t="s">
        <v>6156</v>
      </c>
      <c r="E1880" s="74" t="s">
        <v>6157</v>
      </c>
      <c r="F1880" s="74" t="s">
        <v>6158</v>
      </c>
      <c r="G1880" s="74" t="s">
        <v>7333</v>
      </c>
      <c r="H1880" s="23" t="s">
        <v>100</v>
      </c>
      <c r="I1880" s="24">
        <v>0</v>
      </c>
      <c r="J1880" s="25">
        <v>710000000</v>
      </c>
      <c r="K1880" s="25" t="s">
        <v>82</v>
      </c>
      <c r="L1880" s="23" t="s">
        <v>726</v>
      </c>
      <c r="M1880" s="30" t="s">
        <v>1707</v>
      </c>
      <c r="N1880" s="26" t="s">
        <v>84</v>
      </c>
      <c r="O1880" s="26" t="s">
        <v>4214</v>
      </c>
      <c r="P1880" s="21" t="s">
        <v>91</v>
      </c>
      <c r="Q1880" s="76" t="s">
        <v>930</v>
      </c>
      <c r="R1880" s="77" t="s">
        <v>903</v>
      </c>
      <c r="S1880" s="12">
        <v>5</v>
      </c>
      <c r="T1880" s="12">
        <v>9300</v>
      </c>
      <c r="U1880" s="12">
        <f t="shared" si="306"/>
        <v>46500</v>
      </c>
      <c r="V1880" s="12">
        <f t="shared" si="307"/>
        <v>52080.000000000007</v>
      </c>
      <c r="W1880" s="23"/>
      <c r="X1880" s="23">
        <v>2017</v>
      </c>
      <c r="Y1880" s="25"/>
      <c r="Z1880" s="121" t="s">
        <v>6232</v>
      </c>
      <c r="AA1880" s="121" t="s">
        <v>1427</v>
      </c>
      <c r="AB1880" s="121" t="s">
        <v>7912</v>
      </c>
      <c r="AC1880" s="121">
        <v>8</v>
      </c>
      <c r="AD1880" s="122"/>
      <c r="AE1880" s="122"/>
      <c r="AF1880" s="121" t="s">
        <v>8257</v>
      </c>
      <c r="AG1880" s="121"/>
      <c r="AH1880" s="121" t="s">
        <v>6896</v>
      </c>
      <c r="AI1880" s="121"/>
      <c r="AJ1880" s="123">
        <v>5</v>
      </c>
      <c r="AK1880" s="123">
        <v>9300</v>
      </c>
      <c r="AL1880" s="123">
        <f t="shared" si="308"/>
        <v>46500</v>
      </c>
      <c r="AM1880" s="123">
        <f t="shared" si="309"/>
        <v>0</v>
      </c>
      <c r="AN1880" s="130"/>
      <c r="AO1880" s="21"/>
      <c r="AP1880" s="24"/>
      <c r="AQ1880" s="21"/>
    </row>
    <row r="1881" spans="1:43" s="22" customFormat="1" ht="76.5" outlineLevel="1" x14ac:dyDescent="0.25">
      <c r="A1881" s="70"/>
      <c r="B1881" s="72" t="s">
        <v>7464</v>
      </c>
      <c r="C1881" s="21" t="s">
        <v>79</v>
      </c>
      <c r="D1881" s="74" t="s">
        <v>6163</v>
      </c>
      <c r="E1881" s="74" t="s">
        <v>6164</v>
      </c>
      <c r="F1881" s="74" t="s">
        <v>6165</v>
      </c>
      <c r="G1881" s="21" t="s">
        <v>6166</v>
      </c>
      <c r="H1881" s="23" t="s">
        <v>100</v>
      </c>
      <c r="I1881" s="24">
        <v>0</v>
      </c>
      <c r="J1881" s="25">
        <v>710000000</v>
      </c>
      <c r="K1881" s="25" t="s">
        <v>82</v>
      </c>
      <c r="L1881" s="23" t="s">
        <v>726</v>
      </c>
      <c r="M1881" s="30" t="s">
        <v>1707</v>
      </c>
      <c r="N1881" s="26" t="s">
        <v>84</v>
      </c>
      <c r="O1881" s="26" t="s">
        <v>4214</v>
      </c>
      <c r="P1881" s="21" t="s">
        <v>91</v>
      </c>
      <c r="Q1881" s="27">
        <v>796</v>
      </c>
      <c r="R1881" s="26" t="s">
        <v>678</v>
      </c>
      <c r="S1881" s="12">
        <v>3</v>
      </c>
      <c r="T1881" s="12">
        <v>3678</v>
      </c>
      <c r="U1881" s="12">
        <f t="shared" si="306"/>
        <v>11034</v>
      </c>
      <c r="V1881" s="12">
        <f t="shared" si="307"/>
        <v>12358.080000000002</v>
      </c>
      <c r="W1881" s="23"/>
      <c r="X1881" s="23">
        <v>2017</v>
      </c>
      <c r="Y1881" s="25"/>
      <c r="Z1881" s="121" t="s">
        <v>6232</v>
      </c>
      <c r="AA1881" s="121" t="s">
        <v>1427</v>
      </c>
      <c r="AB1881" s="121" t="s">
        <v>7912</v>
      </c>
      <c r="AC1881" s="121">
        <v>9</v>
      </c>
      <c r="AD1881" s="122"/>
      <c r="AE1881" s="122"/>
      <c r="AF1881" s="121" t="s">
        <v>8257</v>
      </c>
      <c r="AG1881" s="121"/>
      <c r="AH1881" s="121" t="s">
        <v>6896</v>
      </c>
      <c r="AI1881" s="121"/>
      <c r="AJ1881" s="123">
        <v>3</v>
      </c>
      <c r="AK1881" s="123">
        <v>3678</v>
      </c>
      <c r="AL1881" s="123">
        <f t="shared" si="308"/>
        <v>11034</v>
      </c>
      <c r="AM1881" s="123">
        <f t="shared" si="309"/>
        <v>0</v>
      </c>
      <c r="AN1881" s="130"/>
      <c r="AO1881" s="21"/>
      <c r="AP1881" s="24"/>
      <c r="AQ1881" s="21"/>
    </row>
    <row r="1882" spans="1:43" s="22" customFormat="1" ht="76.5" outlineLevel="1" x14ac:dyDescent="0.25">
      <c r="A1882" s="70"/>
      <c r="B1882" s="72" t="s">
        <v>7465</v>
      </c>
      <c r="C1882" s="21" t="s">
        <v>79</v>
      </c>
      <c r="D1882" s="74" t="s">
        <v>6159</v>
      </c>
      <c r="E1882" s="74" t="s">
        <v>6160</v>
      </c>
      <c r="F1882" s="74" t="s">
        <v>6161</v>
      </c>
      <c r="G1882" s="74" t="s">
        <v>6162</v>
      </c>
      <c r="H1882" s="23" t="s">
        <v>3011</v>
      </c>
      <c r="I1882" s="24">
        <v>0</v>
      </c>
      <c r="J1882" s="25">
        <v>710000000</v>
      </c>
      <c r="K1882" s="25" t="s">
        <v>82</v>
      </c>
      <c r="L1882" s="23" t="s">
        <v>726</v>
      </c>
      <c r="M1882" s="30" t="s">
        <v>1707</v>
      </c>
      <c r="N1882" s="26" t="s">
        <v>84</v>
      </c>
      <c r="O1882" s="26" t="s">
        <v>4214</v>
      </c>
      <c r="P1882" s="21" t="s">
        <v>91</v>
      </c>
      <c r="Q1882" s="27">
        <v>796</v>
      </c>
      <c r="R1882" s="26" t="s">
        <v>678</v>
      </c>
      <c r="S1882" s="12">
        <v>500</v>
      </c>
      <c r="T1882" s="12">
        <v>29</v>
      </c>
      <c r="U1882" s="12">
        <v>0</v>
      </c>
      <c r="V1882" s="12">
        <f>U1882*1.12</f>
        <v>0</v>
      </c>
      <c r="W1882" s="72" t="s">
        <v>1710</v>
      </c>
      <c r="X1882" s="23">
        <v>2017</v>
      </c>
      <c r="Y1882" s="25" t="s">
        <v>929</v>
      </c>
      <c r="Z1882" s="121" t="s">
        <v>4678</v>
      </c>
      <c r="AA1882" s="121" t="s">
        <v>1427</v>
      </c>
      <c r="AB1882" s="121" t="s">
        <v>4792</v>
      </c>
      <c r="AC1882" s="121">
        <v>1</v>
      </c>
      <c r="AD1882" s="122" t="s">
        <v>8452</v>
      </c>
      <c r="AE1882" s="122" t="s">
        <v>8453</v>
      </c>
      <c r="AF1882" s="121" t="s">
        <v>929</v>
      </c>
      <c r="AG1882" s="121"/>
      <c r="AH1882" s="121" t="s">
        <v>929</v>
      </c>
      <c r="AI1882" s="121"/>
      <c r="AJ1882" s="123"/>
      <c r="AK1882" s="123"/>
      <c r="AL1882" s="123" t="s">
        <v>9312</v>
      </c>
      <c r="AM1882" s="123"/>
      <c r="AN1882" s="130"/>
      <c r="AO1882" s="21"/>
      <c r="AP1882" s="24"/>
      <c r="AQ1882" s="21"/>
    </row>
    <row r="1883" spans="1:43" s="22" customFormat="1" ht="76.5" outlineLevel="1" x14ac:dyDescent="0.25">
      <c r="A1883" s="70"/>
      <c r="B1883" s="72" t="s">
        <v>7466</v>
      </c>
      <c r="C1883" s="21" t="s">
        <v>79</v>
      </c>
      <c r="D1883" s="131" t="s">
        <v>3222</v>
      </c>
      <c r="E1883" s="131" t="s">
        <v>5783</v>
      </c>
      <c r="F1883" s="131" t="s">
        <v>3224</v>
      </c>
      <c r="G1883" s="21" t="s">
        <v>7833</v>
      </c>
      <c r="H1883" s="23" t="s">
        <v>81</v>
      </c>
      <c r="I1883" s="24">
        <v>0</v>
      </c>
      <c r="J1883" s="25">
        <v>710000000</v>
      </c>
      <c r="K1883" s="25" t="s">
        <v>82</v>
      </c>
      <c r="L1883" s="23" t="s">
        <v>726</v>
      </c>
      <c r="M1883" s="30" t="s">
        <v>1707</v>
      </c>
      <c r="N1883" s="26" t="s">
        <v>84</v>
      </c>
      <c r="O1883" s="26" t="s">
        <v>4214</v>
      </c>
      <c r="P1883" s="21" t="s">
        <v>91</v>
      </c>
      <c r="Q1883" s="27">
        <v>796</v>
      </c>
      <c r="R1883" s="26" t="s">
        <v>678</v>
      </c>
      <c r="S1883" s="12">
        <v>1770</v>
      </c>
      <c r="T1883" s="12">
        <v>1843.84</v>
      </c>
      <c r="U1883" s="12">
        <f t="shared" si="306"/>
        <v>3263596.8</v>
      </c>
      <c r="V1883" s="12">
        <f t="shared" si="307"/>
        <v>3655228.4160000002</v>
      </c>
      <c r="W1883" s="72" t="s">
        <v>1710</v>
      </c>
      <c r="X1883" s="23">
        <v>2017</v>
      </c>
      <c r="Y1883" s="25"/>
      <c r="Z1883" s="121" t="s">
        <v>687</v>
      </c>
      <c r="AA1883" s="121" t="s">
        <v>1427</v>
      </c>
      <c r="AB1883" s="121" t="s">
        <v>4791</v>
      </c>
      <c r="AC1883" s="121">
        <v>1</v>
      </c>
      <c r="AD1883" s="122" t="s">
        <v>8816</v>
      </c>
      <c r="AE1883" s="122" t="s">
        <v>8817</v>
      </c>
      <c r="AF1883" s="121" t="s">
        <v>9017</v>
      </c>
      <c r="AG1883" s="121" t="s">
        <v>9018</v>
      </c>
      <c r="AH1883" s="121" t="s">
        <v>8506</v>
      </c>
      <c r="AI1883" s="121"/>
      <c r="AJ1883" s="123">
        <v>1770</v>
      </c>
      <c r="AK1883" s="123">
        <v>1843.84</v>
      </c>
      <c r="AL1883" s="123">
        <f>AJ1883*AK1883</f>
        <v>3263596.8</v>
      </c>
      <c r="AM1883" s="123">
        <f>U1883-AL1883</f>
        <v>0</v>
      </c>
      <c r="AN1883" s="130"/>
      <c r="AO1883" s="21"/>
      <c r="AP1883" s="24"/>
      <c r="AQ1883" s="21"/>
    </row>
    <row r="1884" spans="1:43" s="22" customFormat="1" ht="76.5" outlineLevel="1" x14ac:dyDescent="0.25">
      <c r="A1884" s="70"/>
      <c r="B1884" s="72" t="s">
        <v>7467</v>
      </c>
      <c r="C1884" s="21" t="s">
        <v>79</v>
      </c>
      <c r="D1884" s="74" t="s">
        <v>5784</v>
      </c>
      <c r="E1884" s="74" t="s">
        <v>5785</v>
      </c>
      <c r="F1884" s="74" t="s">
        <v>5786</v>
      </c>
      <c r="G1884" s="21" t="s">
        <v>7834</v>
      </c>
      <c r="H1884" s="23" t="s">
        <v>81</v>
      </c>
      <c r="I1884" s="24">
        <v>0</v>
      </c>
      <c r="J1884" s="25">
        <v>710000000</v>
      </c>
      <c r="K1884" s="25" t="s">
        <v>82</v>
      </c>
      <c r="L1884" s="23" t="s">
        <v>726</v>
      </c>
      <c r="M1884" s="30" t="s">
        <v>1707</v>
      </c>
      <c r="N1884" s="26" t="s">
        <v>84</v>
      </c>
      <c r="O1884" s="26" t="s">
        <v>4214</v>
      </c>
      <c r="P1884" s="21" t="s">
        <v>91</v>
      </c>
      <c r="Q1884" s="27">
        <v>796</v>
      </c>
      <c r="R1884" s="26" t="s">
        <v>678</v>
      </c>
      <c r="S1884" s="12">
        <v>1770</v>
      </c>
      <c r="T1884" s="12">
        <v>1230.5</v>
      </c>
      <c r="U1884" s="12">
        <f t="shared" si="306"/>
        <v>2177985</v>
      </c>
      <c r="V1884" s="12">
        <f t="shared" si="307"/>
        <v>2439343.2000000002</v>
      </c>
      <c r="W1884" s="72" t="s">
        <v>1710</v>
      </c>
      <c r="X1884" s="23">
        <v>2017</v>
      </c>
      <c r="Y1884" s="25"/>
      <c r="Z1884" s="121" t="s">
        <v>687</v>
      </c>
      <c r="AA1884" s="121" t="s">
        <v>1427</v>
      </c>
      <c r="AB1884" s="121" t="s">
        <v>4791</v>
      </c>
      <c r="AC1884" s="121">
        <v>2</v>
      </c>
      <c r="AD1884" s="122" t="s">
        <v>8816</v>
      </c>
      <c r="AE1884" s="122" t="s">
        <v>8817</v>
      </c>
      <c r="AF1884" s="121" t="s">
        <v>9017</v>
      </c>
      <c r="AG1884" s="121" t="s">
        <v>9018</v>
      </c>
      <c r="AH1884" s="121" t="s">
        <v>8506</v>
      </c>
      <c r="AI1884" s="121"/>
      <c r="AJ1884" s="123">
        <v>1770</v>
      </c>
      <c r="AK1884" s="123">
        <v>1230.5</v>
      </c>
      <c r="AL1884" s="123">
        <f>AJ1884*AK1884</f>
        <v>2177985</v>
      </c>
      <c r="AM1884" s="123">
        <f>U1884-AL1884</f>
        <v>0</v>
      </c>
      <c r="AN1884" s="130"/>
      <c r="AO1884" s="21"/>
      <c r="AP1884" s="24"/>
      <c r="AQ1884" s="21"/>
    </row>
    <row r="1885" spans="1:43" s="22" customFormat="1" ht="76.5" outlineLevel="1" x14ac:dyDescent="0.25">
      <c r="A1885" s="70"/>
      <c r="B1885" s="72" t="s">
        <v>7468</v>
      </c>
      <c r="C1885" s="21" t="s">
        <v>79</v>
      </c>
      <c r="D1885" s="131" t="s">
        <v>6167</v>
      </c>
      <c r="E1885" s="131" t="s">
        <v>311</v>
      </c>
      <c r="F1885" s="131" t="s">
        <v>6169</v>
      </c>
      <c r="G1885" s="21" t="s">
        <v>7591</v>
      </c>
      <c r="H1885" s="23" t="s">
        <v>81</v>
      </c>
      <c r="I1885" s="24">
        <v>0</v>
      </c>
      <c r="J1885" s="25">
        <v>710000000</v>
      </c>
      <c r="K1885" s="25" t="s">
        <v>82</v>
      </c>
      <c r="L1885" s="23" t="s">
        <v>726</v>
      </c>
      <c r="M1885" s="30" t="s">
        <v>1707</v>
      </c>
      <c r="N1885" s="26" t="s">
        <v>84</v>
      </c>
      <c r="O1885" s="26" t="s">
        <v>4214</v>
      </c>
      <c r="P1885" s="21" t="s">
        <v>91</v>
      </c>
      <c r="Q1885" s="27" t="s">
        <v>705</v>
      </c>
      <c r="R1885" s="26" t="s">
        <v>679</v>
      </c>
      <c r="S1885" s="12">
        <v>10</v>
      </c>
      <c r="T1885" s="12">
        <v>5111.16</v>
      </c>
      <c r="U1885" s="12">
        <v>0</v>
      </c>
      <c r="V1885" s="12">
        <f t="shared" si="307"/>
        <v>0</v>
      </c>
      <c r="W1885" s="72" t="s">
        <v>1710</v>
      </c>
      <c r="X1885" s="23">
        <v>2017</v>
      </c>
      <c r="Y1885" s="25" t="s">
        <v>929</v>
      </c>
      <c r="Z1885" s="121" t="s">
        <v>687</v>
      </c>
      <c r="AA1885" s="121" t="s">
        <v>1427</v>
      </c>
      <c r="AB1885" s="121" t="s">
        <v>9344</v>
      </c>
      <c r="AC1885" s="121">
        <v>3</v>
      </c>
      <c r="AD1885" s="122" t="s">
        <v>9342</v>
      </c>
      <c r="AE1885" s="122" t="s">
        <v>9343</v>
      </c>
      <c r="AF1885" s="121" t="s">
        <v>929</v>
      </c>
      <c r="AG1885" s="121"/>
      <c r="AH1885" s="121" t="s">
        <v>929</v>
      </c>
      <c r="AI1885" s="121"/>
      <c r="AJ1885" s="123"/>
      <c r="AK1885" s="123"/>
      <c r="AL1885" s="123" t="s">
        <v>9312</v>
      </c>
      <c r="AM1885" s="123"/>
      <c r="AN1885" s="130"/>
      <c r="AO1885" s="21"/>
      <c r="AP1885" s="24"/>
      <c r="AQ1885" s="21"/>
    </row>
    <row r="1886" spans="1:43" s="22" customFormat="1" ht="102" outlineLevel="1" x14ac:dyDescent="0.25">
      <c r="A1886" s="70"/>
      <c r="B1886" s="72" t="s">
        <v>7469</v>
      </c>
      <c r="C1886" s="21" t="s">
        <v>79</v>
      </c>
      <c r="D1886" s="74" t="s">
        <v>3210</v>
      </c>
      <c r="E1886" s="74" t="s">
        <v>311</v>
      </c>
      <c r="F1886" s="74" t="s">
        <v>3211</v>
      </c>
      <c r="G1886" s="21" t="s">
        <v>6168</v>
      </c>
      <c r="H1886" s="23" t="s">
        <v>81</v>
      </c>
      <c r="I1886" s="24">
        <v>0</v>
      </c>
      <c r="J1886" s="25">
        <v>710000000</v>
      </c>
      <c r="K1886" s="25" t="s">
        <v>82</v>
      </c>
      <c r="L1886" s="23" t="s">
        <v>726</v>
      </c>
      <c r="M1886" s="30" t="s">
        <v>1707</v>
      </c>
      <c r="N1886" s="26" t="s">
        <v>84</v>
      </c>
      <c r="O1886" s="26" t="s">
        <v>4214</v>
      </c>
      <c r="P1886" s="21" t="s">
        <v>91</v>
      </c>
      <c r="Q1886" s="27" t="s">
        <v>705</v>
      </c>
      <c r="R1886" s="26" t="s">
        <v>679</v>
      </c>
      <c r="S1886" s="12">
        <v>6</v>
      </c>
      <c r="T1886" s="12">
        <v>4146.25</v>
      </c>
      <c r="U1886" s="12">
        <v>0</v>
      </c>
      <c r="V1886" s="12">
        <f t="shared" si="307"/>
        <v>0</v>
      </c>
      <c r="W1886" s="72" t="s">
        <v>1710</v>
      </c>
      <c r="X1886" s="23">
        <v>2017</v>
      </c>
      <c r="Y1886" s="25" t="s">
        <v>929</v>
      </c>
      <c r="Z1886" s="121" t="s">
        <v>687</v>
      </c>
      <c r="AA1886" s="121" t="s">
        <v>1427</v>
      </c>
      <c r="AB1886" s="121" t="s">
        <v>9344</v>
      </c>
      <c r="AC1886" s="121">
        <v>4</v>
      </c>
      <c r="AD1886" s="122" t="s">
        <v>9342</v>
      </c>
      <c r="AE1886" s="122" t="s">
        <v>9343</v>
      </c>
      <c r="AF1886" s="121" t="s">
        <v>929</v>
      </c>
      <c r="AG1886" s="121"/>
      <c r="AH1886" s="121" t="s">
        <v>929</v>
      </c>
      <c r="AI1886" s="121"/>
      <c r="AJ1886" s="123"/>
      <c r="AK1886" s="123"/>
      <c r="AL1886" s="123" t="s">
        <v>9312</v>
      </c>
      <c r="AM1886" s="123"/>
      <c r="AN1886" s="130"/>
      <c r="AO1886" s="21"/>
      <c r="AP1886" s="24"/>
      <c r="AQ1886" s="21"/>
    </row>
    <row r="1887" spans="1:43" s="22" customFormat="1" ht="76.5" outlineLevel="1" x14ac:dyDescent="0.25">
      <c r="A1887" s="70"/>
      <c r="B1887" s="72" t="s">
        <v>7470</v>
      </c>
      <c r="C1887" s="21" t="s">
        <v>79</v>
      </c>
      <c r="D1887" s="74" t="s">
        <v>6167</v>
      </c>
      <c r="E1887" s="74" t="s">
        <v>311</v>
      </c>
      <c r="F1887" s="74" t="s">
        <v>6169</v>
      </c>
      <c r="G1887" s="21" t="s">
        <v>6170</v>
      </c>
      <c r="H1887" s="23" t="s">
        <v>81</v>
      </c>
      <c r="I1887" s="24">
        <v>0</v>
      </c>
      <c r="J1887" s="25">
        <v>710000000</v>
      </c>
      <c r="K1887" s="25" t="s">
        <v>82</v>
      </c>
      <c r="L1887" s="23" t="s">
        <v>726</v>
      </c>
      <c r="M1887" s="30" t="s">
        <v>1707</v>
      </c>
      <c r="N1887" s="26" t="s">
        <v>84</v>
      </c>
      <c r="O1887" s="26" t="s">
        <v>4214</v>
      </c>
      <c r="P1887" s="21" t="s">
        <v>91</v>
      </c>
      <c r="Q1887" s="27" t="s">
        <v>705</v>
      </c>
      <c r="R1887" s="26" t="s">
        <v>679</v>
      </c>
      <c r="S1887" s="12">
        <v>2</v>
      </c>
      <c r="T1887" s="12">
        <v>4299.1099999999997</v>
      </c>
      <c r="U1887" s="12">
        <v>0</v>
      </c>
      <c r="V1887" s="12">
        <f t="shared" si="307"/>
        <v>0</v>
      </c>
      <c r="W1887" s="72" t="s">
        <v>1710</v>
      </c>
      <c r="X1887" s="23">
        <v>2017</v>
      </c>
      <c r="Y1887" s="25" t="s">
        <v>929</v>
      </c>
      <c r="Z1887" s="121" t="s">
        <v>687</v>
      </c>
      <c r="AA1887" s="121" t="s">
        <v>1427</v>
      </c>
      <c r="AB1887" s="121" t="s">
        <v>9344</v>
      </c>
      <c r="AC1887" s="121">
        <v>5</v>
      </c>
      <c r="AD1887" s="122" t="s">
        <v>9342</v>
      </c>
      <c r="AE1887" s="122" t="s">
        <v>9343</v>
      </c>
      <c r="AF1887" s="121" t="s">
        <v>929</v>
      </c>
      <c r="AG1887" s="121"/>
      <c r="AH1887" s="121" t="s">
        <v>929</v>
      </c>
      <c r="AI1887" s="121"/>
      <c r="AJ1887" s="123"/>
      <c r="AK1887" s="123"/>
      <c r="AL1887" s="123" t="s">
        <v>9312</v>
      </c>
      <c r="AM1887" s="123"/>
      <c r="AN1887" s="130"/>
      <c r="AO1887" s="21"/>
      <c r="AP1887" s="24"/>
      <c r="AQ1887" s="21"/>
    </row>
    <row r="1888" spans="1:43" s="22" customFormat="1" ht="76.5" outlineLevel="1" x14ac:dyDescent="0.25">
      <c r="A1888" s="70"/>
      <c r="B1888" s="72" t="s">
        <v>7471</v>
      </c>
      <c r="C1888" s="21" t="s">
        <v>79</v>
      </c>
      <c r="D1888" s="74" t="s">
        <v>6171</v>
      </c>
      <c r="E1888" s="74" t="s">
        <v>6172</v>
      </c>
      <c r="F1888" s="74" t="s">
        <v>6173</v>
      </c>
      <c r="G1888" s="21" t="s">
        <v>7824</v>
      </c>
      <c r="H1888" s="23" t="s">
        <v>81</v>
      </c>
      <c r="I1888" s="24">
        <v>0</v>
      </c>
      <c r="J1888" s="25">
        <v>710000000</v>
      </c>
      <c r="K1888" s="25" t="s">
        <v>82</v>
      </c>
      <c r="L1888" s="23" t="s">
        <v>726</v>
      </c>
      <c r="M1888" s="30" t="s">
        <v>1707</v>
      </c>
      <c r="N1888" s="26" t="s">
        <v>84</v>
      </c>
      <c r="O1888" s="26" t="s">
        <v>4214</v>
      </c>
      <c r="P1888" s="21" t="s">
        <v>91</v>
      </c>
      <c r="Q1888" s="27">
        <v>796</v>
      </c>
      <c r="R1888" s="26" t="s">
        <v>678</v>
      </c>
      <c r="S1888" s="12">
        <v>6</v>
      </c>
      <c r="T1888" s="12">
        <v>3343.75</v>
      </c>
      <c r="U1888" s="12">
        <v>0</v>
      </c>
      <c r="V1888" s="12">
        <f t="shared" si="307"/>
        <v>0</v>
      </c>
      <c r="W1888" s="72" t="s">
        <v>1710</v>
      </c>
      <c r="X1888" s="23">
        <v>2017</v>
      </c>
      <c r="Y1888" s="25" t="s">
        <v>929</v>
      </c>
      <c r="Z1888" s="121" t="s">
        <v>687</v>
      </c>
      <c r="AA1888" s="121" t="s">
        <v>1427</v>
      </c>
      <c r="AB1888" s="121" t="s">
        <v>9344</v>
      </c>
      <c r="AC1888" s="121">
        <v>6</v>
      </c>
      <c r="AD1888" s="122" t="s">
        <v>9342</v>
      </c>
      <c r="AE1888" s="122" t="s">
        <v>9343</v>
      </c>
      <c r="AF1888" s="121" t="s">
        <v>929</v>
      </c>
      <c r="AG1888" s="121"/>
      <c r="AH1888" s="121" t="s">
        <v>929</v>
      </c>
      <c r="AI1888" s="121"/>
      <c r="AJ1888" s="123"/>
      <c r="AK1888" s="123"/>
      <c r="AL1888" s="123" t="s">
        <v>9312</v>
      </c>
      <c r="AM1888" s="123"/>
      <c r="AN1888" s="130"/>
      <c r="AO1888" s="21"/>
      <c r="AP1888" s="24"/>
      <c r="AQ1888" s="21"/>
    </row>
    <row r="1889" spans="1:43" s="22" customFormat="1" ht="89.25" outlineLevel="1" x14ac:dyDescent="0.25">
      <c r="A1889" s="70"/>
      <c r="B1889" s="72" t="s">
        <v>7472</v>
      </c>
      <c r="C1889" s="21" t="s">
        <v>79</v>
      </c>
      <c r="D1889" s="74" t="s">
        <v>6174</v>
      </c>
      <c r="E1889" s="74" t="s">
        <v>1883</v>
      </c>
      <c r="F1889" s="74" t="s">
        <v>6175</v>
      </c>
      <c r="G1889" s="21" t="s">
        <v>7590</v>
      </c>
      <c r="H1889" s="23" t="s">
        <v>81</v>
      </c>
      <c r="I1889" s="24">
        <v>0</v>
      </c>
      <c r="J1889" s="25">
        <v>710000000</v>
      </c>
      <c r="K1889" s="25" t="s">
        <v>82</v>
      </c>
      <c r="L1889" s="23" t="s">
        <v>726</v>
      </c>
      <c r="M1889" s="30" t="s">
        <v>1707</v>
      </c>
      <c r="N1889" s="26" t="s">
        <v>84</v>
      </c>
      <c r="O1889" s="26" t="s">
        <v>4214</v>
      </c>
      <c r="P1889" s="21" t="s">
        <v>91</v>
      </c>
      <c r="Q1889" s="27">
        <v>796</v>
      </c>
      <c r="R1889" s="26" t="s">
        <v>678</v>
      </c>
      <c r="S1889" s="12">
        <v>10</v>
      </c>
      <c r="T1889" s="12">
        <v>372.59</v>
      </c>
      <c r="U1889" s="12">
        <v>0</v>
      </c>
      <c r="V1889" s="12">
        <f t="shared" si="307"/>
        <v>0</v>
      </c>
      <c r="W1889" s="72" t="s">
        <v>1710</v>
      </c>
      <c r="X1889" s="23">
        <v>2017</v>
      </c>
      <c r="Y1889" s="25" t="s">
        <v>929</v>
      </c>
      <c r="Z1889" s="121" t="s">
        <v>687</v>
      </c>
      <c r="AA1889" s="121" t="s">
        <v>1427</v>
      </c>
      <c r="AB1889" s="121" t="s">
        <v>9344</v>
      </c>
      <c r="AC1889" s="121">
        <v>7</v>
      </c>
      <c r="AD1889" s="122" t="s">
        <v>9342</v>
      </c>
      <c r="AE1889" s="122" t="s">
        <v>9343</v>
      </c>
      <c r="AF1889" s="121" t="s">
        <v>929</v>
      </c>
      <c r="AG1889" s="121"/>
      <c r="AH1889" s="121" t="s">
        <v>929</v>
      </c>
      <c r="AI1889" s="121"/>
      <c r="AJ1889" s="123"/>
      <c r="AK1889" s="123"/>
      <c r="AL1889" s="123" t="s">
        <v>9312</v>
      </c>
      <c r="AM1889" s="123"/>
      <c r="AN1889" s="130"/>
      <c r="AO1889" s="21"/>
      <c r="AP1889" s="24"/>
      <c r="AQ1889" s="21"/>
    </row>
    <row r="1890" spans="1:43" s="22" customFormat="1" ht="76.5" outlineLevel="1" x14ac:dyDescent="0.25">
      <c r="A1890" s="70"/>
      <c r="B1890" s="72" t="s">
        <v>7473</v>
      </c>
      <c r="C1890" s="21" t="s">
        <v>79</v>
      </c>
      <c r="D1890" s="74" t="s">
        <v>6176</v>
      </c>
      <c r="E1890" s="74" t="s">
        <v>6177</v>
      </c>
      <c r="F1890" s="74" t="s">
        <v>6178</v>
      </c>
      <c r="G1890" s="21" t="s">
        <v>6179</v>
      </c>
      <c r="H1890" s="23" t="s">
        <v>81</v>
      </c>
      <c r="I1890" s="24">
        <v>0</v>
      </c>
      <c r="J1890" s="25">
        <v>710000000</v>
      </c>
      <c r="K1890" s="25" t="s">
        <v>82</v>
      </c>
      <c r="L1890" s="23" t="s">
        <v>726</v>
      </c>
      <c r="M1890" s="30" t="s">
        <v>1707</v>
      </c>
      <c r="N1890" s="26" t="s">
        <v>84</v>
      </c>
      <c r="O1890" s="26" t="s">
        <v>4214</v>
      </c>
      <c r="P1890" s="21" t="s">
        <v>91</v>
      </c>
      <c r="Q1890" s="27">
        <v>796</v>
      </c>
      <c r="R1890" s="26" t="s">
        <v>678</v>
      </c>
      <c r="S1890" s="12">
        <v>6</v>
      </c>
      <c r="T1890" s="12">
        <v>200.63</v>
      </c>
      <c r="U1890" s="12">
        <v>0</v>
      </c>
      <c r="V1890" s="12">
        <f t="shared" si="307"/>
        <v>0</v>
      </c>
      <c r="W1890" s="72" t="s">
        <v>1710</v>
      </c>
      <c r="X1890" s="23">
        <v>2017</v>
      </c>
      <c r="Y1890" s="25" t="s">
        <v>929</v>
      </c>
      <c r="Z1890" s="121" t="s">
        <v>687</v>
      </c>
      <c r="AA1890" s="121" t="s">
        <v>1427</v>
      </c>
      <c r="AB1890" s="121" t="s">
        <v>9344</v>
      </c>
      <c r="AC1890" s="121">
        <v>8</v>
      </c>
      <c r="AD1890" s="122" t="s">
        <v>9342</v>
      </c>
      <c r="AE1890" s="122" t="s">
        <v>9343</v>
      </c>
      <c r="AF1890" s="121" t="s">
        <v>929</v>
      </c>
      <c r="AG1890" s="121"/>
      <c r="AH1890" s="121" t="s">
        <v>929</v>
      </c>
      <c r="AI1890" s="121"/>
      <c r="AJ1890" s="123"/>
      <c r="AK1890" s="123"/>
      <c r="AL1890" s="123" t="s">
        <v>9312</v>
      </c>
      <c r="AM1890" s="123"/>
      <c r="AN1890" s="130"/>
      <c r="AO1890" s="21"/>
      <c r="AP1890" s="24"/>
      <c r="AQ1890" s="21"/>
    </row>
    <row r="1891" spans="1:43" s="22" customFormat="1" ht="76.5" outlineLevel="1" x14ac:dyDescent="0.25">
      <c r="A1891" s="70"/>
      <c r="B1891" s="72" t="s">
        <v>7474</v>
      </c>
      <c r="C1891" s="21" t="s">
        <v>79</v>
      </c>
      <c r="D1891" s="74" t="s">
        <v>1759</v>
      </c>
      <c r="E1891" s="74" t="s">
        <v>1760</v>
      </c>
      <c r="F1891" s="74" t="s">
        <v>1761</v>
      </c>
      <c r="G1891" s="21" t="s">
        <v>4686</v>
      </c>
      <c r="H1891" s="23" t="s">
        <v>81</v>
      </c>
      <c r="I1891" s="24">
        <v>0</v>
      </c>
      <c r="J1891" s="25">
        <v>710000000</v>
      </c>
      <c r="K1891" s="25" t="s">
        <v>82</v>
      </c>
      <c r="L1891" s="23" t="s">
        <v>726</v>
      </c>
      <c r="M1891" s="30" t="s">
        <v>1707</v>
      </c>
      <c r="N1891" s="26" t="s">
        <v>84</v>
      </c>
      <c r="O1891" s="26" t="s">
        <v>4214</v>
      </c>
      <c r="P1891" s="21" t="s">
        <v>91</v>
      </c>
      <c r="Q1891" s="27" t="s">
        <v>680</v>
      </c>
      <c r="R1891" s="26" t="s">
        <v>681</v>
      </c>
      <c r="S1891" s="12">
        <v>22</v>
      </c>
      <c r="T1891" s="12">
        <v>2455.27</v>
      </c>
      <c r="U1891" s="12">
        <v>0</v>
      </c>
      <c r="V1891" s="12">
        <f t="shared" si="307"/>
        <v>0</v>
      </c>
      <c r="W1891" s="72" t="s">
        <v>1710</v>
      </c>
      <c r="X1891" s="23">
        <v>2017</v>
      </c>
      <c r="Y1891" s="25" t="s">
        <v>929</v>
      </c>
      <c r="Z1891" s="121" t="s">
        <v>687</v>
      </c>
      <c r="AA1891" s="121" t="s">
        <v>1427</v>
      </c>
      <c r="AB1891" s="121" t="s">
        <v>9344</v>
      </c>
      <c r="AC1891" s="121">
        <v>9</v>
      </c>
      <c r="AD1891" s="122" t="s">
        <v>9342</v>
      </c>
      <c r="AE1891" s="122" t="s">
        <v>9343</v>
      </c>
      <c r="AF1891" s="121" t="s">
        <v>929</v>
      </c>
      <c r="AG1891" s="121"/>
      <c r="AH1891" s="121" t="s">
        <v>929</v>
      </c>
      <c r="AI1891" s="121"/>
      <c r="AJ1891" s="123"/>
      <c r="AK1891" s="123"/>
      <c r="AL1891" s="123" t="s">
        <v>9312</v>
      </c>
      <c r="AM1891" s="123"/>
      <c r="AN1891" s="130"/>
      <c r="AO1891" s="21"/>
      <c r="AP1891" s="24"/>
      <c r="AQ1891" s="21"/>
    </row>
    <row r="1892" spans="1:43" s="22" customFormat="1" ht="76.5" outlineLevel="1" x14ac:dyDescent="0.25">
      <c r="A1892" s="70"/>
      <c r="B1892" s="72" t="s">
        <v>7475</v>
      </c>
      <c r="C1892" s="21" t="s">
        <v>79</v>
      </c>
      <c r="D1892" s="74" t="s">
        <v>6180</v>
      </c>
      <c r="E1892" s="74" t="s">
        <v>1760</v>
      </c>
      <c r="F1892" s="74" t="s">
        <v>6181</v>
      </c>
      <c r="G1892" s="21" t="s">
        <v>4686</v>
      </c>
      <c r="H1892" s="23" t="s">
        <v>81</v>
      </c>
      <c r="I1892" s="24">
        <v>0</v>
      </c>
      <c r="J1892" s="25">
        <v>710000000</v>
      </c>
      <c r="K1892" s="25" t="s">
        <v>82</v>
      </c>
      <c r="L1892" s="23" t="s">
        <v>726</v>
      </c>
      <c r="M1892" s="30" t="s">
        <v>1707</v>
      </c>
      <c r="N1892" s="26" t="s">
        <v>84</v>
      </c>
      <c r="O1892" s="26" t="s">
        <v>4214</v>
      </c>
      <c r="P1892" s="21" t="s">
        <v>91</v>
      </c>
      <c r="Q1892" s="27" t="s">
        <v>680</v>
      </c>
      <c r="R1892" s="26" t="s">
        <v>681</v>
      </c>
      <c r="S1892" s="12">
        <v>5</v>
      </c>
      <c r="T1892" s="12">
        <v>2636.79</v>
      </c>
      <c r="U1892" s="12">
        <v>0</v>
      </c>
      <c r="V1892" s="12">
        <f t="shared" si="307"/>
        <v>0</v>
      </c>
      <c r="W1892" s="72" t="s">
        <v>1710</v>
      </c>
      <c r="X1892" s="23">
        <v>2017</v>
      </c>
      <c r="Y1892" s="25" t="s">
        <v>929</v>
      </c>
      <c r="Z1892" s="121" t="s">
        <v>687</v>
      </c>
      <c r="AA1892" s="121" t="s">
        <v>1427</v>
      </c>
      <c r="AB1892" s="121" t="s">
        <v>9344</v>
      </c>
      <c r="AC1892" s="121">
        <v>10</v>
      </c>
      <c r="AD1892" s="122" t="s">
        <v>9342</v>
      </c>
      <c r="AE1892" s="122" t="s">
        <v>9343</v>
      </c>
      <c r="AF1892" s="121" t="s">
        <v>929</v>
      </c>
      <c r="AG1892" s="121"/>
      <c r="AH1892" s="121" t="s">
        <v>929</v>
      </c>
      <c r="AI1892" s="121"/>
      <c r="AJ1892" s="123"/>
      <c r="AK1892" s="123"/>
      <c r="AL1892" s="123" t="s">
        <v>9312</v>
      </c>
      <c r="AM1892" s="123"/>
      <c r="AN1892" s="130"/>
      <c r="AO1892" s="21"/>
      <c r="AP1892" s="24"/>
      <c r="AQ1892" s="21"/>
    </row>
    <row r="1893" spans="1:43" s="22" customFormat="1" ht="76.5" outlineLevel="1" x14ac:dyDescent="0.25">
      <c r="A1893" s="70"/>
      <c r="B1893" s="72" t="s">
        <v>7476</v>
      </c>
      <c r="C1893" s="21" t="s">
        <v>79</v>
      </c>
      <c r="D1893" s="74" t="s">
        <v>6182</v>
      </c>
      <c r="E1893" s="74" t="s">
        <v>6183</v>
      </c>
      <c r="F1893" s="74" t="s">
        <v>6184</v>
      </c>
      <c r="G1893" s="21" t="s">
        <v>7823</v>
      </c>
      <c r="H1893" s="23" t="s">
        <v>81</v>
      </c>
      <c r="I1893" s="24">
        <v>0</v>
      </c>
      <c r="J1893" s="25">
        <v>710000000</v>
      </c>
      <c r="K1893" s="25" t="s">
        <v>82</v>
      </c>
      <c r="L1893" s="23" t="s">
        <v>726</v>
      </c>
      <c r="M1893" s="30" t="s">
        <v>1707</v>
      </c>
      <c r="N1893" s="26" t="s">
        <v>84</v>
      </c>
      <c r="O1893" s="26" t="s">
        <v>4214</v>
      </c>
      <c r="P1893" s="21" t="s">
        <v>91</v>
      </c>
      <c r="Q1893" s="27">
        <v>796</v>
      </c>
      <c r="R1893" s="26" t="s">
        <v>678</v>
      </c>
      <c r="S1893" s="12">
        <v>10</v>
      </c>
      <c r="T1893" s="12">
        <v>1589.89</v>
      </c>
      <c r="U1893" s="12">
        <v>0</v>
      </c>
      <c r="V1893" s="12">
        <f t="shared" si="307"/>
        <v>0</v>
      </c>
      <c r="W1893" s="72" t="s">
        <v>1710</v>
      </c>
      <c r="X1893" s="23">
        <v>2017</v>
      </c>
      <c r="Y1893" s="25" t="s">
        <v>929</v>
      </c>
      <c r="Z1893" s="121" t="s">
        <v>687</v>
      </c>
      <c r="AA1893" s="121" t="s">
        <v>1427</v>
      </c>
      <c r="AB1893" s="121" t="s">
        <v>9344</v>
      </c>
      <c r="AC1893" s="121">
        <v>11</v>
      </c>
      <c r="AD1893" s="122" t="s">
        <v>9342</v>
      </c>
      <c r="AE1893" s="122" t="s">
        <v>9343</v>
      </c>
      <c r="AF1893" s="121" t="s">
        <v>929</v>
      </c>
      <c r="AG1893" s="121"/>
      <c r="AH1893" s="121" t="s">
        <v>929</v>
      </c>
      <c r="AI1893" s="121"/>
      <c r="AJ1893" s="123"/>
      <c r="AK1893" s="123"/>
      <c r="AL1893" s="123" t="s">
        <v>9312</v>
      </c>
      <c r="AM1893" s="123"/>
      <c r="AN1893" s="130"/>
      <c r="AO1893" s="21"/>
      <c r="AP1893" s="24"/>
      <c r="AQ1893" s="21"/>
    </row>
    <row r="1894" spans="1:43" s="22" customFormat="1" ht="76.5" outlineLevel="1" x14ac:dyDescent="0.25">
      <c r="A1894" s="70"/>
      <c r="B1894" s="72" t="s">
        <v>7477</v>
      </c>
      <c r="C1894" s="21" t="s">
        <v>79</v>
      </c>
      <c r="D1894" s="74" t="s">
        <v>6185</v>
      </c>
      <c r="E1894" s="74" t="s">
        <v>6183</v>
      </c>
      <c r="F1894" s="74" t="s">
        <v>6186</v>
      </c>
      <c r="G1894" s="21" t="s">
        <v>6187</v>
      </c>
      <c r="H1894" s="23" t="s">
        <v>81</v>
      </c>
      <c r="I1894" s="24">
        <v>0</v>
      </c>
      <c r="J1894" s="25">
        <v>710000000</v>
      </c>
      <c r="K1894" s="25" t="s">
        <v>82</v>
      </c>
      <c r="L1894" s="23" t="s">
        <v>726</v>
      </c>
      <c r="M1894" s="30" t="s">
        <v>1707</v>
      </c>
      <c r="N1894" s="26" t="s">
        <v>84</v>
      </c>
      <c r="O1894" s="26" t="s">
        <v>4214</v>
      </c>
      <c r="P1894" s="21" t="s">
        <v>91</v>
      </c>
      <c r="Q1894" s="27">
        <v>796</v>
      </c>
      <c r="R1894" s="26" t="s">
        <v>678</v>
      </c>
      <c r="S1894" s="12">
        <v>3</v>
      </c>
      <c r="T1894" s="12">
        <v>429.91</v>
      </c>
      <c r="U1894" s="12">
        <v>0</v>
      </c>
      <c r="V1894" s="12">
        <f t="shared" si="307"/>
        <v>0</v>
      </c>
      <c r="W1894" s="72" t="s">
        <v>1710</v>
      </c>
      <c r="X1894" s="23">
        <v>2017</v>
      </c>
      <c r="Y1894" s="25" t="s">
        <v>929</v>
      </c>
      <c r="Z1894" s="121" t="s">
        <v>687</v>
      </c>
      <c r="AA1894" s="121" t="s">
        <v>1427</v>
      </c>
      <c r="AB1894" s="121" t="s">
        <v>9344</v>
      </c>
      <c r="AC1894" s="121">
        <v>12</v>
      </c>
      <c r="AD1894" s="122" t="s">
        <v>9342</v>
      </c>
      <c r="AE1894" s="122" t="s">
        <v>9343</v>
      </c>
      <c r="AF1894" s="121" t="s">
        <v>929</v>
      </c>
      <c r="AG1894" s="121"/>
      <c r="AH1894" s="121" t="s">
        <v>929</v>
      </c>
      <c r="AI1894" s="121"/>
      <c r="AJ1894" s="123"/>
      <c r="AK1894" s="123"/>
      <c r="AL1894" s="123" t="s">
        <v>9312</v>
      </c>
      <c r="AM1894" s="123"/>
      <c r="AN1894" s="130"/>
      <c r="AO1894" s="21"/>
      <c r="AP1894" s="24"/>
      <c r="AQ1894" s="21"/>
    </row>
    <row r="1895" spans="1:43" s="22" customFormat="1" ht="76.5" outlineLevel="1" x14ac:dyDescent="0.25">
      <c r="A1895" s="70"/>
      <c r="B1895" s="72" t="s">
        <v>7478</v>
      </c>
      <c r="C1895" s="21" t="s">
        <v>79</v>
      </c>
      <c r="D1895" s="74" t="s">
        <v>1756</v>
      </c>
      <c r="E1895" s="74" t="s">
        <v>311</v>
      </c>
      <c r="F1895" s="74" t="s">
        <v>1757</v>
      </c>
      <c r="G1895" s="21" t="s">
        <v>1758</v>
      </c>
      <c r="H1895" s="23" t="s">
        <v>81</v>
      </c>
      <c r="I1895" s="24">
        <v>0</v>
      </c>
      <c r="J1895" s="25">
        <v>710000000</v>
      </c>
      <c r="K1895" s="25" t="s">
        <v>82</v>
      </c>
      <c r="L1895" s="23" t="s">
        <v>726</v>
      </c>
      <c r="M1895" s="30" t="s">
        <v>1707</v>
      </c>
      <c r="N1895" s="26" t="s">
        <v>84</v>
      </c>
      <c r="O1895" s="26" t="s">
        <v>4214</v>
      </c>
      <c r="P1895" s="21" t="s">
        <v>91</v>
      </c>
      <c r="Q1895" s="27" t="s">
        <v>705</v>
      </c>
      <c r="R1895" s="26" t="s">
        <v>679</v>
      </c>
      <c r="S1895" s="12">
        <v>3</v>
      </c>
      <c r="T1895" s="12">
        <v>5254.46</v>
      </c>
      <c r="U1895" s="12">
        <v>0</v>
      </c>
      <c r="V1895" s="12">
        <f t="shared" si="307"/>
        <v>0</v>
      </c>
      <c r="W1895" s="72" t="s">
        <v>1710</v>
      </c>
      <c r="X1895" s="23">
        <v>2017</v>
      </c>
      <c r="Y1895" s="25" t="s">
        <v>929</v>
      </c>
      <c r="Z1895" s="121" t="s">
        <v>687</v>
      </c>
      <c r="AA1895" s="121" t="s">
        <v>1427</v>
      </c>
      <c r="AB1895" s="121" t="s">
        <v>9344</v>
      </c>
      <c r="AC1895" s="121">
        <v>13</v>
      </c>
      <c r="AD1895" s="122" t="s">
        <v>9342</v>
      </c>
      <c r="AE1895" s="122" t="s">
        <v>9343</v>
      </c>
      <c r="AF1895" s="121" t="s">
        <v>929</v>
      </c>
      <c r="AG1895" s="121"/>
      <c r="AH1895" s="121" t="s">
        <v>929</v>
      </c>
      <c r="AI1895" s="121"/>
      <c r="AJ1895" s="123"/>
      <c r="AK1895" s="123"/>
      <c r="AL1895" s="123" t="s">
        <v>9312</v>
      </c>
      <c r="AM1895" s="123"/>
      <c r="AN1895" s="130"/>
      <c r="AO1895" s="21"/>
      <c r="AP1895" s="24"/>
      <c r="AQ1895" s="21"/>
    </row>
    <row r="1896" spans="1:43" s="22" customFormat="1" ht="76.5" outlineLevel="1" x14ac:dyDescent="0.25">
      <c r="A1896" s="70"/>
      <c r="B1896" s="72" t="s">
        <v>7479</v>
      </c>
      <c r="C1896" s="21" t="s">
        <v>79</v>
      </c>
      <c r="D1896" s="74" t="s">
        <v>6188</v>
      </c>
      <c r="E1896" s="74" t="s">
        <v>6189</v>
      </c>
      <c r="F1896" s="74" t="s">
        <v>6190</v>
      </c>
      <c r="G1896" s="21" t="s">
        <v>6191</v>
      </c>
      <c r="H1896" s="23" t="s">
        <v>81</v>
      </c>
      <c r="I1896" s="24">
        <v>0</v>
      </c>
      <c r="J1896" s="25">
        <v>710000000</v>
      </c>
      <c r="K1896" s="25" t="s">
        <v>82</v>
      </c>
      <c r="L1896" s="23" t="s">
        <v>726</v>
      </c>
      <c r="M1896" s="30" t="s">
        <v>1707</v>
      </c>
      <c r="N1896" s="26" t="s">
        <v>84</v>
      </c>
      <c r="O1896" s="26" t="s">
        <v>4214</v>
      </c>
      <c r="P1896" s="21" t="s">
        <v>91</v>
      </c>
      <c r="Q1896" s="27">
        <v>796</v>
      </c>
      <c r="R1896" s="26" t="s">
        <v>678</v>
      </c>
      <c r="S1896" s="12">
        <v>4</v>
      </c>
      <c r="T1896" s="12">
        <v>2598.5700000000002</v>
      </c>
      <c r="U1896" s="12">
        <v>0</v>
      </c>
      <c r="V1896" s="12">
        <f t="shared" si="307"/>
        <v>0</v>
      </c>
      <c r="W1896" s="72" t="s">
        <v>1710</v>
      </c>
      <c r="X1896" s="23">
        <v>2017</v>
      </c>
      <c r="Y1896" s="25" t="s">
        <v>929</v>
      </c>
      <c r="Z1896" s="121" t="s">
        <v>687</v>
      </c>
      <c r="AA1896" s="121" t="s">
        <v>1427</v>
      </c>
      <c r="AB1896" s="121" t="s">
        <v>9344</v>
      </c>
      <c r="AC1896" s="121">
        <v>14</v>
      </c>
      <c r="AD1896" s="122" t="s">
        <v>9342</v>
      </c>
      <c r="AE1896" s="122" t="s">
        <v>9343</v>
      </c>
      <c r="AF1896" s="121" t="s">
        <v>929</v>
      </c>
      <c r="AG1896" s="121"/>
      <c r="AH1896" s="121" t="s">
        <v>929</v>
      </c>
      <c r="AI1896" s="121"/>
      <c r="AJ1896" s="123"/>
      <c r="AK1896" s="123"/>
      <c r="AL1896" s="123" t="s">
        <v>9312</v>
      </c>
      <c r="AM1896" s="123"/>
      <c r="AN1896" s="130"/>
      <c r="AO1896" s="21"/>
      <c r="AP1896" s="24"/>
      <c r="AQ1896" s="21"/>
    </row>
    <row r="1897" spans="1:43" s="22" customFormat="1" ht="229.5" outlineLevel="1" x14ac:dyDescent="0.25">
      <c r="A1897" s="70"/>
      <c r="B1897" s="72" t="s">
        <v>7480</v>
      </c>
      <c r="C1897" s="21" t="s">
        <v>79</v>
      </c>
      <c r="D1897" s="74" t="s">
        <v>1506</v>
      </c>
      <c r="E1897" s="74" t="s">
        <v>311</v>
      </c>
      <c r="F1897" s="74" t="s">
        <v>1507</v>
      </c>
      <c r="G1897" s="21" t="s">
        <v>7611</v>
      </c>
      <c r="H1897" s="23" t="s">
        <v>81</v>
      </c>
      <c r="I1897" s="24">
        <v>0</v>
      </c>
      <c r="J1897" s="25">
        <v>710000000</v>
      </c>
      <c r="K1897" s="25" t="s">
        <v>82</v>
      </c>
      <c r="L1897" s="23" t="s">
        <v>726</v>
      </c>
      <c r="M1897" s="30" t="s">
        <v>1707</v>
      </c>
      <c r="N1897" s="26" t="s">
        <v>84</v>
      </c>
      <c r="O1897" s="26" t="s">
        <v>4214</v>
      </c>
      <c r="P1897" s="21" t="s">
        <v>91</v>
      </c>
      <c r="Q1897" s="27" t="s">
        <v>705</v>
      </c>
      <c r="R1897" s="26" t="s">
        <v>679</v>
      </c>
      <c r="S1897" s="12">
        <v>22</v>
      </c>
      <c r="T1897" s="12">
        <v>26081.25</v>
      </c>
      <c r="U1897" s="12">
        <v>0</v>
      </c>
      <c r="V1897" s="12">
        <f t="shared" si="307"/>
        <v>0</v>
      </c>
      <c r="W1897" s="72" t="s">
        <v>1710</v>
      </c>
      <c r="X1897" s="23">
        <v>2017</v>
      </c>
      <c r="Y1897" s="25" t="s">
        <v>929</v>
      </c>
      <c r="Z1897" s="121" t="s">
        <v>687</v>
      </c>
      <c r="AA1897" s="121" t="s">
        <v>1427</v>
      </c>
      <c r="AB1897" s="121" t="s">
        <v>9344</v>
      </c>
      <c r="AC1897" s="121">
        <v>15</v>
      </c>
      <c r="AD1897" s="122" t="s">
        <v>9342</v>
      </c>
      <c r="AE1897" s="122" t="s">
        <v>9343</v>
      </c>
      <c r="AF1897" s="121" t="s">
        <v>929</v>
      </c>
      <c r="AG1897" s="121"/>
      <c r="AH1897" s="121" t="s">
        <v>929</v>
      </c>
      <c r="AI1897" s="121"/>
      <c r="AJ1897" s="123"/>
      <c r="AK1897" s="123"/>
      <c r="AL1897" s="123" t="s">
        <v>9312</v>
      </c>
      <c r="AM1897" s="123"/>
      <c r="AN1897" s="130"/>
      <c r="AO1897" s="21"/>
      <c r="AP1897" s="24"/>
      <c r="AQ1897" s="21"/>
    </row>
    <row r="1898" spans="1:43" s="22" customFormat="1" ht="76.5" outlineLevel="1" x14ac:dyDescent="0.25">
      <c r="A1898" s="70"/>
      <c r="B1898" s="72" t="s">
        <v>7481</v>
      </c>
      <c r="C1898" s="21" t="s">
        <v>79</v>
      </c>
      <c r="D1898" s="131" t="s">
        <v>1503</v>
      </c>
      <c r="E1898" s="131" t="s">
        <v>311</v>
      </c>
      <c r="F1898" s="131" t="s">
        <v>1504</v>
      </c>
      <c r="G1898" s="21" t="s">
        <v>1505</v>
      </c>
      <c r="H1898" s="23" t="s">
        <v>81</v>
      </c>
      <c r="I1898" s="24">
        <v>0</v>
      </c>
      <c r="J1898" s="25">
        <v>710000000</v>
      </c>
      <c r="K1898" s="25" t="s">
        <v>82</v>
      </c>
      <c r="L1898" s="23" t="s">
        <v>726</v>
      </c>
      <c r="M1898" s="30" t="s">
        <v>1707</v>
      </c>
      <c r="N1898" s="26" t="s">
        <v>84</v>
      </c>
      <c r="O1898" s="26" t="s">
        <v>4214</v>
      </c>
      <c r="P1898" s="21" t="s">
        <v>91</v>
      </c>
      <c r="Q1898" s="27" t="s">
        <v>705</v>
      </c>
      <c r="R1898" s="26" t="s">
        <v>679</v>
      </c>
      <c r="S1898" s="12">
        <v>22</v>
      </c>
      <c r="T1898" s="12">
        <v>5254.46</v>
      </c>
      <c r="U1898" s="12">
        <v>0</v>
      </c>
      <c r="V1898" s="12">
        <f t="shared" si="307"/>
        <v>0</v>
      </c>
      <c r="W1898" s="72" t="s">
        <v>1710</v>
      </c>
      <c r="X1898" s="23">
        <v>2017</v>
      </c>
      <c r="Y1898" s="25" t="s">
        <v>929</v>
      </c>
      <c r="Z1898" s="121" t="s">
        <v>687</v>
      </c>
      <c r="AA1898" s="121" t="s">
        <v>1427</v>
      </c>
      <c r="AB1898" s="121" t="s">
        <v>9344</v>
      </c>
      <c r="AC1898" s="121">
        <v>16</v>
      </c>
      <c r="AD1898" s="122" t="s">
        <v>9342</v>
      </c>
      <c r="AE1898" s="122" t="s">
        <v>9343</v>
      </c>
      <c r="AF1898" s="121" t="s">
        <v>929</v>
      </c>
      <c r="AG1898" s="121"/>
      <c r="AH1898" s="121" t="s">
        <v>929</v>
      </c>
      <c r="AI1898" s="121"/>
      <c r="AJ1898" s="123"/>
      <c r="AK1898" s="123"/>
      <c r="AL1898" s="123" t="s">
        <v>9312</v>
      </c>
      <c r="AM1898" s="123"/>
      <c r="AN1898" s="130"/>
      <c r="AO1898" s="21"/>
      <c r="AP1898" s="24"/>
      <c r="AQ1898" s="21"/>
    </row>
    <row r="1899" spans="1:43" s="22" customFormat="1" ht="76.5" outlineLevel="1" x14ac:dyDescent="0.25">
      <c r="A1899" s="70"/>
      <c r="B1899" s="72" t="s">
        <v>7482</v>
      </c>
      <c r="C1899" s="21" t="s">
        <v>79</v>
      </c>
      <c r="D1899" s="131" t="s">
        <v>3210</v>
      </c>
      <c r="E1899" s="131" t="s">
        <v>311</v>
      </c>
      <c r="F1899" s="131" t="s">
        <v>3211</v>
      </c>
      <c r="G1899" s="21" t="s">
        <v>1505</v>
      </c>
      <c r="H1899" s="23" t="s">
        <v>81</v>
      </c>
      <c r="I1899" s="24">
        <v>0</v>
      </c>
      <c r="J1899" s="25">
        <v>710000000</v>
      </c>
      <c r="K1899" s="25" t="s">
        <v>82</v>
      </c>
      <c r="L1899" s="23" t="s">
        <v>726</v>
      </c>
      <c r="M1899" s="30" t="s">
        <v>1707</v>
      </c>
      <c r="N1899" s="26" t="s">
        <v>84</v>
      </c>
      <c r="O1899" s="26" t="s">
        <v>4214</v>
      </c>
      <c r="P1899" s="21" t="s">
        <v>91</v>
      </c>
      <c r="Q1899" s="27" t="s">
        <v>705</v>
      </c>
      <c r="R1899" s="26" t="s">
        <v>679</v>
      </c>
      <c r="S1899" s="12">
        <v>11</v>
      </c>
      <c r="T1899" s="12">
        <v>5254.46</v>
      </c>
      <c r="U1899" s="12">
        <v>0</v>
      </c>
      <c r="V1899" s="12">
        <f t="shared" si="307"/>
        <v>0</v>
      </c>
      <c r="W1899" s="72" t="s">
        <v>1710</v>
      </c>
      <c r="X1899" s="23">
        <v>2017</v>
      </c>
      <c r="Y1899" s="25" t="s">
        <v>929</v>
      </c>
      <c r="Z1899" s="121" t="s">
        <v>687</v>
      </c>
      <c r="AA1899" s="121" t="s">
        <v>1427</v>
      </c>
      <c r="AB1899" s="121" t="s">
        <v>9344</v>
      </c>
      <c r="AC1899" s="121">
        <v>17</v>
      </c>
      <c r="AD1899" s="122" t="s">
        <v>9342</v>
      </c>
      <c r="AE1899" s="122" t="s">
        <v>9343</v>
      </c>
      <c r="AF1899" s="121" t="s">
        <v>929</v>
      </c>
      <c r="AG1899" s="121"/>
      <c r="AH1899" s="121" t="s">
        <v>929</v>
      </c>
      <c r="AI1899" s="121"/>
      <c r="AJ1899" s="123"/>
      <c r="AK1899" s="123"/>
      <c r="AL1899" s="123" t="s">
        <v>9312</v>
      </c>
      <c r="AM1899" s="123"/>
      <c r="AN1899" s="130"/>
      <c r="AO1899" s="21"/>
      <c r="AP1899" s="24"/>
      <c r="AQ1899" s="21"/>
    </row>
    <row r="1900" spans="1:43" s="22" customFormat="1" ht="76.5" outlineLevel="1" x14ac:dyDescent="0.25">
      <c r="A1900" s="70"/>
      <c r="B1900" s="72" t="s">
        <v>7483</v>
      </c>
      <c r="C1900" s="21" t="s">
        <v>79</v>
      </c>
      <c r="D1900" s="74" t="s">
        <v>3217</v>
      </c>
      <c r="E1900" s="74" t="s">
        <v>3218</v>
      </c>
      <c r="F1900" s="74" t="s">
        <v>3219</v>
      </c>
      <c r="G1900" s="21" t="s">
        <v>7307</v>
      </c>
      <c r="H1900" s="23" t="s">
        <v>81</v>
      </c>
      <c r="I1900" s="24">
        <v>0</v>
      </c>
      <c r="J1900" s="25">
        <v>710000000</v>
      </c>
      <c r="K1900" s="25" t="s">
        <v>82</v>
      </c>
      <c r="L1900" s="23" t="s">
        <v>726</v>
      </c>
      <c r="M1900" s="30" t="s">
        <v>1707</v>
      </c>
      <c r="N1900" s="26" t="s">
        <v>84</v>
      </c>
      <c r="O1900" s="26" t="s">
        <v>4214</v>
      </c>
      <c r="P1900" s="21" t="s">
        <v>91</v>
      </c>
      <c r="Q1900" s="27" t="s">
        <v>680</v>
      </c>
      <c r="R1900" s="26" t="s">
        <v>681</v>
      </c>
      <c r="S1900" s="12">
        <v>50</v>
      </c>
      <c r="T1900" s="12">
        <v>386.92</v>
      </c>
      <c r="U1900" s="12">
        <v>0</v>
      </c>
      <c r="V1900" s="12">
        <f t="shared" si="307"/>
        <v>0</v>
      </c>
      <c r="W1900" s="72" t="s">
        <v>1710</v>
      </c>
      <c r="X1900" s="23">
        <v>2017</v>
      </c>
      <c r="Y1900" s="25" t="s">
        <v>929</v>
      </c>
      <c r="Z1900" s="121" t="s">
        <v>687</v>
      </c>
      <c r="AA1900" s="121" t="s">
        <v>1427</v>
      </c>
      <c r="AB1900" s="121" t="s">
        <v>9344</v>
      </c>
      <c r="AC1900" s="121">
        <v>18</v>
      </c>
      <c r="AD1900" s="122" t="s">
        <v>9342</v>
      </c>
      <c r="AE1900" s="122" t="s">
        <v>9343</v>
      </c>
      <c r="AF1900" s="121" t="s">
        <v>929</v>
      </c>
      <c r="AG1900" s="121"/>
      <c r="AH1900" s="121" t="s">
        <v>929</v>
      </c>
      <c r="AI1900" s="121"/>
      <c r="AJ1900" s="123"/>
      <c r="AK1900" s="123"/>
      <c r="AL1900" s="123" t="s">
        <v>9312</v>
      </c>
      <c r="AM1900" s="123"/>
      <c r="AN1900" s="130"/>
      <c r="AO1900" s="21"/>
      <c r="AP1900" s="24"/>
      <c r="AQ1900" s="21"/>
    </row>
    <row r="1901" spans="1:43" s="22" customFormat="1" ht="76.5" outlineLevel="1" x14ac:dyDescent="0.25">
      <c r="A1901" s="70"/>
      <c r="B1901" s="72" t="s">
        <v>7484</v>
      </c>
      <c r="C1901" s="21" t="s">
        <v>79</v>
      </c>
      <c r="D1901" s="74" t="s">
        <v>6212</v>
      </c>
      <c r="E1901" s="74" t="s">
        <v>6213</v>
      </c>
      <c r="F1901" s="74" t="s">
        <v>6214</v>
      </c>
      <c r="G1901" s="21" t="s">
        <v>7822</v>
      </c>
      <c r="H1901" s="23" t="s">
        <v>3011</v>
      </c>
      <c r="I1901" s="24">
        <v>0</v>
      </c>
      <c r="J1901" s="25">
        <v>710000000</v>
      </c>
      <c r="K1901" s="25" t="s">
        <v>82</v>
      </c>
      <c r="L1901" s="23" t="s">
        <v>726</v>
      </c>
      <c r="M1901" s="30" t="s">
        <v>1707</v>
      </c>
      <c r="N1901" s="26" t="s">
        <v>84</v>
      </c>
      <c r="O1901" s="26" t="s">
        <v>4214</v>
      </c>
      <c r="P1901" s="21" t="s">
        <v>91</v>
      </c>
      <c r="Q1901" s="27" t="s">
        <v>900</v>
      </c>
      <c r="R1901" s="26" t="s">
        <v>901</v>
      </c>
      <c r="S1901" s="12">
        <v>100</v>
      </c>
      <c r="T1901" s="12">
        <v>2144.7800000000002</v>
      </c>
      <c r="U1901" s="12">
        <f t="shared" si="306"/>
        <v>214478.00000000003</v>
      </c>
      <c r="V1901" s="12">
        <f t="shared" si="307"/>
        <v>240215.36000000004</v>
      </c>
      <c r="W1901" s="72" t="s">
        <v>1710</v>
      </c>
      <c r="X1901" s="23">
        <v>2017</v>
      </c>
      <c r="Y1901" s="25"/>
      <c r="Z1901" s="121" t="s">
        <v>6233</v>
      </c>
      <c r="AA1901" s="121" t="s">
        <v>1427</v>
      </c>
      <c r="AB1901" s="121" t="s">
        <v>4792</v>
      </c>
      <c r="AC1901" s="121">
        <v>1</v>
      </c>
      <c r="AD1901" s="122" t="s">
        <v>8344</v>
      </c>
      <c r="AE1901" s="122" t="s">
        <v>8345</v>
      </c>
      <c r="AF1901" s="121" t="s">
        <v>8337</v>
      </c>
      <c r="AG1901" s="121"/>
      <c r="AH1901" s="121" t="s">
        <v>8506</v>
      </c>
      <c r="AI1901" s="121"/>
      <c r="AJ1901" s="123">
        <v>100</v>
      </c>
      <c r="AK1901" s="123">
        <v>2144.7800000000002</v>
      </c>
      <c r="AL1901" s="123">
        <f>AJ1901*AK1901</f>
        <v>214478.00000000003</v>
      </c>
      <c r="AM1901" s="123">
        <f>U1901-AL1901</f>
        <v>0</v>
      </c>
      <c r="AN1901" s="130"/>
      <c r="AO1901" s="99" t="s">
        <v>8505</v>
      </c>
      <c r="AP1901" s="148">
        <v>0.55300000000000005</v>
      </c>
      <c r="AQ1901" s="149">
        <f t="shared" ref="AQ1901" si="310">AL1901*AP1901</f>
        <v>118606.33400000003</v>
      </c>
    </row>
    <row r="1902" spans="1:43" s="22" customFormat="1" ht="89.25" outlineLevel="1" x14ac:dyDescent="0.25">
      <c r="A1902" s="70"/>
      <c r="B1902" s="72" t="s">
        <v>7485</v>
      </c>
      <c r="C1902" s="21" t="s">
        <v>79</v>
      </c>
      <c r="D1902" s="74" t="s">
        <v>6215</v>
      </c>
      <c r="E1902" s="74" t="s">
        <v>6216</v>
      </c>
      <c r="F1902" s="74" t="s">
        <v>6217</v>
      </c>
      <c r="G1902" s="21" t="s">
        <v>7821</v>
      </c>
      <c r="H1902" s="23" t="s">
        <v>3011</v>
      </c>
      <c r="I1902" s="24">
        <v>0</v>
      </c>
      <c r="J1902" s="25">
        <v>710000000</v>
      </c>
      <c r="K1902" s="25" t="s">
        <v>82</v>
      </c>
      <c r="L1902" s="23" t="s">
        <v>726</v>
      </c>
      <c r="M1902" s="30" t="s">
        <v>1707</v>
      </c>
      <c r="N1902" s="26" t="s">
        <v>84</v>
      </c>
      <c r="O1902" s="26" t="s">
        <v>4214</v>
      </c>
      <c r="P1902" s="21" t="s">
        <v>91</v>
      </c>
      <c r="Q1902" s="27" t="s">
        <v>705</v>
      </c>
      <c r="R1902" s="26" t="s">
        <v>679</v>
      </c>
      <c r="S1902" s="12">
        <v>120</v>
      </c>
      <c r="T1902" s="12">
        <v>6209.82</v>
      </c>
      <c r="U1902" s="12">
        <f t="shared" si="306"/>
        <v>745178.39999999991</v>
      </c>
      <c r="V1902" s="12">
        <f t="shared" si="307"/>
        <v>834599.80799999996</v>
      </c>
      <c r="W1902" s="72" t="s">
        <v>1710</v>
      </c>
      <c r="X1902" s="23">
        <v>2017</v>
      </c>
      <c r="Y1902" s="25"/>
      <c r="Z1902" s="121" t="s">
        <v>6233</v>
      </c>
      <c r="AA1902" s="121" t="s">
        <v>1427</v>
      </c>
      <c r="AB1902" s="121" t="s">
        <v>4792</v>
      </c>
      <c r="AC1902" s="121">
        <v>2</v>
      </c>
      <c r="AD1902" s="122" t="s">
        <v>8344</v>
      </c>
      <c r="AE1902" s="122" t="s">
        <v>8345</v>
      </c>
      <c r="AF1902" s="121" t="s">
        <v>8337</v>
      </c>
      <c r="AG1902" s="121"/>
      <c r="AH1902" s="121" t="s">
        <v>8506</v>
      </c>
      <c r="AI1902" s="121"/>
      <c r="AJ1902" s="123">
        <v>120</v>
      </c>
      <c r="AK1902" s="123">
        <v>6209.82</v>
      </c>
      <c r="AL1902" s="123">
        <f t="shared" ref="AL1902:AL1906" si="311">AJ1902*AK1902</f>
        <v>745178.39999999991</v>
      </c>
      <c r="AM1902" s="123">
        <f t="shared" ref="AM1902:AM1906" si="312">U1902-AL1902</f>
        <v>0</v>
      </c>
      <c r="AN1902" s="130"/>
      <c r="AO1902" s="99" t="s">
        <v>8505</v>
      </c>
      <c r="AP1902" s="144">
        <v>0.56299999999999994</v>
      </c>
      <c r="AQ1902" s="12">
        <f>AL1902*AP1902</f>
        <v>419535.43919999991</v>
      </c>
    </row>
    <row r="1903" spans="1:43" s="22" customFormat="1" ht="76.5" outlineLevel="1" x14ac:dyDescent="0.25">
      <c r="A1903" s="70"/>
      <c r="B1903" s="72" t="s">
        <v>7690</v>
      </c>
      <c r="C1903" s="21" t="s">
        <v>79</v>
      </c>
      <c r="D1903" s="74" t="s">
        <v>6218</v>
      </c>
      <c r="E1903" s="74" t="s">
        <v>6219</v>
      </c>
      <c r="F1903" s="74" t="s">
        <v>6220</v>
      </c>
      <c r="G1903" s="21" t="s">
        <v>7308</v>
      </c>
      <c r="H1903" s="23" t="s">
        <v>3011</v>
      </c>
      <c r="I1903" s="24">
        <v>0</v>
      </c>
      <c r="J1903" s="25">
        <v>710000000</v>
      </c>
      <c r="K1903" s="25" t="s">
        <v>82</v>
      </c>
      <c r="L1903" s="23" t="s">
        <v>726</v>
      </c>
      <c r="M1903" s="30" t="s">
        <v>1707</v>
      </c>
      <c r="N1903" s="26" t="s">
        <v>84</v>
      </c>
      <c r="O1903" s="26" t="s">
        <v>4214</v>
      </c>
      <c r="P1903" s="21" t="s">
        <v>91</v>
      </c>
      <c r="Q1903" s="27">
        <v>796</v>
      </c>
      <c r="R1903" s="26" t="s">
        <v>678</v>
      </c>
      <c r="S1903" s="12">
        <v>50</v>
      </c>
      <c r="T1903" s="12">
        <v>5254.46</v>
      </c>
      <c r="U1903" s="12">
        <f t="shared" si="306"/>
        <v>262723</v>
      </c>
      <c r="V1903" s="12">
        <f t="shared" si="307"/>
        <v>294249.76</v>
      </c>
      <c r="W1903" s="72" t="s">
        <v>1710</v>
      </c>
      <c r="X1903" s="23">
        <v>2017</v>
      </c>
      <c r="Y1903" s="25"/>
      <c r="Z1903" s="121" t="s">
        <v>6233</v>
      </c>
      <c r="AA1903" s="121" t="s">
        <v>1427</v>
      </c>
      <c r="AB1903" s="121" t="s">
        <v>4792</v>
      </c>
      <c r="AC1903" s="121">
        <v>3</v>
      </c>
      <c r="AD1903" s="122" t="s">
        <v>8344</v>
      </c>
      <c r="AE1903" s="122" t="s">
        <v>8345</v>
      </c>
      <c r="AF1903" s="121" t="s">
        <v>8337</v>
      </c>
      <c r="AG1903" s="121"/>
      <c r="AH1903" s="121" t="s">
        <v>8506</v>
      </c>
      <c r="AI1903" s="121"/>
      <c r="AJ1903" s="123">
        <v>50</v>
      </c>
      <c r="AK1903" s="123">
        <v>5254.46</v>
      </c>
      <c r="AL1903" s="123">
        <f t="shared" si="311"/>
        <v>262723</v>
      </c>
      <c r="AM1903" s="123">
        <f t="shared" si="312"/>
        <v>0</v>
      </c>
      <c r="AN1903" s="130"/>
      <c r="AO1903" s="99" t="s">
        <v>8505</v>
      </c>
      <c r="AP1903" s="148">
        <v>0.57499999999999996</v>
      </c>
      <c r="AQ1903" s="149">
        <f t="shared" ref="AQ1903:AQ1906" si="313">AL1903*AP1903</f>
        <v>151065.72499999998</v>
      </c>
    </row>
    <row r="1904" spans="1:43" s="22" customFormat="1" ht="76.5" outlineLevel="1" x14ac:dyDescent="0.25">
      <c r="A1904" s="70"/>
      <c r="B1904" s="72" t="s">
        <v>7691</v>
      </c>
      <c r="C1904" s="21" t="s">
        <v>79</v>
      </c>
      <c r="D1904" s="74" t="s">
        <v>6221</v>
      </c>
      <c r="E1904" s="74" t="s">
        <v>6222</v>
      </c>
      <c r="F1904" s="74" t="s">
        <v>6223</v>
      </c>
      <c r="G1904" s="21" t="s">
        <v>7820</v>
      </c>
      <c r="H1904" s="23" t="s">
        <v>3011</v>
      </c>
      <c r="I1904" s="24">
        <v>0</v>
      </c>
      <c r="J1904" s="25">
        <v>710000000</v>
      </c>
      <c r="K1904" s="25" t="s">
        <v>82</v>
      </c>
      <c r="L1904" s="23" t="s">
        <v>726</v>
      </c>
      <c r="M1904" s="30" t="s">
        <v>1707</v>
      </c>
      <c r="N1904" s="26" t="s">
        <v>84</v>
      </c>
      <c r="O1904" s="26" t="s">
        <v>4214</v>
      </c>
      <c r="P1904" s="21" t="s">
        <v>91</v>
      </c>
      <c r="Q1904" s="27">
        <v>796</v>
      </c>
      <c r="R1904" s="26" t="s">
        <v>678</v>
      </c>
      <c r="S1904" s="12">
        <v>25</v>
      </c>
      <c r="T1904" s="12">
        <v>2388.39</v>
      </c>
      <c r="U1904" s="12">
        <f t="shared" si="306"/>
        <v>59709.75</v>
      </c>
      <c r="V1904" s="12">
        <f t="shared" si="307"/>
        <v>66874.920000000013</v>
      </c>
      <c r="W1904" s="72" t="s">
        <v>1710</v>
      </c>
      <c r="X1904" s="23">
        <v>2017</v>
      </c>
      <c r="Y1904" s="25"/>
      <c r="Z1904" s="121" t="s">
        <v>6233</v>
      </c>
      <c r="AA1904" s="121" t="s">
        <v>1427</v>
      </c>
      <c r="AB1904" s="121" t="s">
        <v>4792</v>
      </c>
      <c r="AC1904" s="121">
        <v>4</v>
      </c>
      <c r="AD1904" s="122" t="s">
        <v>8344</v>
      </c>
      <c r="AE1904" s="122" t="s">
        <v>8345</v>
      </c>
      <c r="AF1904" s="121" t="s">
        <v>8337</v>
      </c>
      <c r="AG1904" s="121"/>
      <c r="AH1904" s="121" t="s">
        <v>8506</v>
      </c>
      <c r="AI1904" s="121"/>
      <c r="AJ1904" s="123">
        <v>25</v>
      </c>
      <c r="AK1904" s="123">
        <v>2388.39</v>
      </c>
      <c r="AL1904" s="123">
        <f t="shared" si="311"/>
        <v>59709.75</v>
      </c>
      <c r="AM1904" s="123">
        <f t="shared" si="312"/>
        <v>0</v>
      </c>
      <c r="AN1904" s="130"/>
      <c r="AO1904" s="99" t="s">
        <v>8505</v>
      </c>
      <c r="AP1904" s="148">
        <v>0.64400000000000002</v>
      </c>
      <c r="AQ1904" s="149">
        <f t="shared" si="313"/>
        <v>38453.078999999998</v>
      </c>
    </row>
    <row r="1905" spans="1:43" s="22" customFormat="1" ht="76.5" outlineLevel="1" x14ac:dyDescent="0.25">
      <c r="A1905" s="70"/>
      <c r="B1905" s="72" t="s">
        <v>7692</v>
      </c>
      <c r="C1905" s="21" t="s">
        <v>79</v>
      </c>
      <c r="D1905" s="74" t="s">
        <v>7309</v>
      </c>
      <c r="E1905" s="74" t="s">
        <v>6222</v>
      </c>
      <c r="F1905" s="74" t="s">
        <v>6224</v>
      </c>
      <c r="G1905" s="21" t="s">
        <v>7819</v>
      </c>
      <c r="H1905" s="23" t="s">
        <v>3011</v>
      </c>
      <c r="I1905" s="24">
        <v>0</v>
      </c>
      <c r="J1905" s="25">
        <v>710000000</v>
      </c>
      <c r="K1905" s="25" t="s">
        <v>82</v>
      </c>
      <c r="L1905" s="23" t="s">
        <v>726</v>
      </c>
      <c r="M1905" s="30" t="s">
        <v>1707</v>
      </c>
      <c r="N1905" s="26" t="s">
        <v>84</v>
      </c>
      <c r="O1905" s="26" t="s">
        <v>4214</v>
      </c>
      <c r="P1905" s="21" t="s">
        <v>91</v>
      </c>
      <c r="Q1905" s="27">
        <v>796</v>
      </c>
      <c r="R1905" s="26" t="s">
        <v>678</v>
      </c>
      <c r="S1905" s="12">
        <v>25</v>
      </c>
      <c r="T1905" s="12">
        <v>2388.39</v>
      </c>
      <c r="U1905" s="12">
        <f t="shared" si="306"/>
        <v>59709.75</v>
      </c>
      <c r="V1905" s="12">
        <f t="shared" si="307"/>
        <v>66874.920000000013</v>
      </c>
      <c r="W1905" s="72" t="s">
        <v>1710</v>
      </c>
      <c r="X1905" s="23">
        <v>2017</v>
      </c>
      <c r="Y1905" s="25"/>
      <c r="Z1905" s="121" t="s">
        <v>6233</v>
      </c>
      <c r="AA1905" s="121" t="s">
        <v>1427</v>
      </c>
      <c r="AB1905" s="121" t="s">
        <v>4792</v>
      </c>
      <c r="AC1905" s="121">
        <v>5</v>
      </c>
      <c r="AD1905" s="122" t="s">
        <v>8344</v>
      </c>
      <c r="AE1905" s="122" t="s">
        <v>8345</v>
      </c>
      <c r="AF1905" s="121" t="s">
        <v>8337</v>
      </c>
      <c r="AG1905" s="121"/>
      <c r="AH1905" s="121" t="s">
        <v>8506</v>
      </c>
      <c r="AI1905" s="121"/>
      <c r="AJ1905" s="123">
        <v>25</v>
      </c>
      <c r="AK1905" s="123">
        <v>2388.39</v>
      </c>
      <c r="AL1905" s="123">
        <f t="shared" si="311"/>
        <v>59709.75</v>
      </c>
      <c r="AM1905" s="123">
        <f t="shared" si="312"/>
        <v>0</v>
      </c>
      <c r="AN1905" s="130"/>
      <c r="AO1905" s="99" t="s">
        <v>8505</v>
      </c>
      <c r="AP1905" s="148">
        <v>0.64400000000000002</v>
      </c>
      <c r="AQ1905" s="149">
        <f t="shared" si="313"/>
        <v>38453.078999999998</v>
      </c>
    </row>
    <row r="1906" spans="1:43" s="22" customFormat="1" ht="76.5" outlineLevel="1" x14ac:dyDescent="0.25">
      <c r="A1906" s="70"/>
      <c r="B1906" s="72" t="s">
        <v>7700</v>
      </c>
      <c r="C1906" s="21" t="s">
        <v>79</v>
      </c>
      <c r="D1906" s="74" t="s">
        <v>6225</v>
      </c>
      <c r="E1906" s="74" t="s">
        <v>6226</v>
      </c>
      <c r="F1906" s="74" t="s">
        <v>6227</v>
      </c>
      <c r="G1906" s="21" t="s">
        <v>7310</v>
      </c>
      <c r="H1906" s="23" t="s">
        <v>3011</v>
      </c>
      <c r="I1906" s="24">
        <v>0</v>
      </c>
      <c r="J1906" s="25">
        <v>710000000</v>
      </c>
      <c r="K1906" s="25" t="s">
        <v>82</v>
      </c>
      <c r="L1906" s="23" t="s">
        <v>726</v>
      </c>
      <c r="M1906" s="30" t="s">
        <v>1707</v>
      </c>
      <c r="N1906" s="26" t="s">
        <v>84</v>
      </c>
      <c r="O1906" s="26" t="s">
        <v>4214</v>
      </c>
      <c r="P1906" s="21" t="s">
        <v>91</v>
      </c>
      <c r="Q1906" s="27">
        <v>796</v>
      </c>
      <c r="R1906" s="26" t="s">
        <v>678</v>
      </c>
      <c r="S1906" s="12">
        <v>80</v>
      </c>
      <c r="T1906" s="12">
        <v>3668.57</v>
      </c>
      <c r="U1906" s="12">
        <f t="shared" si="306"/>
        <v>293485.60000000003</v>
      </c>
      <c r="V1906" s="12">
        <f t="shared" si="307"/>
        <v>328703.87200000009</v>
      </c>
      <c r="W1906" s="72" t="s">
        <v>1710</v>
      </c>
      <c r="X1906" s="23">
        <v>2017</v>
      </c>
      <c r="Y1906" s="25"/>
      <c r="Z1906" s="121" t="s">
        <v>6233</v>
      </c>
      <c r="AA1906" s="121" t="s">
        <v>1427</v>
      </c>
      <c r="AB1906" s="121" t="s">
        <v>4792</v>
      </c>
      <c r="AC1906" s="121">
        <v>6</v>
      </c>
      <c r="AD1906" s="122" t="s">
        <v>8344</v>
      </c>
      <c r="AE1906" s="122" t="s">
        <v>8345</v>
      </c>
      <c r="AF1906" s="121" t="s">
        <v>8337</v>
      </c>
      <c r="AG1906" s="121"/>
      <c r="AH1906" s="121" t="s">
        <v>8506</v>
      </c>
      <c r="AI1906" s="121"/>
      <c r="AJ1906" s="123">
        <v>80</v>
      </c>
      <c r="AK1906" s="123">
        <v>3668.57</v>
      </c>
      <c r="AL1906" s="123">
        <f t="shared" si="311"/>
        <v>293485.60000000003</v>
      </c>
      <c r="AM1906" s="123">
        <f t="shared" si="312"/>
        <v>0</v>
      </c>
      <c r="AN1906" s="130"/>
      <c r="AO1906" s="99" t="s">
        <v>8505</v>
      </c>
      <c r="AP1906" s="24">
        <v>0.53</v>
      </c>
      <c r="AQ1906" s="12">
        <f t="shared" si="313"/>
        <v>155547.36800000002</v>
      </c>
    </row>
    <row r="1907" spans="1:43" s="22" customFormat="1" ht="76.5" outlineLevel="1" x14ac:dyDescent="0.25">
      <c r="A1907" s="70"/>
      <c r="B1907" s="72" t="s">
        <v>7701</v>
      </c>
      <c r="C1907" s="21" t="s">
        <v>79</v>
      </c>
      <c r="D1907" s="74" t="s">
        <v>6192</v>
      </c>
      <c r="E1907" s="74" t="s">
        <v>6193</v>
      </c>
      <c r="F1907" s="74" t="s">
        <v>6194</v>
      </c>
      <c r="G1907" s="74" t="s">
        <v>7332</v>
      </c>
      <c r="H1907" s="23" t="s">
        <v>100</v>
      </c>
      <c r="I1907" s="24">
        <v>0</v>
      </c>
      <c r="J1907" s="25">
        <v>710000000</v>
      </c>
      <c r="K1907" s="25" t="s">
        <v>82</v>
      </c>
      <c r="L1907" s="23" t="s">
        <v>726</v>
      </c>
      <c r="M1907" s="30" t="s">
        <v>1707</v>
      </c>
      <c r="N1907" s="26" t="s">
        <v>84</v>
      </c>
      <c r="O1907" s="26" t="s">
        <v>4214</v>
      </c>
      <c r="P1907" s="21" t="s">
        <v>91</v>
      </c>
      <c r="Q1907" s="76">
        <v>796</v>
      </c>
      <c r="R1907" s="77" t="s">
        <v>678</v>
      </c>
      <c r="S1907" s="12">
        <v>1000</v>
      </c>
      <c r="T1907" s="12">
        <v>4.78</v>
      </c>
      <c r="U1907" s="12">
        <v>0</v>
      </c>
      <c r="V1907" s="12">
        <f t="shared" si="307"/>
        <v>0</v>
      </c>
      <c r="W1907" s="23"/>
      <c r="X1907" s="23">
        <v>2017</v>
      </c>
      <c r="Y1907" s="25">
        <v>11</v>
      </c>
      <c r="Z1907" s="121" t="s">
        <v>6238</v>
      </c>
      <c r="AA1907" s="121" t="s">
        <v>1427</v>
      </c>
      <c r="AB1907" s="121"/>
      <c r="AC1907" s="121">
        <v>1</v>
      </c>
      <c r="AD1907" s="122"/>
      <c r="AE1907" s="122"/>
      <c r="AF1907" s="121" t="s">
        <v>4078</v>
      </c>
      <c r="AG1907" s="121"/>
      <c r="AH1907" s="126"/>
      <c r="AI1907" s="121"/>
      <c r="AJ1907" s="123"/>
      <c r="AK1907" s="123"/>
      <c r="AL1907" s="123" t="s">
        <v>4078</v>
      </c>
      <c r="AM1907" s="123"/>
      <c r="AN1907" s="130"/>
      <c r="AO1907" s="21"/>
      <c r="AP1907" s="24"/>
      <c r="AQ1907" s="21"/>
    </row>
    <row r="1908" spans="1:43" s="22" customFormat="1" ht="76.5" outlineLevel="1" x14ac:dyDescent="0.25">
      <c r="A1908" s="70"/>
      <c r="B1908" s="72" t="s">
        <v>8455</v>
      </c>
      <c r="C1908" s="21" t="s">
        <v>79</v>
      </c>
      <c r="D1908" s="74" t="s">
        <v>6192</v>
      </c>
      <c r="E1908" s="74" t="s">
        <v>6193</v>
      </c>
      <c r="F1908" s="74" t="s">
        <v>6194</v>
      </c>
      <c r="G1908" s="74" t="s">
        <v>7332</v>
      </c>
      <c r="H1908" s="23" t="s">
        <v>100</v>
      </c>
      <c r="I1908" s="24">
        <v>0</v>
      </c>
      <c r="J1908" s="25">
        <v>710000000</v>
      </c>
      <c r="K1908" s="25" t="s">
        <v>82</v>
      </c>
      <c r="L1908" s="30" t="s">
        <v>917</v>
      </c>
      <c r="M1908" s="30" t="s">
        <v>1707</v>
      </c>
      <c r="N1908" s="26" t="s">
        <v>84</v>
      </c>
      <c r="O1908" s="26" t="s">
        <v>4214</v>
      </c>
      <c r="P1908" s="21" t="s">
        <v>91</v>
      </c>
      <c r="Q1908" s="76">
        <v>796</v>
      </c>
      <c r="R1908" s="77" t="s">
        <v>678</v>
      </c>
      <c r="S1908" s="12">
        <v>1000</v>
      </c>
      <c r="T1908" s="12">
        <v>4.78</v>
      </c>
      <c r="U1908" s="12">
        <v>0</v>
      </c>
      <c r="V1908" s="12">
        <f t="shared" ref="V1908" si="314">U1908*1.12</f>
        <v>0</v>
      </c>
      <c r="W1908" s="23"/>
      <c r="X1908" s="23">
        <v>2017</v>
      </c>
      <c r="Y1908" s="25">
        <v>11</v>
      </c>
      <c r="Z1908" s="121" t="s">
        <v>6238</v>
      </c>
      <c r="AA1908" s="121" t="s">
        <v>1427</v>
      </c>
      <c r="AB1908" s="121"/>
      <c r="AC1908" s="121">
        <v>1</v>
      </c>
      <c r="AD1908" s="122"/>
      <c r="AE1908" s="122"/>
      <c r="AF1908" s="121" t="s">
        <v>4078</v>
      </c>
      <c r="AG1908" s="121"/>
      <c r="AH1908" s="126"/>
      <c r="AI1908" s="121"/>
      <c r="AJ1908" s="123"/>
      <c r="AK1908" s="123"/>
      <c r="AL1908" s="123" t="s">
        <v>4078</v>
      </c>
      <c r="AM1908" s="123"/>
      <c r="AN1908" s="130"/>
      <c r="AO1908" s="21"/>
      <c r="AP1908" s="24"/>
      <c r="AQ1908" s="21"/>
    </row>
    <row r="1909" spans="1:43" s="22" customFormat="1" ht="76.5" outlineLevel="1" x14ac:dyDescent="0.25">
      <c r="A1909" s="70"/>
      <c r="B1909" s="72" t="s">
        <v>9115</v>
      </c>
      <c r="C1909" s="21" t="s">
        <v>79</v>
      </c>
      <c r="D1909" s="74" t="s">
        <v>6192</v>
      </c>
      <c r="E1909" s="74" t="s">
        <v>6193</v>
      </c>
      <c r="F1909" s="74" t="s">
        <v>6194</v>
      </c>
      <c r="G1909" s="74" t="s">
        <v>7332</v>
      </c>
      <c r="H1909" s="23" t="s">
        <v>100</v>
      </c>
      <c r="I1909" s="24">
        <v>0</v>
      </c>
      <c r="J1909" s="25">
        <v>710000000</v>
      </c>
      <c r="K1909" s="25" t="s">
        <v>82</v>
      </c>
      <c r="L1909" s="30" t="s">
        <v>164</v>
      </c>
      <c r="M1909" s="30" t="s">
        <v>1707</v>
      </c>
      <c r="N1909" s="26" t="s">
        <v>84</v>
      </c>
      <c r="O1909" s="26" t="s">
        <v>4214</v>
      </c>
      <c r="P1909" s="21" t="s">
        <v>91</v>
      </c>
      <c r="Q1909" s="76">
        <v>796</v>
      </c>
      <c r="R1909" s="77" t="s">
        <v>678</v>
      </c>
      <c r="S1909" s="12">
        <v>1000</v>
      </c>
      <c r="T1909" s="12">
        <v>4.78</v>
      </c>
      <c r="U1909" s="12">
        <f t="shared" ref="U1909" si="315">S1909*T1909</f>
        <v>4780</v>
      </c>
      <c r="V1909" s="12">
        <f t="shared" ref="V1909" si="316">U1909*1.12</f>
        <v>5353.6</v>
      </c>
      <c r="W1909" s="23"/>
      <c r="X1909" s="23">
        <v>2017</v>
      </c>
      <c r="Y1909" s="25"/>
      <c r="Z1909" s="121" t="s">
        <v>6238</v>
      </c>
      <c r="AA1909" s="121" t="s">
        <v>1427</v>
      </c>
      <c r="AB1909" s="121" t="s">
        <v>4792</v>
      </c>
      <c r="AC1909" s="121">
        <v>1</v>
      </c>
      <c r="AD1909" s="122"/>
      <c r="AE1909" s="122"/>
      <c r="AF1909" s="121" t="s">
        <v>9286</v>
      </c>
      <c r="AG1909" s="121" t="s">
        <v>9019</v>
      </c>
      <c r="AH1909" s="121" t="s">
        <v>7916</v>
      </c>
      <c r="AI1909" s="121"/>
      <c r="AJ1909" s="123">
        <v>1000</v>
      </c>
      <c r="AK1909" s="123">
        <v>5.35</v>
      </c>
      <c r="AL1909" s="123">
        <f>AJ1909*AK1909</f>
        <v>5350</v>
      </c>
      <c r="AM1909" s="123">
        <f>V1909-AL1909</f>
        <v>3.6000000000003638</v>
      </c>
      <c r="AN1909" s="130"/>
      <c r="AO1909" s="21"/>
      <c r="AP1909" s="24"/>
      <c r="AQ1909" s="21"/>
    </row>
    <row r="1910" spans="1:43" s="22" customFormat="1" ht="76.5" outlineLevel="1" x14ac:dyDescent="0.25">
      <c r="A1910" s="70"/>
      <c r="B1910" s="72" t="s">
        <v>7702</v>
      </c>
      <c r="C1910" s="21" t="s">
        <v>79</v>
      </c>
      <c r="D1910" s="74" t="s">
        <v>6195</v>
      </c>
      <c r="E1910" s="74" t="s">
        <v>6196</v>
      </c>
      <c r="F1910" s="74" t="s">
        <v>6197</v>
      </c>
      <c r="G1910" s="74" t="s">
        <v>7331</v>
      </c>
      <c r="H1910" s="23" t="s">
        <v>100</v>
      </c>
      <c r="I1910" s="24">
        <v>0</v>
      </c>
      <c r="J1910" s="25">
        <v>710000000</v>
      </c>
      <c r="K1910" s="25" t="s">
        <v>82</v>
      </c>
      <c r="L1910" s="23" t="s">
        <v>726</v>
      </c>
      <c r="M1910" s="30" t="s">
        <v>1707</v>
      </c>
      <c r="N1910" s="26" t="s">
        <v>84</v>
      </c>
      <c r="O1910" s="26" t="s">
        <v>4214</v>
      </c>
      <c r="P1910" s="21" t="s">
        <v>91</v>
      </c>
      <c r="Q1910" s="76">
        <v>796</v>
      </c>
      <c r="R1910" s="77" t="s">
        <v>678</v>
      </c>
      <c r="S1910" s="12">
        <v>90</v>
      </c>
      <c r="T1910" s="12">
        <v>109.87</v>
      </c>
      <c r="U1910" s="12">
        <v>0</v>
      </c>
      <c r="V1910" s="12">
        <f t="shared" si="307"/>
        <v>0</v>
      </c>
      <c r="W1910" s="23"/>
      <c r="X1910" s="23">
        <v>2017</v>
      </c>
      <c r="Y1910" s="25">
        <v>11</v>
      </c>
      <c r="Z1910" s="121" t="s">
        <v>6238</v>
      </c>
      <c r="AA1910" s="121" t="s">
        <v>1427</v>
      </c>
      <c r="AB1910" s="121"/>
      <c r="AC1910" s="121">
        <v>2</v>
      </c>
      <c r="AD1910" s="122"/>
      <c r="AE1910" s="122"/>
      <c r="AF1910" s="121" t="s">
        <v>4078</v>
      </c>
      <c r="AG1910" s="121"/>
      <c r="AH1910" s="126"/>
      <c r="AI1910" s="121"/>
      <c r="AJ1910" s="123"/>
      <c r="AK1910" s="123"/>
      <c r="AL1910" s="123" t="s">
        <v>4078</v>
      </c>
      <c r="AM1910" s="123"/>
      <c r="AN1910" s="130"/>
      <c r="AO1910" s="21"/>
      <c r="AP1910" s="24"/>
      <c r="AQ1910" s="21"/>
    </row>
    <row r="1911" spans="1:43" s="22" customFormat="1" ht="76.5" outlineLevel="1" x14ac:dyDescent="0.25">
      <c r="A1911" s="70"/>
      <c r="B1911" s="72" t="s">
        <v>8457</v>
      </c>
      <c r="C1911" s="21" t="s">
        <v>79</v>
      </c>
      <c r="D1911" s="74" t="s">
        <v>6195</v>
      </c>
      <c r="E1911" s="74" t="s">
        <v>6196</v>
      </c>
      <c r="F1911" s="74" t="s">
        <v>6197</v>
      </c>
      <c r="G1911" s="74" t="s">
        <v>7331</v>
      </c>
      <c r="H1911" s="23" t="s">
        <v>100</v>
      </c>
      <c r="I1911" s="24">
        <v>0</v>
      </c>
      <c r="J1911" s="25">
        <v>710000000</v>
      </c>
      <c r="K1911" s="25" t="s">
        <v>82</v>
      </c>
      <c r="L1911" s="30" t="s">
        <v>917</v>
      </c>
      <c r="M1911" s="30" t="s">
        <v>1707</v>
      </c>
      <c r="N1911" s="26" t="s">
        <v>84</v>
      </c>
      <c r="O1911" s="26" t="s">
        <v>4214</v>
      </c>
      <c r="P1911" s="21" t="s">
        <v>91</v>
      </c>
      <c r="Q1911" s="76">
        <v>796</v>
      </c>
      <c r="R1911" s="77" t="s">
        <v>678</v>
      </c>
      <c r="S1911" s="12">
        <v>90</v>
      </c>
      <c r="T1911" s="12">
        <v>109.87</v>
      </c>
      <c r="U1911" s="12">
        <v>0</v>
      </c>
      <c r="V1911" s="12">
        <f t="shared" ref="V1911" si="317">U1911*1.12</f>
        <v>0</v>
      </c>
      <c r="W1911" s="23"/>
      <c r="X1911" s="23">
        <v>2017</v>
      </c>
      <c r="Y1911" s="25">
        <v>11</v>
      </c>
      <c r="Z1911" s="121" t="s">
        <v>6238</v>
      </c>
      <c r="AA1911" s="121" t="s">
        <v>1427</v>
      </c>
      <c r="AB1911" s="121"/>
      <c r="AC1911" s="121">
        <v>2</v>
      </c>
      <c r="AD1911" s="122"/>
      <c r="AE1911" s="122"/>
      <c r="AF1911" s="121" t="s">
        <v>4078</v>
      </c>
      <c r="AG1911" s="121"/>
      <c r="AH1911" s="126"/>
      <c r="AI1911" s="121"/>
      <c r="AJ1911" s="123"/>
      <c r="AK1911" s="123"/>
      <c r="AL1911" s="123" t="s">
        <v>4078</v>
      </c>
      <c r="AM1911" s="123"/>
      <c r="AN1911" s="130"/>
      <c r="AO1911" s="21"/>
      <c r="AP1911" s="24"/>
      <c r="AQ1911" s="21"/>
    </row>
    <row r="1912" spans="1:43" s="22" customFormat="1" ht="76.5" outlineLevel="1" x14ac:dyDescent="0.25">
      <c r="A1912" s="70"/>
      <c r="B1912" s="72" t="s">
        <v>9116</v>
      </c>
      <c r="C1912" s="21" t="s">
        <v>79</v>
      </c>
      <c r="D1912" s="74" t="s">
        <v>6195</v>
      </c>
      <c r="E1912" s="74" t="s">
        <v>6196</v>
      </c>
      <c r="F1912" s="74" t="s">
        <v>6197</v>
      </c>
      <c r="G1912" s="74" t="s">
        <v>7331</v>
      </c>
      <c r="H1912" s="23" t="s">
        <v>100</v>
      </c>
      <c r="I1912" s="24">
        <v>0</v>
      </c>
      <c r="J1912" s="25">
        <v>710000000</v>
      </c>
      <c r="K1912" s="25" t="s">
        <v>82</v>
      </c>
      <c r="L1912" s="30" t="s">
        <v>164</v>
      </c>
      <c r="M1912" s="30" t="s">
        <v>1707</v>
      </c>
      <c r="N1912" s="26" t="s">
        <v>84</v>
      </c>
      <c r="O1912" s="26" t="s">
        <v>4214</v>
      </c>
      <c r="P1912" s="21" t="s">
        <v>91</v>
      </c>
      <c r="Q1912" s="76">
        <v>796</v>
      </c>
      <c r="R1912" s="77" t="s">
        <v>678</v>
      </c>
      <c r="S1912" s="12">
        <v>90</v>
      </c>
      <c r="T1912" s="12">
        <v>109.87</v>
      </c>
      <c r="U1912" s="12">
        <f t="shared" ref="U1912" si="318">S1912*T1912</f>
        <v>9888.3000000000011</v>
      </c>
      <c r="V1912" s="12">
        <f t="shared" ref="V1912" si="319">U1912*1.12</f>
        <v>11074.896000000002</v>
      </c>
      <c r="W1912" s="23"/>
      <c r="X1912" s="23">
        <v>2017</v>
      </c>
      <c r="Y1912" s="25"/>
      <c r="Z1912" s="121" t="s">
        <v>6238</v>
      </c>
      <c r="AA1912" s="121" t="s">
        <v>1427</v>
      </c>
      <c r="AB1912" s="121" t="s">
        <v>4792</v>
      </c>
      <c r="AC1912" s="121">
        <v>2</v>
      </c>
      <c r="AD1912" s="122"/>
      <c r="AE1912" s="122"/>
      <c r="AF1912" s="121" t="s">
        <v>9286</v>
      </c>
      <c r="AG1912" s="121" t="s">
        <v>9019</v>
      </c>
      <c r="AH1912" s="121" t="s">
        <v>7916</v>
      </c>
      <c r="AI1912" s="121"/>
      <c r="AJ1912" s="123">
        <v>90</v>
      </c>
      <c r="AK1912" s="123">
        <v>123</v>
      </c>
      <c r="AL1912" s="123">
        <f>AJ1912*AK1912</f>
        <v>11070</v>
      </c>
      <c r="AM1912" s="123">
        <f>V1912-AL1912</f>
        <v>4.8960000000024593</v>
      </c>
      <c r="AN1912" s="130"/>
      <c r="AO1912" s="21"/>
      <c r="AP1912" s="24"/>
      <c r="AQ1912" s="21"/>
    </row>
    <row r="1913" spans="1:43" s="22" customFormat="1" ht="76.5" outlineLevel="1" x14ac:dyDescent="0.25">
      <c r="A1913" s="70"/>
      <c r="B1913" s="72" t="s">
        <v>7703</v>
      </c>
      <c r="C1913" s="21" t="s">
        <v>79</v>
      </c>
      <c r="D1913" s="74" t="s">
        <v>6198</v>
      </c>
      <c r="E1913" s="74" t="s">
        <v>6199</v>
      </c>
      <c r="F1913" s="74" t="s">
        <v>6200</v>
      </c>
      <c r="G1913" s="21" t="s">
        <v>6201</v>
      </c>
      <c r="H1913" s="23" t="s">
        <v>100</v>
      </c>
      <c r="I1913" s="24">
        <v>0</v>
      </c>
      <c r="J1913" s="25">
        <v>710000000</v>
      </c>
      <c r="K1913" s="25" t="s">
        <v>82</v>
      </c>
      <c r="L1913" s="23" t="s">
        <v>726</v>
      </c>
      <c r="M1913" s="30" t="s">
        <v>1707</v>
      </c>
      <c r="N1913" s="26" t="s">
        <v>84</v>
      </c>
      <c r="O1913" s="26" t="s">
        <v>4214</v>
      </c>
      <c r="P1913" s="21" t="s">
        <v>91</v>
      </c>
      <c r="Q1913" s="27">
        <v>796</v>
      </c>
      <c r="R1913" s="26" t="s">
        <v>678</v>
      </c>
      <c r="S1913" s="12">
        <v>20</v>
      </c>
      <c r="T1913" s="12">
        <v>329.6</v>
      </c>
      <c r="U1913" s="12">
        <v>0</v>
      </c>
      <c r="V1913" s="12">
        <f t="shared" si="307"/>
        <v>0</v>
      </c>
      <c r="W1913" s="23"/>
      <c r="X1913" s="23">
        <v>2017</v>
      </c>
      <c r="Y1913" s="25">
        <v>11</v>
      </c>
      <c r="Z1913" s="121" t="s">
        <v>6238</v>
      </c>
      <c r="AA1913" s="121" t="s">
        <v>1427</v>
      </c>
      <c r="AB1913" s="121"/>
      <c r="AC1913" s="121">
        <v>3</v>
      </c>
      <c r="AD1913" s="122"/>
      <c r="AE1913" s="122"/>
      <c r="AF1913" s="121" t="s">
        <v>4078</v>
      </c>
      <c r="AG1913" s="121"/>
      <c r="AH1913" s="126"/>
      <c r="AI1913" s="121"/>
      <c r="AJ1913" s="123"/>
      <c r="AK1913" s="123"/>
      <c r="AL1913" s="123" t="s">
        <v>4078</v>
      </c>
      <c r="AM1913" s="123"/>
      <c r="AN1913" s="130"/>
      <c r="AO1913" s="21"/>
      <c r="AP1913" s="24"/>
      <c r="AQ1913" s="21"/>
    </row>
    <row r="1914" spans="1:43" s="22" customFormat="1" ht="76.5" outlineLevel="1" x14ac:dyDescent="0.25">
      <c r="A1914" s="70"/>
      <c r="B1914" s="72" t="s">
        <v>8456</v>
      </c>
      <c r="C1914" s="21" t="s">
        <v>79</v>
      </c>
      <c r="D1914" s="74" t="s">
        <v>6198</v>
      </c>
      <c r="E1914" s="74" t="s">
        <v>6199</v>
      </c>
      <c r="F1914" s="74" t="s">
        <v>6200</v>
      </c>
      <c r="G1914" s="21" t="s">
        <v>6201</v>
      </c>
      <c r="H1914" s="23" t="s">
        <v>100</v>
      </c>
      <c r="I1914" s="24">
        <v>0</v>
      </c>
      <c r="J1914" s="25">
        <v>710000000</v>
      </c>
      <c r="K1914" s="25" t="s">
        <v>82</v>
      </c>
      <c r="L1914" s="30" t="s">
        <v>917</v>
      </c>
      <c r="M1914" s="30" t="s">
        <v>1707</v>
      </c>
      <c r="N1914" s="26" t="s">
        <v>84</v>
      </c>
      <c r="O1914" s="26" t="s">
        <v>4214</v>
      </c>
      <c r="P1914" s="21" t="s">
        <v>91</v>
      </c>
      <c r="Q1914" s="27">
        <v>796</v>
      </c>
      <c r="R1914" s="26" t="s">
        <v>678</v>
      </c>
      <c r="S1914" s="12">
        <v>20</v>
      </c>
      <c r="T1914" s="12">
        <v>329.6</v>
      </c>
      <c r="U1914" s="12">
        <v>0</v>
      </c>
      <c r="V1914" s="12">
        <f t="shared" ref="V1914" si="320">U1914*1.12</f>
        <v>0</v>
      </c>
      <c r="W1914" s="23"/>
      <c r="X1914" s="23">
        <v>2017</v>
      </c>
      <c r="Y1914" s="25">
        <v>11</v>
      </c>
      <c r="Z1914" s="121" t="s">
        <v>6238</v>
      </c>
      <c r="AA1914" s="121" t="s">
        <v>1427</v>
      </c>
      <c r="AB1914" s="121"/>
      <c r="AC1914" s="121">
        <v>3</v>
      </c>
      <c r="AD1914" s="122"/>
      <c r="AE1914" s="122"/>
      <c r="AF1914" s="121" t="s">
        <v>4078</v>
      </c>
      <c r="AG1914" s="121"/>
      <c r="AH1914" s="126"/>
      <c r="AI1914" s="121"/>
      <c r="AJ1914" s="123"/>
      <c r="AK1914" s="123"/>
      <c r="AL1914" s="123" t="s">
        <v>4078</v>
      </c>
      <c r="AM1914" s="123"/>
      <c r="AN1914" s="130"/>
      <c r="AO1914" s="21"/>
      <c r="AP1914" s="24"/>
      <c r="AQ1914" s="21"/>
    </row>
    <row r="1915" spans="1:43" s="22" customFormat="1" ht="76.5" outlineLevel="1" x14ac:dyDescent="0.25">
      <c r="A1915" s="70"/>
      <c r="B1915" s="72" t="s">
        <v>9117</v>
      </c>
      <c r="C1915" s="21" t="s">
        <v>79</v>
      </c>
      <c r="D1915" s="74" t="s">
        <v>6198</v>
      </c>
      <c r="E1915" s="74" t="s">
        <v>6199</v>
      </c>
      <c r="F1915" s="74" t="s">
        <v>6200</v>
      </c>
      <c r="G1915" s="21" t="s">
        <v>6201</v>
      </c>
      <c r="H1915" s="23" t="s">
        <v>100</v>
      </c>
      <c r="I1915" s="24">
        <v>0</v>
      </c>
      <c r="J1915" s="25">
        <v>710000000</v>
      </c>
      <c r="K1915" s="25" t="s">
        <v>82</v>
      </c>
      <c r="L1915" s="30" t="s">
        <v>164</v>
      </c>
      <c r="M1915" s="30" t="s">
        <v>1707</v>
      </c>
      <c r="N1915" s="26" t="s">
        <v>84</v>
      </c>
      <c r="O1915" s="26" t="s">
        <v>4214</v>
      </c>
      <c r="P1915" s="21" t="s">
        <v>91</v>
      </c>
      <c r="Q1915" s="27">
        <v>796</v>
      </c>
      <c r="R1915" s="26" t="s">
        <v>678</v>
      </c>
      <c r="S1915" s="12">
        <v>20</v>
      </c>
      <c r="T1915" s="12">
        <v>329.6</v>
      </c>
      <c r="U1915" s="12">
        <f t="shared" ref="U1915" si="321">S1915*T1915</f>
        <v>6592</v>
      </c>
      <c r="V1915" s="12">
        <f t="shared" ref="V1915" si="322">U1915*1.12</f>
        <v>7383.0400000000009</v>
      </c>
      <c r="W1915" s="23"/>
      <c r="X1915" s="23">
        <v>2017</v>
      </c>
      <c r="Y1915" s="25"/>
      <c r="Z1915" s="121" t="s">
        <v>6238</v>
      </c>
      <c r="AA1915" s="121" t="s">
        <v>1427</v>
      </c>
      <c r="AB1915" s="121" t="s">
        <v>4792</v>
      </c>
      <c r="AC1915" s="121">
        <v>3</v>
      </c>
      <c r="AD1915" s="122"/>
      <c r="AE1915" s="122"/>
      <c r="AF1915" s="121" t="s">
        <v>9286</v>
      </c>
      <c r="AG1915" s="121" t="s">
        <v>9019</v>
      </c>
      <c r="AH1915" s="121" t="s">
        <v>7916</v>
      </c>
      <c r="AI1915" s="121"/>
      <c r="AJ1915" s="123">
        <v>20</v>
      </c>
      <c r="AK1915" s="123">
        <v>369.15</v>
      </c>
      <c r="AL1915" s="123">
        <f>AJ1915*AK1915</f>
        <v>7383</v>
      </c>
      <c r="AM1915" s="123">
        <f>V1915-AL1915</f>
        <v>4.0000000000873115E-2</v>
      </c>
      <c r="AN1915" s="130"/>
      <c r="AO1915" s="21"/>
      <c r="AP1915" s="24"/>
      <c r="AQ1915" s="21"/>
    </row>
    <row r="1916" spans="1:43" s="22" customFormat="1" ht="76.5" outlineLevel="1" x14ac:dyDescent="0.25">
      <c r="A1916" s="70"/>
      <c r="B1916" s="72" t="s">
        <v>7704</v>
      </c>
      <c r="C1916" s="21" t="s">
        <v>79</v>
      </c>
      <c r="D1916" s="74" t="s">
        <v>6202</v>
      </c>
      <c r="E1916" s="74" t="s">
        <v>6203</v>
      </c>
      <c r="F1916" s="74" t="s">
        <v>6204</v>
      </c>
      <c r="G1916" s="21" t="s">
        <v>7818</v>
      </c>
      <c r="H1916" s="23" t="s">
        <v>100</v>
      </c>
      <c r="I1916" s="24">
        <v>0</v>
      </c>
      <c r="J1916" s="25">
        <v>710000000</v>
      </c>
      <c r="K1916" s="25" t="s">
        <v>82</v>
      </c>
      <c r="L1916" s="23" t="s">
        <v>726</v>
      </c>
      <c r="M1916" s="30" t="s">
        <v>1707</v>
      </c>
      <c r="N1916" s="26" t="s">
        <v>84</v>
      </c>
      <c r="O1916" s="26" t="s">
        <v>4214</v>
      </c>
      <c r="P1916" s="21" t="s">
        <v>91</v>
      </c>
      <c r="Q1916" s="27">
        <v>796</v>
      </c>
      <c r="R1916" s="26" t="s">
        <v>678</v>
      </c>
      <c r="S1916" s="12">
        <v>10</v>
      </c>
      <c r="T1916" s="12">
        <v>859.82</v>
      </c>
      <c r="U1916" s="12">
        <v>0</v>
      </c>
      <c r="V1916" s="12">
        <f t="shared" si="307"/>
        <v>0</v>
      </c>
      <c r="W1916" s="23"/>
      <c r="X1916" s="23">
        <v>2017</v>
      </c>
      <c r="Y1916" s="25">
        <v>11</v>
      </c>
      <c r="Z1916" s="121" t="s">
        <v>6238</v>
      </c>
      <c r="AA1916" s="121" t="s">
        <v>1427</v>
      </c>
      <c r="AB1916" s="121"/>
      <c r="AC1916" s="121">
        <v>4</v>
      </c>
      <c r="AD1916" s="122"/>
      <c r="AE1916" s="122"/>
      <c r="AF1916" s="121" t="s">
        <v>4078</v>
      </c>
      <c r="AG1916" s="121"/>
      <c r="AH1916" s="126"/>
      <c r="AI1916" s="121"/>
      <c r="AJ1916" s="123"/>
      <c r="AK1916" s="123"/>
      <c r="AL1916" s="123" t="s">
        <v>4078</v>
      </c>
      <c r="AM1916" s="123"/>
      <c r="AN1916" s="130"/>
      <c r="AO1916" s="21"/>
      <c r="AP1916" s="24"/>
      <c r="AQ1916" s="21"/>
    </row>
    <row r="1917" spans="1:43" s="22" customFormat="1" ht="76.5" outlineLevel="1" x14ac:dyDescent="0.25">
      <c r="A1917" s="70"/>
      <c r="B1917" s="72" t="s">
        <v>8458</v>
      </c>
      <c r="C1917" s="21" t="s">
        <v>79</v>
      </c>
      <c r="D1917" s="74" t="s">
        <v>6202</v>
      </c>
      <c r="E1917" s="74" t="s">
        <v>6203</v>
      </c>
      <c r="F1917" s="74" t="s">
        <v>6204</v>
      </c>
      <c r="G1917" s="21" t="s">
        <v>7818</v>
      </c>
      <c r="H1917" s="23" t="s">
        <v>100</v>
      </c>
      <c r="I1917" s="24">
        <v>0</v>
      </c>
      <c r="J1917" s="25">
        <v>710000000</v>
      </c>
      <c r="K1917" s="25" t="s">
        <v>82</v>
      </c>
      <c r="L1917" s="30" t="s">
        <v>917</v>
      </c>
      <c r="M1917" s="30" t="s">
        <v>1707</v>
      </c>
      <c r="N1917" s="26" t="s">
        <v>84</v>
      </c>
      <c r="O1917" s="26" t="s">
        <v>4214</v>
      </c>
      <c r="P1917" s="21" t="s">
        <v>91</v>
      </c>
      <c r="Q1917" s="27">
        <v>796</v>
      </c>
      <c r="R1917" s="26" t="s">
        <v>678</v>
      </c>
      <c r="S1917" s="12">
        <v>10</v>
      </c>
      <c r="T1917" s="12">
        <v>859.82</v>
      </c>
      <c r="U1917" s="12">
        <v>0</v>
      </c>
      <c r="V1917" s="12">
        <f t="shared" ref="V1917" si="323">U1917*1.12</f>
        <v>0</v>
      </c>
      <c r="W1917" s="23"/>
      <c r="X1917" s="23">
        <v>2017</v>
      </c>
      <c r="Y1917" s="25">
        <v>11</v>
      </c>
      <c r="Z1917" s="121" t="s">
        <v>6238</v>
      </c>
      <c r="AA1917" s="121" t="s">
        <v>1427</v>
      </c>
      <c r="AB1917" s="121"/>
      <c r="AC1917" s="121">
        <v>4</v>
      </c>
      <c r="AD1917" s="122"/>
      <c r="AE1917" s="122"/>
      <c r="AF1917" s="121" t="s">
        <v>4078</v>
      </c>
      <c r="AG1917" s="121"/>
      <c r="AH1917" s="126"/>
      <c r="AI1917" s="121"/>
      <c r="AJ1917" s="123"/>
      <c r="AK1917" s="123"/>
      <c r="AL1917" s="123" t="s">
        <v>4078</v>
      </c>
      <c r="AM1917" s="123"/>
      <c r="AN1917" s="130"/>
      <c r="AO1917" s="21"/>
      <c r="AP1917" s="24"/>
      <c r="AQ1917" s="21"/>
    </row>
    <row r="1918" spans="1:43" s="22" customFormat="1" ht="76.5" outlineLevel="1" x14ac:dyDescent="0.25">
      <c r="A1918" s="70"/>
      <c r="B1918" s="72" t="s">
        <v>9118</v>
      </c>
      <c r="C1918" s="21" t="s">
        <v>79</v>
      </c>
      <c r="D1918" s="74" t="s">
        <v>6202</v>
      </c>
      <c r="E1918" s="74" t="s">
        <v>6203</v>
      </c>
      <c r="F1918" s="74" t="s">
        <v>6204</v>
      </c>
      <c r="G1918" s="21" t="s">
        <v>7818</v>
      </c>
      <c r="H1918" s="23" t="s">
        <v>100</v>
      </c>
      <c r="I1918" s="24">
        <v>0</v>
      </c>
      <c r="J1918" s="25">
        <v>710000000</v>
      </c>
      <c r="K1918" s="25" t="s">
        <v>82</v>
      </c>
      <c r="L1918" s="30" t="s">
        <v>164</v>
      </c>
      <c r="M1918" s="30" t="s">
        <v>1707</v>
      </c>
      <c r="N1918" s="26" t="s">
        <v>84</v>
      </c>
      <c r="O1918" s="26" t="s">
        <v>4214</v>
      </c>
      <c r="P1918" s="21" t="s">
        <v>91</v>
      </c>
      <c r="Q1918" s="27">
        <v>796</v>
      </c>
      <c r="R1918" s="26" t="s">
        <v>678</v>
      </c>
      <c r="S1918" s="12">
        <v>10</v>
      </c>
      <c r="T1918" s="12">
        <v>859.82</v>
      </c>
      <c r="U1918" s="12">
        <f t="shared" ref="U1918" si="324">S1918*T1918</f>
        <v>8598.2000000000007</v>
      </c>
      <c r="V1918" s="12">
        <f t="shared" ref="V1918" si="325">U1918*1.12</f>
        <v>9629.9840000000022</v>
      </c>
      <c r="W1918" s="23"/>
      <c r="X1918" s="23">
        <v>2017</v>
      </c>
      <c r="Y1918" s="25"/>
      <c r="Z1918" s="121" t="s">
        <v>6238</v>
      </c>
      <c r="AA1918" s="121" t="s">
        <v>1427</v>
      </c>
      <c r="AB1918" s="121" t="s">
        <v>4792</v>
      </c>
      <c r="AC1918" s="121">
        <v>4</v>
      </c>
      <c r="AD1918" s="122"/>
      <c r="AE1918" s="122"/>
      <c r="AF1918" s="121" t="s">
        <v>9286</v>
      </c>
      <c r="AG1918" s="121" t="s">
        <v>9019</v>
      </c>
      <c r="AH1918" s="121" t="s">
        <v>7916</v>
      </c>
      <c r="AI1918" s="121"/>
      <c r="AJ1918" s="123">
        <v>10</v>
      </c>
      <c r="AK1918" s="123">
        <v>962.9</v>
      </c>
      <c r="AL1918" s="123">
        <f>AJ1918*AK1918</f>
        <v>9629</v>
      </c>
      <c r="AM1918" s="123">
        <f>V1918-AL1918</f>
        <v>0.98400000000219734</v>
      </c>
      <c r="AN1918" s="130"/>
      <c r="AO1918" s="21"/>
      <c r="AP1918" s="24"/>
      <c r="AQ1918" s="21"/>
    </row>
    <row r="1919" spans="1:43" s="22" customFormat="1" ht="76.5" outlineLevel="1" x14ac:dyDescent="0.25">
      <c r="A1919" s="70"/>
      <c r="B1919" s="72" t="s">
        <v>7705</v>
      </c>
      <c r="C1919" s="21" t="s">
        <v>79</v>
      </c>
      <c r="D1919" s="74" t="s">
        <v>6205</v>
      </c>
      <c r="E1919" s="74" t="s">
        <v>6203</v>
      </c>
      <c r="F1919" s="74" t="s">
        <v>6206</v>
      </c>
      <c r="G1919" s="74" t="s">
        <v>7334</v>
      </c>
      <c r="H1919" s="23" t="s">
        <v>100</v>
      </c>
      <c r="I1919" s="24">
        <v>0</v>
      </c>
      <c r="J1919" s="25">
        <v>710000000</v>
      </c>
      <c r="K1919" s="25" t="s">
        <v>82</v>
      </c>
      <c r="L1919" s="23" t="s">
        <v>726</v>
      </c>
      <c r="M1919" s="30" t="s">
        <v>1707</v>
      </c>
      <c r="N1919" s="26" t="s">
        <v>84</v>
      </c>
      <c r="O1919" s="26" t="s">
        <v>4214</v>
      </c>
      <c r="P1919" s="21" t="s">
        <v>91</v>
      </c>
      <c r="Q1919" s="27" t="s">
        <v>930</v>
      </c>
      <c r="R1919" s="26" t="s">
        <v>903</v>
      </c>
      <c r="S1919" s="12">
        <v>200</v>
      </c>
      <c r="T1919" s="12">
        <v>329.6</v>
      </c>
      <c r="U1919" s="12">
        <v>0</v>
      </c>
      <c r="V1919" s="12">
        <f t="shared" si="307"/>
        <v>0</v>
      </c>
      <c r="W1919" s="23"/>
      <c r="X1919" s="23">
        <v>2017</v>
      </c>
      <c r="Y1919" s="25">
        <v>11</v>
      </c>
      <c r="Z1919" s="121" t="s">
        <v>6238</v>
      </c>
      <c r="AA1919" s="121" t="s">
        <v>1427</v>
      </c>
      <c r="AB1919" s="121"/>
      <c r="AC1919" s="121">
        <v>5</v>
      </c>
      <c r="AD1919" s="122"/>
      <c r="AE1919" s="122"/>
      <c r="AF1919" s="121" t="s">
        <v>4078</v>
      </c>
      <c r="AG1919" s="121"/>
      <c r="AH1919" s="126"/>
      <c r="AI1919" s="121"/>
      <c r="AJ1919" s="123"/>
      <c r="AK1919" s="123"/>
      <c r="AL1919" s="123" t="s">
        <v>4078</v>
      </c>
      <c r="AM1919" s="123"/>
      <c r="AN1919" s="130"/>
      <c r="AO1919" s="21"/>
      <c r="AP1919" s="24"/>
      <c r="AQ1919" s="21"/>
    </row>
    <row r="1920" spans="1:43" s="22" customFormat="1" ht="76.5" outlineLevel="1" x14ac:dyDescent="0.25">
      <c r="A1920" s="70"/>
      <c r="B1920" s="72" t="s">
        <v>8461</v>
      </c>
      <c r="C1920" s="21" t="s">
        <v>79</v>
      </c>
      <c r="D1920" s="74" t="s">
        <v>6205</v>
      </c>
      <c r="E1920" s="74" t="s">
        <v>6203</v>
      </c>
      <c r="F1920" s="74" t="s">
        <v>6206</v>
      </c>
      <c r="G1920" s="74" t="s">
        <v>7334</v>
      </c>
      <c r="H1920" s="23" t="s">
        <v>100</v>
      </c>
      <c r="I1920" s="24">
        <v>0</v>
      </c>
      <c r="J1920" s="25">
        <v>710000000</v>
      </c>
      <c r="K1920" s="25" t="s">
        <v>82</v>
      </c>
      <c r="L1920" s="30" t="s">
        <v>917</v>
      </c>
      <c r="M1920" s="30" t="s">
        <v>1707</v>
      </c>
      <c r="N1920" s="26" t="s">
        <v>84</v>
      </c>
      <c r="O1920" s="26" t="s">
        <v>4214</v>
      </c>
      <c r="P1920" s="21" t="s">
        <v>91</v>
      </c>
      <c r="Q1920" s="27" t="s">
        <v>930</v>
      </c>
      <c r="R1920" s="26" t="s">
        <v>903</v>
      </c>
      <c r="S1920" s="12">
        <v>200</v>
      </c>
      <c r="T1920" s="12">
        <v>329.6</v>
      </c>
      <c r="U1920" s="12">
        <v>0</v>
      </c>
      <c r="V1920" s="12">
        <f t="shared" ref="V1920" si="326">U1920*1.12</f>
        <v>0</v>
      </c>
      <c r="W1920" s="23"/>
      <c r="X1920" s="23">
        <v>2017</v>
      </c>
      <c r="Y1920" s="25">
        <v>11</v>
      </c>
      <c r="Z1920" s="121" t="s">
        <v>6238</v>
      </c>
      <c r="AA1920" s="121" t="s">
        <v>1427</v>
      </c>
      <c r="AB1920" s="121"/>
      <c r="AC1920" s="121">
        <v>5</v>
      </c>
      <c r="AD1920" s="122"/>
      <c r="AE1920" s="122"/>
      <c r="AF1920" s="121" t="s">
        <v>4078</v>
      </c>
      <c r="AG1920" s="121"/>
      <c r="AH1920" s="126"/>
      <c r="AI1920" s="121"/>
      <c r="AJ1920" s="123"/>
      <c r="AK1920" s="123"/>
      <c r="AL1920" s="123" t="s">
        <v>4078</v>
      </c>
      <c r="AM1920" s="123"/>
      <c r="AN1920" s="130"/>
      <c r="AO1920" s="21"/>
      <c r="AP1920" s="24"/>
      <c r="AQ1920" s="21"/>
    </row>
    <row r="1921" spans="1:46" s="22" customFormat="1" ht="76.5" outlineLevel="1" x14ac:dyDescent="0.25">
      <c r="A1921" s="70"/>
      <c r="B1921" s="72" t="s">
        <v>9119</v>
      </c>
      <c r="C1921" s="21" t="s">
        <v>79</v>
      </c>
      <c r="D1921" s="74" t="s">
        <v>6205</v>
      </c>
      <c r="E1921" s="74" t="s">
        <v>6203</v>
      </c>
      <c r="F1921" s="74" t="s">
        <v>6206</v>
      </c>
      <c r="G1921" s="74" t="s">
        <v>7334</v>
      </c>
      <c r="H1921" s="23" t="s">
        <v>100</v>
      </c>
      <c r="I1921" s="24">
        <v>0</v>
      </c>
      <c r="J1921" s="25">
        <v>710000000</v>
      </c>
      <c r="K1921" s="25" t="s">
        <v>82</v>
      </c>
      <c r="L1921" s="30" t="s">
        <v>164</v>
      </c>
      <c r="M1921" s="30" t="s">
        <v>1707</v>
      </c>
      <c r="N1921" s="26" t="s">
        <v>84</v>
      </c>
      <c r="O1921" s="26" t="s">
        <v>4214</v>
      </c>
      <c r="P1921" s="21" t="s">
        <v>91</v>
      </c>
      <c r="Q1921" s="27" t="s">
        <v>930</v>
      </c>
      <c r="R1921" s="26" t="s">
        <v>903</v>
      </c>
      <c r="S1921" s="12">
        <v>200</v>
      </c>
      <c r="T1921" s="12">
        <v>329.6</v>
      </c>
      <c r="U1921" s="12">
        <f t="shared" ref="U1921" si="327">S1921*T1921</f>
        <v>65920</v>
      </c>
      <c r="V1921" s="12">
        <f t="shared" ref="V1921" si="328">U1921*1.12</f>
        <v>73830.400000000009</v>
      </c>
      <c r="W1921" s="23"/>
      <c r="X1921" s="23">
        <v>2017</v>
      </c>
      <c r="Y1921" s="25"/>
      <c r="Z1921" s="121" t="s">
        <v>6238</v>
      </c>
      <c r="AA1921" s="121" t="s">
        <v>1427</v>
      </c>
      <c r="AB1921" s="121" t="s">
        <v>4792</v>
      </c>
      <c r="AC1921" s="121">
        <v>5</v>
      </c>
      <c r="AD1921" s="122"/>
      <c r="AE1921" s="122"/>
      <c r="AF1921" s="121" t="s">
        <v>9286</v>
      </c>
      <c r="AG1921" s="121" t="s">
        <v>9019</v>
      </c>
      <c r="AH1921" s="121" t="s">
        <v>7916</v>
      </c>
      <c r="AI1921" s="121"/>
      <c r="AJ1921" s="123">
        <v>200</v>
      </c>
      <c r="AK1921" s="123">
        <v>369.15</v>
      </c>
      <c r="AL1921" s="123">
        <f>AJ1921*AK1921</f>
        <v>73830</v>
      </c>
      <c r="AM1921" s="123">
        <f>V1921-AL1921</f>
        <v>0.40000000000873115</v>
      </c>
      <c r="AN1921" s="130"/>
      <c r="AO1921" s="21"/>
      <c r="AP1921" s="24"/>
      <c r="AQ1921" s="21"/>
    </row>
    <row r="1922" spans="1:46" s="22" customFormat="1" ht="76.5" outlineLevel="1" x14ac:dyDescent="0.25">
      <c r="A1922" s="70"/>
      <c r="B1922" s="72" t="s">
        <v>7706</v>
      </c>
      <c r="C1922" s="21" t="s">
        <v>79</v>
      </c>
      <c r="D1922" s="74" t="s">
        <v>6205</v>
      </c>
      <c r="E1922" s="74" t="s">
        <v>6203</v>
      </c>
      <c r="F1922" s="74" t="s">
        <v>6206</v>
      </c>
      <c r="G1922" s="21" t="s">
        <v>6207</v>
      </c>
      <c r="H1922" s="23" t="s">
        <v>100</v>
      </c>
      <c r="I1922" s="24">
        <v>0</v>
      </c>
      <c r="J1922" s="25">
        <v>710000000</v>
      </c>
      <c r="K1922" s="25" t="s">
        <v>82</v>
      </c>
      <c r="L1922" s="23" t="s">
        <v>726</v>
      </c>
      <c r="M1922" s="30" t="s">
        <v>1707</v>
      </c>
      <c r="N1922" s="26" t="s">
        <v>84</v>
      </c>
      <c r="O1922" s="26" t="s">
        <v>4214</v>
      </c>
      <c r="P1922" s="21" t="s">
        <v>91</v>
      </c>
      <c r="Q1922" s="27" t="s">
        <v>930</v>
      </c>
      <c r="R1922" s="26" t="s">
        <v>903</v>
      </c>
      <c r="S1922" s="12">
        <v>20</v>
      </c>
      <c r="T1922" s="12">
        <v>1624.11</v>
      </c>
      <c r="U1922" s="12">
        <v>0</v>
      </c>
      <c r="V1922" s="12">
        <f t="shared" si="307"/>
        <v>0</v>
      </c>
      <c r="W1922" s="23"/>
      <c r="X1922" s="23">
        <v>2017</v>
      </c>
      <c r="Y1922" s="25">
        <v>11</v>
      </c>
      <c r="Z1922" s="121" t="s">
        <v>6238</v>
      </c>
      <c r="AA1922" s="121" t="s">
        <v>1427</v>
      </c>
      <c r="AB1922" s="121"/>
      <c r="AC1922" s="121">
        <v>6</v>
      </c>
      <c r="AD1922" s="122"/>
      <c r="AE1922" s="122"/>
      <c r="AF1922" s="121" t="s">
        <v>4078</v>
      </c>
      <c r="AG1922" s="121"/>
      <c r="AH1922" s="126"/>
      <c r="AI1922" s="121"/>
      <c r="AJ1922" s="123"/>
      <c r="AK1922" s="123"/>
      <c r="AL1922" s="123" t="s">
        <v>4078</v>
      </c>
      <c r="AM1922" s="123"/>
      <c r="AN1922" s="130"/>
      <c r="AO1922" s="21"/>
      <c r="AP1922" s="24"/>
      <c r="AQ1922" s="21"/>
    </row>
    <row r="1923" spans="1:46" s="22" customFormat="1" ht="76.5" outlineLevel="1" x14ac:dyDescent="0.25">
      <c r="A1923" s="70"/>
      <c r="B1923" s="72" t="s">
        <v>8460</v>
      </c>
      <c r="C1923" s="21" t="s">
        <v>79</v>
      </c>
      <c r="D1923" s="74" t="s">
        <v>6205</v>
      </c>
      <c r="E1923" s="74" t="s">
        <v>6203</v>
      </c>
      <c r="F1923" s="74" t="s">
        <v>6206</v>
      </c>
      <c r="G1923" s="21" t="s">
        <v>6207</v>
      </c>
      <c r="H1923" s="23" t="s">
        <v>100</v>
      </c>
      <c r="I1923" s="24">
        <v>0</v>
      </c>
      <c r="J1923" s="25">
        <v>710000000</v>
      </c>
      <c r="K1923" s="25" t="s">
        <v>82</v>
      </c>
      <c r="L1923" s="30" t="s">
        <v>917</v>
      </c>
      <c r="M1923" s="30" t="s">
        <v>1707</v>
      </c>
      <c r="N1923" s="26" t="s">
        <v>84</v>
      </c>
      <c r="O1923" s="26" t="s">
        <v>4214</v>
      </c>
      <c r="P1923" s="21" t="s">
        <v>91</v>
      </c>
      <c r="Q1923" s="27" t="s">
        <v>930</v>
      </c>
      <c r="R1923" s="26" t="s">
        <v>903</v>
      </c>
      <c r="S1923" s="12">
        <v>20</v>
      </c>
      <c r="T1923" s="12">
        <v>1624.11</v>
      </c>
      <c r="U1923" s="12">
        <v>0</v>
      </c>
      <c r="V1923" s="12">
        <f t="shared" ref="V1923" si="329">U1923*1.12</f>
        <v>0</v>
      </c>
      <c r="W1923" s="23"/>
      <c r="X1923" s="23">
        <v>2017</v>
      </c>
      <c r="Y1923" s="25">
        <v>11</v>
      </c>
      <c r="Z1923" s="121" t="s">
        <v>6238</v>
      </c>
      <c r="AA1923" s="121" t="s">
        <v>1427</v>
      </c>
      <c r="AB1923" s="121"/>
      <c r="AC1923" s="121">
        <v>6</v>
      </c>
      <c r="AD1923" s="122"/>
      <c r="AE1923" s="122"/>
      <c r="AF1923" s="121" t="s">
        <v>4078</v>
      </c>
      <c r="AG1923" s="121"/>
      <c r="AH1923" s="126"/>
      <c r="AI1923" s="121"/>
      <c r="AJ1923" s="123"/>
      <c r="AK1923" s="123"/>
      <c r="AL1923" s="123" t="s">
        <v>4078</v>
      </c>
      <c r="AM1923" s="123"/>
      <c r="AN1923" s="130"/>
      <c r="AO1923" s="21"/>
      <c r="AP1923" s="24"/>
      <c r="AQ1923" s="21"/>
    </row>
    <row r="1924" spans="1:46" s="22" customFormat="1" ht="76.5" outlineLevel="1" x14ac:dyDescent="0.25">
      <c r="A1924" s="70"/>
      <c r="B1924" s="72" t="s">
        <v>9120</v>
      </c>
      <c r="C1924" s="21" t="s">
        <v>79</v>
      </c>
      <c r="D1924" s="74" t="s">
        <v>6205</v>
      </c>
      <c r="E1924" s="74" t="s">
        <v>6203</v>
      </c>
      <c r="F1924" s="74" t="s">
        <v>6206</v>
      </c>
      <c r="G1924" s="21" t="s">
        <v>6207</v>
      </c>
      <c r="H1924" s="23" t="s">
        <v>100</v>
      </c>
      <c r="I1924" s="24">
        <v>0</v>
      </c>
      <c r="J1924" s="25">
        <v>710000000</v>
      </c>
      <c r="K1924" s="25" t="s">
        <v>82</v>
      </c>
      <c r="L1924" s="30" t="s">
        <v>164</v>
      </c>
      <c r="M1924" s="30" t="s">
        <v>1707</v>
      </c>
      <c r="N1924" s="26" t="s">
        <v>84</v>
      </c>
      <c r="O1924" s="26" t="s">
        <v>4214</v>
      </c>
      <c r="P1924" s="21" t="s">
        <v>91</v>
      </c>
      <c r="Q1924" s="27" t="s">
        <v>930</v>
      </c>
      <c r="R1924" s="26" t="s">
        <v>903</v>
      </c>
      <c r="S1924" s="12">
        <v>20</v>
      </c>
      <c r="T1924" s="12">
        <v>1624.11</v>
      </c>
      <c r="U1924" s="12">
        <f t="shared" ref="U1924" si="330">S1924*T1924</f>
        <v>32482.199999999997</v>
      </c>
      <c r="V1924" s="12">
        <f t="shared" ref="V1924" si="331">U1924*1.12</f>
        <v>36380.063999999998</v>
      </c>
      <c r="W1924" s="23"/>
      <c r="X1924" s="23">
        <v>2017</v>
      </c>
      <c r="Y1924" s="25"/>
      <c r="Z1924" s="121" t="s">
        <v>6238</v>
      </c>
      <c r="AA1924" s="121" t="s">
        <v>1427</v>
      </c>
      <c r="AB1924" s="121" t="s">
        <v>4792</v>
      </c>
      <c r="AC1924" s="121">
        <v>6</v>
      </c>
      <c r="AD1924" s="122"/>
      <c r="AE1924" s="122"/>
      <c r="AF1924" s="121" t="s">
        <v>9286</v>
      </c>
      <c r="AG1924" s="121" t="s">
        <v>9019</v>
      </c>
      <c r="AH1924" s="121" t="s">
        <v>7916</v>
      </c>
      <c r="AI1924" s="121"/>
      <c r="AJ1924" s="123">
        <v>20</v>
      </c>
      <c r="AK1924" s="123">
        <v>1819</v>
      </c>
      <c r="AL1924" s="123">
        <f>AJ1924*AK1924</f>
        <v>36380</v>
      </c>
      <c r="AM1924" s="123">
        <f>V1924-AL1924</f>
        <v>6.3999999998486601E-2</v>
      </c>
      <c r="AN1924" s="130"/>
      <c r="AO1924" s="21"/>
      <c r="AP1924" s="24"/>
      <c r="AQ1924" s="21"/>
    </row>
    <row r="1925" spans="1:46" s="22" customFormat="1" ht="76.5" outlineLevel="1" x14ac:dyDescent="0.25">
      <c r="A1925" s="70"/>
      <c r="B1925" s="72" t="s">
        <v>7707</v>
      </c>
      <c r="C1925" s="21" t="s">
        <v>79</v>
      </c>
      <c r="D1925" s="74" t="s">
        <v>6208</v>
      </c>
      <c r="E1925" s="74" t="s">
        <v>6209</v>
      </c>
      <c r="F1925" s="74" t="s">
        <v>6210</v>
      </c>
      <c r="G1925" s="21" t="s">
        <v>6211</v>
      </c>
      <c r="H1925" s="23" t="s">
        <v>100</v>
      </c>
      <c r="I1925" s="24">
        <v>0</v>
      </c>
      <c r="J1925" s="25">
        <v>710000000</v>
      </c>
      <c r="K1925" s="25" t="s">
        <v>82</v>
      </c>
      <c r="L1925" s="23" t="s">
        <v>726</v>
      </c>
      <c r="M1925" s="30" t="s">
        <v>1707</v>
      </c>
      <c r="N1925" s="26" t="s">
        <v>84</v>
      </c>
      <c r="O1925" s="26" t="s">
        <v>4214</v>
      </c>
      <c r="P1925" s="21" t="s">
        <v>91</v>
      </c>
      <c r="Q1925" s="27">
        <v>796</v>
      </c>
      <c r="R1925" s="26" t="s">
        <v>678</v>
      </c>
      <c r="S1925" s="12">
        <v>4</v>
      </c>
      <c r="T1925" s="12">
        <v>1337.5</v>
      </c>
      <c r="U1925" s="12">
        <v>0</v>
      </c>
      <c r="V1925" s="12">
        <f t="shared" si="307"/>
        <v>0</v>
      </c>
      <c r="W1925" s="23"/>
      <c r="X1925" s="23">
        <v>2017</v>
      </c>
      <c r="Y1925" s="25">
        <v>11</v>
      </c>
      <c r="Z1925" s="121" t="s">
        <v>6238</v>
      </c>
      <c r="AA1925" s="121" t="s">
        <v>1427</v>
      </c>
      <c r="AB1925" s="121"/>
      <c r="AC1925" s="121">
        <v>7</v>
      </c>
      <c r="AD1925" s="122"/>
      <c r="AE1925" s="122"/>
      <c r="AF1925" s="121" t="s">
        <v>4078</v>
      </c>
      <c r="AG1925" s="121"/>
      <c r="AH1925" s="126"/>
      <c r="AI1925" s="121"/>
      <c r="AJ1925" s="123"/>
      <c r="AK1925" s="123"/>
      <c r="AL1925" s="123" t="s">
        <v>4078</v>
      </c>
      <c r="AM1925" s="123"/>
      <c r="AN1925" s="130"/>
      <c r="AO1925" s="21"/>
      <c r="AP1925" s="24"/>
      <c r="AQ1925" s="21"/>
    </row>
    <row r="1926" spans="1:46" s="22" customFormat="1" ht="76.5" outlineLevel="1" x14ac:dyDescent="0.25">
      <c r="A1926" s="70"/>
      <c r="B1926" s="72" t="s">
        <v>8459</v>
      </c>
      <c r="C1926" s="21" t="s">
        <v>79</v>
      </c>
      <c r="D1926" s="74" t="s">
        <v>6208</v>
      </c>
      <c r="E1926" s="74" t="s">
        <v>6209</v>
      </c>
      <c r="F1926" s="74" t="s">
        <v>6210</v>
      </c>
      <c r="G1926" s="21" t="s">
        <v>6211</v>
      </c>
      <c r="H1926" s="23" t="s">
        <v>100</v>
      </c>
      <c r="I1926" s="24">
        <v>0</v>
      </c>
      <c r="J1926" s="25">
        <v>710000000</v>
      </c>
      <c r="K1926" s="25" t="s">
        <v>82</v>
      </c>
      <c r="L1926" s="30" t="s">
        <v>917</v>
      </c>
      <c r="M1926" s="30" t="s">
        <v>1707</v>
      </c>
      <c r="N1926" s="26" t="s">
        <v>84</v>
      </c>
      <c r="O1926" s="26" t="s">
        <v>4214</v>
      </c>
      <c r="P1926" s="21" t="s">
        <v>91</v>
      </c>
      <c r="Q1926" s="27">
        <v>796</v>
      </c>
      <c r="R1926" s="26" t="s">
        <v>678</v>
      </c>
      <c r="S1926" s="12">
        <v>4</v>
      </c>
      <c r="T1926" s="12">
        <v>1337.5</v>
      </c>
      <c r="U1926" s="12">
        <v>0</v>
      </c>
      <c r="V1926" s="12">
        <f t="shared" ref="V1926" si="332">U1926*1.12</f>
        <v>0</v>
      </c>
      <c r="W1926" s="23"/>
      <c r="X1926" s="23">
        <v>2017</v>
      </c>
      <c r="Y1926" s="25">
        <v>11</v>
      </c>
      <c r="Z1926" s="121" t="s">
        <v>6238</v>
      </c>
      <c r="AA1926" s="121" t="s">
        <v>1427</v>
      </c>
      <c r="AB1926" s="121"/>
      <c r="AC1926" s="121">
        <v>7</v>
      </c>
      <c r="AD1926" s="122"/>
      <c r="AE1926" s="122"/>
      <c r="AF1926" s="121" t="s">
        <v>4078</v>
      </c>
      <c r="AG1926" s="121"/>
      <c r="AH1926" s="126"/>
      <c r="AI1926" s="121"/>
      <c r="AJ1926" s="123"/>
      <c r="AK1926" s="123"/>
      <c r="AL1926" s="123" t="s">
        <v>4078</v>
      </c>
      <c r="AM1926" s="123"/>
      <c r="AN1926" s="130"/>
      <c r="AO1926" s="21"/>
      <c r="AP1926" s="24"/>
      <c r="AQ1926" s="21"/>
    </row>
    <row r="1927" spans="1:46" s="22" customFormat="1" ht="76.5" outlineLevel="1" x14ac:dyDescent="0.25">
      <c r="A1927" s="70"/>
      <c r="B1927" s="72" t="s">
        <v>9121</v>
      </c>
      <c r="C1927" s="21" t="s">
        <v>79</v>
      </c>
      <c r="D1927" s="74" t="s">
        <v>6208</v>
      </c>
      <c r="E1927" s="74" t="s">
        <v>6209</v>
      </c>
      <c r="F1927" s="74" t="s">
        <v>6210</v>
      </c>
      <c r="G1927" s="21" t="s">
        <v>6211</v>
      </c>
      <c r="H1927" s="23" t="s">
        <v>100</v>
      </c>
      <c r="I1927" s="24">
        <v>0</v>
      </c>
      <c r="J1927" s="25">
        <v>710000000</v>
      </c>
      <c r="K1927" s="25" t="s">
        <v>82</v>
      </c>
      <c r="L1927" s="30" t="s">
        <v>164</v>
      </c>
      <c r="M1927" s="30" t="s">
        <v>1707</v>
      </c>
      <c r="N1927" s="26" t="s">
        <v>84</v>
      </c>
      <c r="O1927" s="26" t="s">
        <v>4214</v>
      </c>
      <c r="P1927" s="21" t="s">
        <v>91</v>
      </c>
      <c r="Q1927" s="27">
        <v>796</v>
      </c>
      <c r="R1927" s="26" t="s">
        <v>678</v>
      </c>
      <c r="S1927" s="12">
        <v>4</v>
      </c>
      <c r="T1927" s="12">
        <v>1337.5</v>
      </c>
      <c r="U1927" s="12">
        <f t="shared" ref="U1927" si="333">S1927*T1927</f>
        <v>5350</v>
      </c>
      <c r="V1927" s="12">
        <f t="shared" ref="V1927" si="334">U1927*1.12</f>
        <v>5992.0000000000009</v>
      </c>
      <c r="W1927" s="23"/>
      <c r="X1927" s="23">
        <v>2017</v>
      </c>
      <c r="Y1927" s="25"/>
      <c r="Z1927" s="121" t="s">
        <v>6238</v>
      </c>
      <c r="AA1927" s="121" t="s">
        <v>1427</v>
      </c>
      <c r="AB1927" s="121" t="s">
        <v>4792</v>
      </c>
      <c r="AC1927" s="121">
        <v>7</v>
      </c>
      <c r="AD1927" s="122"/>
      <c r="AE1927" s="122"/>
      <c r="AF1927" s="121" t="s">
        <v>9286</v>
      </c>
      <c r="AG1927" s="121" t="s">
        <v>9019</v>
      </c>
      <c r="AH1927" s="121" t="s">
        <v>7916</v>
      </c>
      <c r="AI1927" s="121"/>
      <c r="AJ1927" s="123">
        <v>4</v>
      </c>
      <c r="AK1927" s="123">
        <v>1498</v>
      </c>
      <c r="AL1927" s="123">
        <f>AJ1927*AK1927</f>
        <v>5992</v>
      </c>
      <c r="AM1927" s="123">
        <f>V1927-AL1927</f>
        <v>0</v>
      </c>
      <c r="AN1927" s="130"/>
      <c r="AO1927" s="21"/>
      <c r="AP1927" s="24"/>
      <c r="AQ1927" s="21"/>
    </row>
    <row r="1928" spans="1:46" s="22" customFormat="1" ht="102" outlineLevel="1" x14ac:dyDescent="0.25">
      <c r="A1928" s="70"/>
      <c r="B1928" s="72" t="s">
        <v>7708</v>
      </c>
      <c r="C1928" s="21" t="s">
        <v>79</v>
      </c>
      <c r="D1928" s="74" t="s">
        <v>7685</v>
      </c>
      <c r="E1928" s="74" t="s">
        <v>3237</v>
      </c>
      <c r="F1928" s="74" t="s">
        <v>1777</v>
      </c>
      <c r="G1928" s="21" t="s">
        <v>7686</v>
      </c>
      <c r="H1928" s="23" t="s">
        <v>100</v>
      </c>
      <c r="I1928" s="24">
        <v>0</v>
      </c>
      <c r="J1928" s="25">
        <v>710000000</v>
      </c>
      <c r="K1928" s="25" t="s">
        <v>82</v>
      </c>
      <c r="L1928" s="23" t="s">
        <v>726</v>
      </c>
      <c r="M1928" s="30" t="s">
        <v>1428</v>
      </c>
      <c r="N1928" s="26" t="s">
        <v>84</v>
      </c>
      <c r="O1928" s="26" t="s">
        <v>7688</v>
      </c>
      <c r="P1928" s="21" t="s">
        <v>91</v>
      </c>
      <c r="Q1928" s="27" t="s">
        <v>1706</v>
      </c>
      <c r="R1928" s="26" t="s">
        <v>85</v>
      </c>
      <c r="S1928" s="12">
        <v>10</v>
      </c>
      <c r="T1928" s="12">
        <v>18000</v>
      </c>
      <c r="U1928" s="12">
        <f t="shared" ref="U1928" si="335">S1928*T1928</f>
        <v>180000</v>
      </c>
      <c r="V1928" s="12">
        <f t="shared" ref="V1928" si="336">U1928*1.12</f>
        <v>201600.00000000003</v>
      </c>
      <c r="W1928" s="23"/>
      <c r="X1928" s="23">
        <v>2017</v>
      </c>
      <c r="Y1928" s="25"/>
      <c r="Z1928" s="121" t="s">
        <v>7689</v>
      </c>
      <c r="AA1928" s="121" t="s">
        <v>1427</v>
      </c>
      <c r="AB1928" s="121" t="s">
        <v>7912</v>
      </c>
      <c r="AC1928" s="121">
        <v>1</v>
      </c>
      <c r="AD1928" s="122"/>
      <c r="AE1928" s="122"/>
      <c r="AF1928" s="121" t="s">
        <v>8257</v>
      </c>
      <c r="AG1928" s="121"/>
      <c r="AH1928" s="121" t="s">
        <v>7917</v>
      </c>
      <c r="AI1928" s="121"/>
      <c r="AJ1928" s="123">
        <v>10</v>
      </c>
      <c r="AK1928" s="123">
        <v>18000</v>
      </c>
      <c r="AL1928" s="123">
        <f>AJ1928*AK1928</f>
        <v>180000</v>
      </c>
      <c r="AM1928" s="123">
        <f>U1928-AL1928</f>
        <v>0</v>
      </c>
      <c r="AN1928" s="130"/>
      <c r="AO1928" s="21"/>
      <c r="AP1928" s="24"/>
      <c r="AQ1928" s="21"/>
    </row>
    <row r="1929" spans="1:46" s="22" customFormat="1" ht="114.75" outlineLevel="1" x14ac:dyDescent="0.25">
      <c r="A1929" s="70"/>
      <c r="B1929" s="72" t="s">
        <v>7709</v>
      </c>
      <c r="C1929" s="21" t="s">
        <v>79</v>
      </c>
      <c r="D1929" s="74" t="s">
        <v>7685</v>
      </c>
      <c r="E1929" s="74" t="s">
        <v>3237</v>
      </c>
      <c r="F1929" s="74" t="s">
        <v>1777</v>
      </c>
      <c r="G1929" s="21" t="s">
        <v>7687</v>
      </c>
      <c r="H1929" s="23" t="s">
        <v>100</v>
      </c>
      <c r="I1929" s="24">
        <v>0</v>
      </c>
      <c r="J1929" s="25">
        <v>710000000</v>
      </c>
      <c r="K1929" s="25" t="s">
        <v>82</v>
      </c>
      <c r="L1929" s="23" t="s">
        <v>726</v>
      </c>
      <c r="M1929" s="30" t="s">
        <v>1428</v>
      </c>
      <c r="N1929" s="26" t="s">
        <v>84</v>
      </c>
      <c r="O1929" s="26" t="s">
        <v>7688</v>
      </c>
      <c r="P1929" s="21" t="s">
        <v>91</v>
      </c>
      <c r="Q1929" s="27" t="s">
        <v>1706</v>
      </c>
      <c r="R1929" s="26" t="s">
        <v>85</v>
      </c>
      <c r="S1929" s="12">
        <v>10.4</v>
      </c>
      <c r="T1929" s="12">
        <v>20000</v>
      </c>
      <c r="U1929" s="12">
        <f t="shared" ref="U1929" si="337">S1929*T1929</f>
        <v>208000</v>
      </c>
      <c r="V1929" s="12">
        <f t="shared" ref="V1929" si="338">U1929*1.12</f>
        <v>232960.00000000003</v>
      </c>
      <c r="W1929" s="23"/>
      <c r="X1929" s="23">
        <v>2017</v>
      </c>
      <c r="Y1929" s="25"/>
      <c r="Z1929" s="121" t="s">
        <v>7689</v>
      </c>
      <c r="AA1929" s="121" t="s">
        <v>1427</v>
      </c>
      <c r="AB1929" s="121" t="s">
        <v>7912</v>
      </c>
      <c r="AC1929" s="121">
        <v>2</v>
      </c>
      <c r="AD1929" s="122"/>
      <c r="AE1929" s="122"/>
      <c r="AF1929" s="121" t="s">
        <v>8257</v>
      </c>
      <c r="AG1929" s="121"/>
      <c r="AH1929" s="121" t="s">
        <v>7917</v>
      </c>
      <c r="AI1929" s="121"/>
      <c r="AJ1929" s="123">
        <v>10.4</v>
      </c>
      <c r="AK1929" s="123">
        <v>20000</v>
      </c>
      <c r="AL1929" s="123">
        <f t="shared" ref="AL1929:AL1930" si="339">AJ1929*AK1929</f>
        <v>208000</v>
      </c>
      <c r="AM1929" s="123">
        <f t="shared" ref="AM1929:AM1931" si="340">U1929-AL1929</f>
        <v>0</v>
      </c>
      <c r="AN1929" s="130"/>
      <c r="AO1929" s="21"/>
      <c r="AP1929" s="24"/>
      <c r="AQ1929" s="21"/>
    </row>
    <row r="1930" spans="1:46" s="22" customFormat="1" ht="127.5" outlineLevel="1" x14ac:dyDescent="0.25">
      <c r="A1930" s="70"/>
      <c r="B1930" s="72" t="s">
        <v>7710</v>
      </c>
      <c r="C1930" s="21" t="s">
        <v>79</v>
      </c>
      <c r="D1930" s="74" t="s">
        <v>7685</v>
      </c>
      <c r="E1930" s="74" t="s">
        <v>3237</v>
      </c>
      <c r="F1930" s="74" t="s">
        <v>1777</v>
      </c>
      <c r="G1930" s="21" t="s">
        <v>7817</v>
      </c>
      <c r="H1930" s="23" t="s">
        <v>100</v>
      </c>
      <c r="I1930" s="24">
        <v>0</v>
      </c>
      <c r="J1930" s="25">
        <v>710000000</v>
      </c>
      <c r="K1930" s="25" t="s">
        <v>82</v>
      </c>
      <c r="L1930" s="23" t="s">
        <v>726</v>
      </c>
      <c r="M1930" s="30" t="s">
        <v>1428</v>
      </c>
      <c r="N1930" s="26" t="s">
        <v>84</v>
      </c>
      <c r="O1930" s="26" t="s">
        <v>7688</v>
      </c>
      <c r="P1930" s="21" t="s">
        <v>91</v>
      </c>
      <c r="Q1930" s="27" t="s">
        <v>1706</v>
      </c>
      <c r="R1930" s="26" t="s">
        <v>85</v>
      </c>
      <c r="S1930" s="12">
        <v>20</v>
      </c>
      <c r="T1930" s="12">
        <v>13600</v>
      </c>
      <c r="U1930" s="12">
        <f t="shared" ref="U1930" si="341">S1930*T1930</f>
        <v>272000</v>
      </c>
      <c r="V1930" s="12">
        <f t="shared" ref="V1930" si="342">U1930*1.12</f>
        <v>304640</v>
      </c>
      <c r="W1930" s="23"/>
      <c r="X1930" s="23">
        <v>2017</v>
      </c>
      <c r="Y1930" s="25"/>
      <c r="Z1930" s="121" t="s">
        <v>7689</v>
      </c>
      <c r="AA1930" s="121" t="s">
        <v>1427</v>
      </c>
      <c r="AB1930" s="121" t="s">
        <v>7912</v>
      </c>
      <c r="AC1930" s="121">
        <v>3</v>
      </c>
      <c r="AD1930" s="122"/>
      <c r="AE1930" s="122"/>
      <c r="AF1930" s="121" t="s">
        <v>8257</v>
      </c>
      <c r="AG1930" s="121"/>
      <c r="AH1930" s="121" t="s">
        <v>7917</v>
      </c>
      <c r="AI1930" s="121"/>
      <c r="AJ1930" s="123">
        <v>20</v>
      </c>
      <c r="AK1930" s="123">
        <v>13600</v>
      </c>
      <c r="AL1930" s="123">
        <f t="shared" si="339"/>
        <v>272000</v>
      </c>
      <c r="AM1930" s="123">
        <f t="shared" si="340"/>
        <v>0</v>
      </c>
      <c r="AN1930" s="130"/>
      <c r="AO1930" s="21"/>
      <c r="AP1930" s="24"/>
      <c r="AQ1930" s="21"/>
    </row>
    <row r="1931" spans="1:46" s="22" customFormat="1" ht="76.5" outlineLevel="1" x14ac:dyDescent="0.25">
      <c r="A1931" s="70"/>
      <c r="B1931" s="72" t="s">
        <v>7711</v>
      </c>
      <c r="C1931" s="21" t="s">
        <v>79</v>
      </c>
      <c r="D1931" s="74" t="s">
        <v>300</v>
      </c>
      <c r="E1931" s="74" t="s">
        <v>297</v>
      </c>
      <c r="F1931" s="74" t="s">
        <v>301</v>
      </c>
      <c r="G1931" s="74" t="s">
        <v>299</v>
      </c>
      <c r="H1931" s="72" t="s">
        <v>100</v>
      </c>
      <c r="I1931" s="80" t="s">
        <v>683</v>
      </c>
      <c r="J1931" s="75">
        <v>710000000</v>
      </c>
      <c r="K1931" s="75" t="s">
        <v>82</v>
      </c>
      <c r="L1931" s="72" t="s">
        <v>726</v>
      </c>
      <c r="M1931" s="78" t="s">
        <v>1418</v>
      </c>
      <c r="N1931" s="77" t="s">
        <v>84</v>
      </c>
      <c r="O1931" s="77" t="s">
        <v>4214</v>
      </c>
      <c r="P1931" s="74" t="s">
        <v>91</v>
      </c>
      <c r="Q1931" s="76">
        <v>112</v>
      </c>
      <c r="R1931" s="77" t="s">
        <v>85</v>
      </c>
      <c r="S1931" s="73">
        <v>2938</v>
      </c>
      <c r="T1931" s="73">
        <v>136.875</v>
      </c>
      <c r="U1931" s="73">
        <f t="shared" ref="U1931:U1951" si="343">S1931*T1931</f>
        <v>402138.75</v>
      </c>
      <c r="V1931" s="12">
        <f t="shared" si="161"/>
        <v>450395.4</v>
      </c>
      <c r="W1931" s="23"/>
      <c r="X1931" s="23">
        <v>2017</v>
      </c>
      <c r="Y1931" s="25"/>
      <c r="Z1931" s="121" t="s">
        <v>686</v>
      </c>
      <c r="AA1931" s="121" t="s">
        <v>749</v>
      </c>
      <c r="AB1931" s="121" t="s">
        <v>7912</v>
      </c>
      <c r="AC1931" s="121"/>
      <c r="AD1931" s="122"/>
      <c r="AE1931" s="122"/>
      <c r="AF1931" s="121" t="s">
        <v>8262</v>
      </c>
      <c r="AG1931" s="121"/>
      <c r="AH1931" s="121" t="s">
        <v>4612</v>
      </c>
      <c r="AI1931" s="121"/>
      <c r="AJ1931" s="123">
        <v>2938</v>
      </c>
      <c r="AK1931" s="123">
        <f>149.77/1.12</f>
        <v>133.72321428571428</v>
      </c>
      <c r="AL1931" s="123">
        <f>AJ1931*AK1931</f>
        <v>392878.80357142852</v>
      </c>
      <c r="AM1931" s="123">
        <f t="shared" si="340"/>
        <v>9259.9464285714785</v>
      </c>
      <c r="AN1931" s="130"/>
      <c r="AO1931" s="147" t="s">
        <v>203</v>
      </c>
      <c r="AP1931" s="24">
        <v>1</v>
      </c>
      <c r="AQ1931" s="73">
        <f>AL1931*AP1931</f>
        <v>392878.80357142852</v>
      </c>
      <c r="AS1931" s="70"/>
      <c r="AT1931" s="70"/>
    </row>
    <row r="1932" spans="1:46" s="22" customFormat="1" ht="89.25" outlineLevel="1" x14ac:dyDescent="0.25">
      <c r="A1932" s="70"/>
      <c r="B1932" s="72" t="s">
        <v>7712</v>
      </c>
      <c r="C1932" s="21" t="s">
        <v>79</v>
      </c>
      <c r="D1932" s="74" t="s">
        <v>3475</v>
      </c>
      <c r="E1932" s="74" t="s">
        <v>3476</v>
      </c>
      <c r="F1932" s="74" t="s">
        <v>3477</v>
      </c>
      <c r="G1932" s="74" t="s">
        <v>7402</v>
      </c>
      <c r="H1932" s="72" t="s">
        <v>3011</v>
      </c>
      <c r="I1932" s="79">
        <v>0</v>
      </c>
      <c r="J1932" s="75">
        <v>710000000</v>
      </c>
      <c r="K1932" s="75" t="s">
        <v>82</v>
      </c>
      <c r="L1932" s="72" t="s">
        <v>726</v>
      </c>
      <c r="M1932" s="78" t="s">
        <v>1418</v>
      </c>
      <c r="N1932" s="77" t="s">
        <v>84</v>
      </c>
      <c r="O1932" s="77" t="s">
        <v>4214</v>
      </c>
      <c r="P1932" s="74" t="s">
        <v>91</v>
      </c>
      <c r="Q1932" s="76" t="s">
        <v>930</v>
      </c>
      <c r="R1932" s="77" t="s">
        <v>903</v>
      </c>
      <c r="S1932" s="73">
        <v>150</v>
      </c>
      <c r="T1932" s="73">
        <v>250</v>
      </c>
      <c r="U1932" s="73">
        <f t="shared" si="343"/>
        <v>37500</v>
      </c>
      <c r="V1932" s="12">
        <f t="shared" si="161"/>
        <v>42000.000000000007</v>
      </c>
      <c r="W1932" s="23"/>
      <c r="X1932" s="23">
        <v>2017</v>
      </c>
      <c r="Y1932" s="25"/>
      <c r="Z1932" s="121" t="s">
        <v>1565</v>
      </c>
      <c r="AA1932" s="121" t="s">
        <v>749</v>
      </c>
      <c r="AB1932" s="121" t="s">
        <v>4792</v>
      </c>
      <c r="AC1932" s="121">
        <v>20</v>
      </c>
      <c r="AD1932" s="122">
        <v>321910</v>
      </c>
      <c r="AE1932" s="122" t="s">
        <v>8338</v>
      </c>
      <c r="AF1932" s="121" t="s">
        <v>231</v>
      </c>
      <c r="AG1932" s="121"/>
      <c r="AH1932" s="121" t="s">
        <v>8365</v>
      </c>
      <c r="AI1932" s="121"/>
      <c r="AJ1932" s="123">
        <v>150</v>
      </c>
      <c r="AK1932" s="123">
        <v>250</v>
      </c>
      <c r="AL1932" s="123">
        <f t="shared" ref="AL1932:AL1962" si="344">AJ1932*AK1932</f>
        <v>37500</v>
      </c>
      <c r="AM1932" s="123">
        <f t="shared" ref="AM1932:AM1962" si="345">U1932-AL1932</f>
        <v>0</v>
      </c>
      <c r="AN1932" s="130"/>
      <c r="AO1932" s="21"/>
      <c r="AP1932" s="24"/>
      <c r="AQ1932" s="21"/>
    </row>
    <row r="1933" spans="1:46" s="22" customFormat="1" ht="76.5" outlineLevel="1" x14ac:dyDescent="0.25">
      <c r="A1933" s="70"/>
      <c r="B1933" s="72" t="s">
        <v>7713</v>
      </c>
      <c r="C1933" s="21" t="s">
        <v>79</v>
      </c>
      <c r="D1933" s="74" t="s">
        <v>6741</v>
      </c>
      <c r="E1933" s="74" t="s">
        <v>3476</v>
      </c>
      <c r="F1933" s="74" t="s">
        <v>6742</v>
      </c>
      <c r="G1933" s="74" t="s">
        <v>7413</v>
      </c>
      <c r="H1933" s="72" t="s">
        <v>3011</v>
      </c>
      <c r="I1933" s="79">
        <v>0</v>
      </c>
      <c r="J1933" s="75">
        <v>710000000</v>
      </c>
      <c r="K1933" s="75" t="s">
        <v>82</v>
      </c>
      <c r="L1933" s="72" t="s">
        <v>726</v>
      </c>
      <c r="M1933" s="78" t="s">
        <v>1418</v>
      </c>
      <c r="N1933" s="77" t="s">
        <v>84</v>
      </c>
      <c r="O1933" s="77" t="s">
        <v>4214</v>
      </c>
      <c r="P1933" s="74" t="s">
        <v>91</v>
      </c>
      <c r="Q1933" s="76" t="s">
        <v>930</v>
      </c>
      <c r="R1933" s="77" t="s">
        <v>903</v>
      </c>
      <c r="S1933" s="73">
        <v>90</v>
      </c>
      <c r="T1933" s="73">
        <v>250</v>
      </c>
      <c r="U1933" s="73">
        <f t="shared" si="343"/>
        <v>22500</v>
      </c>
      <c r="V1933" s="12">
        <f t="shared" si="161"/>
        <v>25200.000000000004</v>
      </c>
      <c r="W1933" s="23"/>
      <c r="X1933" s="23">
        <v>2017</v>
      </c>
      <c r="Y1933" s="25"/>
      <c r="Z1933" s="121" t="s">
        <v>1565</v>
      </c>
      <c r="AA1933" s="121" t="s">
        <v>749</v>
      </c>
      <c r="AB1933" s="121" t="s">
        <v>4792</v>
      </c>
      <c r="AC1933" s="121">
        <v>21</v>
      </c>
      <c r="AD1933" s="122">
        <v>321910</v>
      </c>
      <c r="AE1933" s="122" t="s">
        <v>8338</v>
      </c>
      <c r="AF1933" s="121" t="s">
        <v>231</v>
      </c>
      <c r="AG1933" s="121"/>
      <c r="AH1933" s="121" t="s">
        <v>8365</v>
      </c>
      <c r="AI1933" s="121"/>
      <c r="AJ1933" s="123">
        <v>90</v>
      </c>
      <c r="AK1933" s="123">
        <v>250</v>
      </c>
      <c r="AL1933" s="123">
        <f t="shared" si="344"/>
        <v>22500</v>
      </c>
      <c r="AM1933" s="123">
        <f t="shared" si="345"/>
        <v>0</v>
      </c>
      <c r="AN1933" s="130"/>
      <c r="AO1933" s="21"/>
      <c r="AP1933" s="24"/>
      <c r="AQ1933" s="21"/>
    </row>
    <row r="1934" spans="1:46" s="22" customFormat="1" ht="76.5" outlineLevel="1" x14ac:dyDescent="0.25">
      <c r="A1934" s="70"/>
      <c r="B1934" s="72" t="s">
        <v>7714</v>
      </c>
      <c r="C1934" s="21" t="s">
        <v>79</v>
      </c>
      <c r="D1934" s="74" t="s">
        <v>6743</v>
      </c>
      <c r="E1934" s="74" t="s">
        <v>6744</v>
      </c>
      <c r="F1934" s="74" t="s">
        <v>6745</v>
      </c>
      <c r="G1934" s="74" t="s">
        <v>7414</v>
      </c>
      <c r="H1934" s="72" t="s">
        <v>3011</v>
      </c>
      <c r="I1934" s="79">
        <v>0</v>
      </c>
      <c r="J1934" s="75">
        <v>710000000</v>
      </c>
      <c r="K1934" s="75" t="s">
        <v>82</v>
      </c>
      <c r="L1934" s="72" t="s">
        <v>726</v>
      </c>
      <c r="M1934" s="78" t="s">
        <v>1418</v>
      </c>
      <c r="N1934" s="77" t="s">
        <v>84</v>
      </c>
      <c r="O1934" s="77" t="s">
        <v>4214</v>
      </c>
      <c r="P1934" s="74" t="s">
        <v>91</v>
      </c>
      <c r="Q1934" s="76">
        <v>796</v>
      </c>
      <c r="R1934" s="77" t="s">
        <v>678</v>
      </c>
      <c r="S1934" s="73">
        <v>10000</v>
      </c>
      <c r="T1934" s="73">
        <v>1.7</v>
      </c>
      <c r="U1934" s="73">
        <f t="shared" si="343"/>
        <v>17000</v>
      </c>
      <c r="V1934" s="12">
        <f t="shared" si="161"/>
        <v>19040</v>
      </c>
      <c r="W1934" s="23"/>
      <c r="X1934" s="23">
        <v>2017</v>
      </c>
      <c r="Y1934" s="25"/>
      <c r="Z1934" s="121" t="s">
        <v>1565</v>
      </c>
      <c r="AA1934" s="121" t="s">
        <v>749</v>
      </c>
      <c r="AB1934" s="121" t="s">
        <v>4792</v>
      </c>
      <c r="AC1934" s="121">
        <v>22</v>
      </c>
      <c r="AD1934" s="122">
        <v>321910</v>
      </c>
      <c r="AE1934" s="122" t="s">
        <v>8338</v>
      </c>
      <c r="AF1934" s="121" t="s">
        <v>231</v>
      </c>
      <c r="AG1934" s="121"/>
      <c r="AH1934" s="121" t="s">
        <v>8365</v>
      </c>
      <c r="AI1934" s="121"/>
      <c r="AJ1934" s="123">
        <v>10000</v>
      </c>
      <c r="AK1934" s="123">
        <v>1.7</v>
      </c>
      <c r="AL1934" s="123">
        <f t="shared" si="344"/>
        <v>17000</v>
      </c>
      <c r="AM1934" s="123">
        <f t="shared" si="345"/>
        <v>0</v>
      </c>
      <c r="AN1934" s="130"/>
      <c r="AO1934" s="21"/>
      <c r="AP1934" s="24"/>
      <c r="AQ1934" s="21"/>
    </row>
    <row r="1935" spans="1:46" s="22" customFormat="1" ht="76.5" outlineLevel="1" x14ac:dyDescent="0.25">
      <c r="A1935" s="70"/>
      <c r="B1935" s="72" t="s">
        <v>7715</v>
      </c>
      <c r="C1935" s="21" t="s">
        <v>79</v>
      </c>
      <c r="D1935" s="74" t="s">
        <v>6746</v>
      </c>
      <c r="E1935" s="74" t="s">
        <v>6744</v>
      </c>
      <c r="F1935" s="74" t="s">
        <v>7948</v>
      </c>
      <c r="G1935" s="74" t="s">
        <v>7415</v>
      </c>
      <c r="H1935" s="72" t="s">
        <v>3011</v>
      </c>
      <c r="I1935" s="79">
        <v>0</v>
      </c>
      <c r="J1935" s="75">
        <v>710000000</v>
      </c>
      <c r="K1935" s="75" t="s">
        <v>82</v>
      </c>
      <c r="L1935" s="72" t="s">
        <v>726</v>
      </c>
      <c r="M1935" s="78" t="s">
        <v>1418</v>
      </c>
      <c r="N1935" s="77" t="s">
        <v>84</v>
      </c>
      <c r="O1935" s="77" t="s">
        <v>4214</v>
      </c>
      <c r="P1935" s="74" t="s">
        <v>91</v>
      </c>
      <c r="Q1935" s="76" t="s">
        <v>902</v>
      </c>
      <c r="R1935" s="77" t="s">
        <v>678</v>
      </c>
      <c r="S1935" s="73">
        <v>5000</v>
      </c>
      <c r="T1935" s="73">
        <v>2.2000000000000002</v>
      </c>
      <c r="U1935" s="73">
        <f t="shared" si="343"/>
        <v>11000</v>
      </c>
      <c r="V1935" s="12">
        <f t="shared" si="161"/>
        <v>12320.000000000002</v>
      </c>
      <c r="W1935" s="23"/>
      <c r="X1935" s="23">
        <v>2017</v>
      </c>
      <c r="Y1935" s="25"/>
      <c r="Z1935" s="121" t="s">
        <v>1565</v>
      </c>
      <c r="AA1935" s="121" t="s">
        <v>749</v>
      </c>
      <c r="AB1935" s="121" t="s">
        <v>4792</v>
      </c>
      <c r="AC1935" s="121">
        <v>23</v>
      </c>
      <c r="AD1935" s="122">
        <v>321910</v>
      </c>
      <c r="AE1935" s="122" t="s">
        <v>8338</v>
      </c>
      <c r="AF1935" s="121" t="s">
        <v>231</v>
      </c>
      <c r="AG1935" s="121"/>
      <c r="AH1935" s="121" t="s">
        <v>8365</v>
      </c>
      <c r="AI1935" s="121"/>
      <c r="AJ1935" s="123">
        <v>5000</v>
      </c>
      <c r="AK1935" s="123">
        <v>2.2000000000000002</v>
      </c>
      <c r="AL1935" s="123">
        <f t="shared" si="344"/>
        <v>11000</v>
      </c>
      <c r="AM1935" s="123">
        <f t="shared" si="345"/>
        <v>0</v>
      </c>
      <c r="AN1935" s="130"/>
      <c r="AO1935" s="21"/>
      <c r="AP1935" s="24"/>
      <c r="AQ1935" s="21"/>
    </row>
    <row r="1936" spans="1:46" s="22" customFormat="1" ht="76.5" outlineLevel="1" x14ac:dyDescent="0.25">
      <c r="A1936" s="70"/>
      <c r="B1936" s="72" t="s">
        <v>7716</v>
      </c>
      <c r="C1936" s="21" t="s">
        <v>79</v>
      </c>
      <c r="D1936" s="74" t="s">
        <v>7405</v>
      </c>
      <c r="E1936" s="74" t="s">
        <v>3429</v>
      </c>
      <c r="F1936" s="74" t="s">
        <v>7406</v>
      </c>
      <c r="G1936" s="74" t="s">
        <v>6747</v>
      </c>
      <c r="H1936" s="72" t="s">
        <v>3011</v>
      </c>
      <c r="I1936" s="79">
        <v>0</v>
      </c>
      <c r="J1936" s="75">
        <v>710000000</v>
      </c>
      <c r="K1936" s="75" t="s">
        <v>82</v>
      </c>
      <c r="L1936" s="72" t="s">
        <v>726</v>
      </c>
      <c r="M1936" s="78" t="s">
        <v>1418</v>
      </c>
      <c r="N1936" s="77" t="s">
        <v>84</v>
      </c>
      <c r="O1936" s="77" t="s">
        <v>4214</v>
      </c>
      <c r="P1936" s="74" t="s">
        <v>91</v>
      </c>
      <c r="Q1936" s="76" t="s">
        <v>6854</v>
      </c>
      <c r="R1936" s="77" t="s">
        <v>3541</v>
      </c>
      <c r="S1936" s="73">
        <v>100</v>
      </c>
      <c r="T1936" s="73">
        <v>1200</v>
      </c>
      <c r="U1936" s="73">
        <f t="shared" si="343"/>
        <v>120000</v>
      </c>
      <c r="V1936" s="12">
        <f t="shared" si="161"/>
        <v>134400</v>
      </c>
      <c r="W1936" s="23"/>
      <c r="X1936" s="23">
        <v>2017</v>
      </c>
      <c r="Y1936" s="25"/>
      <c r="Z1936" s="121" t="s">
        <v>1565</v>
      </c>
      <c r="AA1936" s="121" t="s">
        <v>749</v>
      </c>
      <c r="AB1936" s="121" t="s">
        <v>4792</v>
      </c>
      <c r="AC1936" s="121">
        <v>24</v>
      </c>
      <c r="AD1936" s="122">
        <v>321910</v>
      </c>
      <c r="AE1936" s="122" t="s">
        <v>8338</v>
      </c>
      <c r="AF1936" s="121" t="s">
        <v>231</v>
      </c>
      <c r="AG1936" s="121"/>
      <c r="AH1936" s="121" t="s">
        <v>8365</v>
      </c>
      <c r="AI1936" s="121"/>
      <c r="AJ1936" s="123">
        <v>100</v>
      </c>
      <c r="AK1936" s="123">
        <v>1200</v>
      </c>
      <c r="AL1936" s="123">
        <f t="shared" si="344"/>
        <v>120000</v>
      </c>
      <c r="AM1936" s="123">
        <f t="shared" si="345"/>
        <v>0</v>
      </c>
      <c r="AN1936" s="130"/>
      <c r="AO1936" s="21"/>
      <c r="AP1936" s="24"/>
      <c r="AQ1936" s="21"/>
    </row>
    <row r="1937" spans="1:43" s="22" customFormat="1" ht="76.5" outlineLevel="1" x14ac:dyDescent="0.25">
      <c r="A1937" s="70"/>
      <c r="B1937" s="72" t="s">
        <v>7717</v>
      </c>
      <c r="C1937" s="21" t="s">
        <v>79</v>
      </c>
      <c r="D1937" s="74" t="s">
        <v>7403</v>
      </c>
      <c r="E1937" s="74" t="s">
        <v>3429</v>
      </c>
      <c r="F1937" s="74" t="s">
        <v>7404</v>
      </c>
      <c r="G1937" s="74" t="s">
        <v>6748</v>
      </c>
      <c r="H1937" s="72" t="s">
        <v>3011</v>
      </c>
      <c r="I1937" s="79">
        <v>0</v>
      </c>
      <c r="J1937" s="75">
        <v>710000000</v>
      </c>
      <c r="K1937" s="75" t="s">
        <v>82</v>
      </c>
      <c r="L1937" s="72" t="s">
        <v>726</v>
      </c>
      <c r="M1937" s="78" t="s">
        <v>1418</v>
      </c>
      <c r="N1937" s="77" t="s">
        <v>84</v>
      </c>
      <c r="O1937" s="77" t="s">
        <v>4214</v>
      </c>
      <c r="P1937" s="74" t="s">
        <v>91</v>
      </c>
      <c r="Q1937" s="76" t="s">
        <v>6854</v>
      </c>
      <c r="R1937" s="77" t="s">
        <v>3541</v>
      </c>
      <c r="S1937" s="73">
        <v>50</v>
      </c>
      <c r="T1937" s="73">
        <v>1100</v>
      </c>
      <c r="U1937" s="73">
        <f t="shared" si="343"/>
        <v>55000</v>
      </c>
      <c r="V1937" s="12">
        <f t="shared" si="161"/>
        <v>61600.000000000007</v>
      </c>
      <c r="W1937" s="23"/>
      <c r="X1937" s="23">
        <v>2017</v>
      </c>
      <c r="Y1937" s="25"/>
      <c r="Z1937" s="121" t="s">
        <v>1565</v>
      </c>
      <c r="AA1937" s="121" t="s">
        <v>749</v>
      </c>
      <c r="AB1937" s="121" t="s">
        <v>4792</v>
      </c>
      <c r="AC1937" s="121">
        <v>25</v>
      </c>
      <c r="AD1937" s="122">
        <v>321910</v>
      </c>
      <c r="AE1937" s="122" t="s">
        <v>8338</v>
      </c>
      <c r="AF1937" s="121" t="s">
        <v>231</v>
      </c>
      <c r="AG1937" s="121"/>
      <c r="AH1937" s="121" t="s">
        <v>8365</v>
      </c>
      <c r="AI1937" s="121"/>
      <c r="AJ1937" s="123">
        <v>50</v>
      </c>
      <c r="AK1937" s="123">
        <v>1100</v>
      </c>
      <c r="AL1937" s="123">
        <f t="shared" si="344"/>
        <v>55000</v>
      </c>
      <c r="AM1937" s="123">
        <f t="shared" si="345"/>
        <v>0</v>
      </c>
      <c r="AN1937" s="130"/>
      <c r="AO1937" s="21"/>
      <c r="AP1937" s="24"/>
      <c r="AQ1937" s="21"/>
    </row>
    <row r="1938" spans="1:43" s="22" customFormat="1" ht="89.25" outlineLevel="1" x14ac:dyDescent="0.25">
      <c r="A1938" s="70"/>
      <c r="B1938" s="72" t="s">
        <v>7718</v>
      </c>
      <c r="C1938" s="21" t="s">
        <v>79</v>
      </c>
      <c r="D1938" s="74" t="s">
        <v>6749</v>
      </c>
      <c r="E1938" s="74" t="s">
        <v>6750</v>
      </c>
      <c r="F1938" s="74" t="s">
        <v>6751</v>
      </c>
      <c r="G1938" s="74" t="s">
        <v>7814</v>
      </c>
      <c r="H1938" s="72" t="s">
        <v>3011</v>
      </c>
      <c r="I1938" s="79">
        <v>0</v>
      </c>
      <c r="J1938" s="75">
        <v>710000000</v>
      </c>
      <c r="K1938" s="75" t="s">
        <v>82</v>
      </c>
      <c r="L1938" s="72" t="s">
        <v>726</v>
      </c>
      <c r="M1938" s="78" t="s">
        <v>1418</v>
      </c>
      <c r="N1938" s="77" t="s">
        <v>84</v>
      </c>
      <c r="O1938" s="77" t="s">
        <v>4214</v>
      </c>
      <c r="P1938" s="74" t="s">
        <v>91</v>
      </c>
      <c r="Q1938" s="76" t="s">
        <v>1557</v>
      </c>
      <c r="R1938" s="77" t="s">
        <v>1558</v>
      </c>
      <c r="S1938" s="73">
        <v>500</v>
      </c>
      <c r="T1938" s="73">
        <v>134</v>
      </c>
      <c r="U1938" s="73">
        <f t="shared" si="343"/>
        <v>67000</v>
      </c>
      <c r="V1938" s="12">
        <f t="shared" si="161"/>
        <v>75040</v>
      </c>
      <c r="W1938" s="23"/>
      <c r="X1938" s="23">
        <v>2017</v>
      </c>
      <c r="Y1938" s="25"/>
      <c r="Z1938" s="121" t="s">
        <v>1565</v>
      </c>
      <c r="AA1938" s="121" t="s">
        <v>749</v>
      </c>
      <c r="AB1938" s="121" t="s">
        <v>4792</v>
      </c>
      <c r="AC1938" s="121">
        <v>26</v>
      </c>
      <c r="AD1938" s="122">
        <v>321910</v>
      </c>
      <c r="AE1938" s="122" t="s">
        <v>8338</v>
      </c>
      <c r="AF1938" s="121" t="s">
        <v>231</v>
      </c>
      <c r="AG1938" s="121"/>
      <c r="AH1938" s="121" t="s">
        <v>8365</v>
      </c>
      <c r="AI1938" s="121"/>
      <c r="AJ1938" s="123">
        <v>500</v>
      </c>
      <c r="AK1938" s="123">
        <v>134</v>
      </c>
      <c r="AL1938" s="123">
        <f t="shared" si="344"/>
        <v>67000</v>
      </c>
      <c r="AM1938" s="123">
        <f t="shared" si="345"/>
        <v>0</v>
      </c>
      <c r="AN1938" s="130"/>
      <c r="AO1938" s="21"/>
      <c r="AP1938" s="24"/>
      <c r="AQ1938" s="21"/>
    </row>
    <row r="1939" spans="1:43" s="22" customFormat="1" ht="127.5" outlineLevel="1" x14ac:dyDescent="0.25">
      <c r="A1939" s="70"/>
      <c r="B1939" s="72" t="s">
        <v>7719</v>
      </c>
      <c r="C1939" s="21" t="s">
        <v>79</v>
      </c>
      <c r="D1939" s="74" t="s">
        <v>6752</v>
      </c>
      <c r="E1939" s="74" t="s">
        <v>6750</v>
      </c>
      <c r="F1939" s="74" t="s">
        <v>6753</v>
      </c>
      <c r="G1939" s="74" t="s">
        <v>7815</v>
      </c>
      <c r="H1939" s="72" t="s">
        <v>3011</v>
      </c>
      <c r="I1939" s="79">
        <v>0</v>
      </c>
      <c r="J1939" s="75">
        <v>710000000</v>
      </c>
      <c r="K1939" s="75" t="s">
        <v>82</v>
      </c>
      <c r="L1939" s="72" t="s">
        <v>726</v>
      </c>
      <c r="M1939" s="78" t="s">
        <v>1418</v>
      </c>
      <c r="N1939" s="77" t="s">
        <v>84</v>
      </c>
      <c r="O1939" s="77" t="s">
        <v>4214</v>
      </c>
      <c r="P1939" s="74" t="s">
        <v>91</v>
      </c>
      <c r="Q1939" s="76" t="s">
        <v>1557</v>
      </c>
      <c r="R1939" s="77" t="s">
        <v>1558</v>
      </c>
      <c r="S1939" s="73">
        <v>750</v>
      </c>
      <c r="T1939" s="73">
        <v>88</v>
      </c>
      <c r="U1939" s="73">
        <f t="shared" si="343"/>
        <v>66000</v>
      </c>
      <c r="V1939" s="12">
        <f t="shared" si="161"/>
        <v>73920</v>
      </c>
      <c r="W1939" s="23"/>
      <c r="X1939" s="23">
        <v>2017</v>
      </c>
      <c r="Y1939" s="25"/>
      <c r="Z1939" s="121" t="s">
        <v>1565</v>
      </c>
      <c r="AA1939" s="121" t="s">
        <v>749</v>
      </c>
      <c r="AB1939" s="121" t="s">
        <v>4792</v>
      </c>
      <c r="AC1939" s="121">
        <v>27</v>
      </c>
      <c r="AD1939" s="122">
        <v>321910</v>
      </c>
      <c r="AE1939" s="122" t="s">
        <v>8338</v>
      </c>
      <c r="AF1939" s="121" t="s">
        <v>231</v>
      </c>
      <c r="AG1939" s="121"/>
      <c r="AH1939" s="121" t="s">
        <v>8365</v>
      </c>
      <c r="AI1939" s="121"/>
      <c r="AJ1939" s="123">
        <v>750</v>
      </c>
      <c r="AK1939" s="123">
        <v>88</v>
      </c>
      <c r="AL1939" s="123">
        <f t="shared" si="344"/>
        <v>66000</v>
      </c>
      <c r="AM1939" s="123">
        <f t="shared" si="345"/>
        <v>0</v>
      </c>
      <c r="AN1939" s="130"/>
      <c r="AO1939" s="21"/>
      <c r="AP1939" s="24"/>
      <c r="AQ1939" s="21"/>
    </row>
    <row r="1940" spans="1:43" s="22" customFormat="1" ht="114.75" outlineLevel="1" x14ac:dyDescent="0.25">
      <c r="A1940" s="70"/>
      <c r="B1940" s="72" t="s">
        <v>7720</v>
      </c>
      <c r="C1940" s="21" t="s">
        <v>79</v>
      </c>
      <c r="D1940" s="74" t="s">
        <v>6749</v>
      </c>
      <c r="E1940" s="74" t="s">
        <v>6750</v>
      </c>
      <c r="F1940" s="74" t="s">
        <v>6751</v>
      </c>
      <c r="G1940" s="74" t="s">
        <v>7816</v>
      </c>
      <c r="H1940" s="72" t="s">
        <v>3011</v>
      </c>
      <c r="I1940" s="79">
        <v>0</v>
      </c>
      <c r="J1940" s="75">
        <v>710000000</v>
      </c>
      <c r="K1940" s="75" t="s">
        <v>82</v>
      </c>
      <c r="L1940" s="72" t="s">
        <v>726</v>
      </c>
      <c r="M1940" s="78" t="s">
        <v>1418</v>
      </c>
      <c r="N1940" s="77" t="s">
        <v>84</v>
      </c>
      <c r="O1940" s="77" t="s">
        <v>4214</v>
      </c>
      <c r="P1940" s="74" t="s">
        <v>91</v>
      </c>
      <c r="Q1940" s="76" t="s">
        <v>1557</v>
      </c>
      <c r="R1940" s="77" t="s">
        <v>1558</v>
      </c>
      <c r="S1940" s="73">
        <v>500</v>
      </c>
      <c r="T1940" s="73">
        <v>96</v>
      </c>
      <c r="U1940" s="73">
        <f t="shared" si="343"/>
        <v>48000</v>
      </c>
      <c r="V1940" s="12">
        <f t="shared" si="161"/>
        <v>53760.000000000007</v>
      </c>
      <c r="W1940" s="23"/>
      <c r="X1940" s="23">
        <v>2017</v>
      </c>
      <c r="Y1940" s="25"/>
      <c r="Z1940" s="121" t="s">
        <v>1565</v>
      </c>
      <c r="AA1940" s="121" t="s">
        <v>749</v>
      </c>
      <c r="AB1940" s="121" t="s">
        <v>4792</v>
      </c>
      <c r="AC1940" s="121">
        <v>28</v>
      </c>
      <c r="AD1940" s="122">
        <v>321910</v>
      </c>
      <c r="AE1940" s="122" t="s">
        <v>8338</v>
      </c>
      <c r="AF1940" s="121" t="s">
        <v>231</v>
      </c>
      <c r="AG1940" s="121"/>
      <c r="AH1940" s="121" t="s">
        <v>8365</v>
      </c>
      <c r="AI1940" s="121"/>
      <c r="AJ1940" s="123">
        <v>500</v>
      </c>
      <c r="AK1940" s="123">
        <v>96</v>
      </c>
      <c r="AL1940" s="123">
        <f t="shared" si="344"/>
        <v>48000</v>
      </c>
      <c r="AM1940" s="123">
        <f t="shared" si="345"/>
        <v>0</v>
      </c>
      <c r="AN1940" s="130"/>
      <c r="AO1940" s="21"/>
      <c r="AP1940" s="24"/>
      <c r="AQ1940" s="21"/>
    </row>
    <row r="1941" spans="1:43" s="22" customFormat="1" ht="76.5" outlineLevel="1" x14ac:dyDescent="0.25">
      <c r="A1941" s="70"/>
      <c r="B1941" s="72" t="s">
        <v>7721</v>
      </c>
      <c r="C1941" s="21" t="s">
        <v>79</v>
      </c>
      <c r="D1941" s="74" t="s">
        <v>1486</v>
      </c>
      <c r="E1941" s="74" t="s">
        <v>1487</v>
      </c>
      <c r="F1941" s="74" t="s">
        <v>1488</v>
      </c>
      <c r="G1941" s="74" t="s">
        <v>7377</v>
      </c>
      <c r="H1941" s="72" t="s">
        <v>3011</v>
      </c>
      <c r="I1941" s="79">
        <v>0</v>
      </c>
      <c r="J1941" s="75">
        <v>710000000</v>
      </c>
      <c r="K1941" s="75" t="s">
        <v>82</v>
      </c>
      <c r="L1941" s="72" t="s">
        <v>726</v>
      </c>
      <c r="M1941" s="78" t="s">
        <v>1418</v>
      </c>
      <c r="N1941" s="77" t="s">
        <v>84</v>
      </c>
      <c r="O1941" s="77" t="s">
        <v>4214</v>
      </c>
      <c r="P1941" s="74" t="s">
        <v>91</v>
      </c>
      <c r="Q1941" s="76" t="s">
        <v>902</v>
      </c>
      <c r="R1941" s="77" t="s">
        <v>678</v>
      </c>
      <c r="S1941" s="73">
        <v>5</v>
      </c>
      <c r="T1941" s="73">
        <v>1800</v>
      </c>
      <c r="U1941" s="73">
        <f t="shared" si="343"/>
        <v>9000</v>
      </c>
      <c r="V1941" s="12">
        <f t="shared" si="161"/>
        <v>10080.000000000002</v>
      </c>
      <c r="W1941" s="23"/>
      <c r="X1941" s="23">
        <v>2017</v>
      </c>
      <c r="Y1941" s="25"/>
      <c r="Z1941" s="121" t="s">
        <v>1565</v>
      </c>
      <c r="AA1941" s="121" t="s">
        <v>749</v>
      </c>
      <c r="AB1941" s="121" t="s">
        <v>4792</v>
      </c>
      <c r="AC1941" s="121">
        <v>29</v>
      </c>
      <c r="AD1941" s="122">
        <v>321910</v>
      </c>
      <c r="AE1941" s="122" t="s">
        <v>8338</v>
      </c>
      <c r="AF1941" s="121" t="s">
        <v>231</v>
      </c>
      <c r="AG1941" s="121"/>
      <c r="AH1941" s="121" t="s">
        <v>8365</v>
      </c>
      <c r="AI1941" s="121"/>
      <c r="AJ1941" s="123">
        <v>5</v>
      </c>
      <c r="AK1941" s="123">
        <v>1800</v>
      </c>
      <c r="AL1941" s="123">
        <f t="shared" si="344"/>
        <v>9000</v>
      </c>
      <c r="AM1941" s="123">
        <f t="shared" si="345"/>
        <v>0</v>
      </c>
      <c r="AN1941" s="130"/>
      <c r="AO1941" s="21"/>
      <c r="AP1941" s="24"/>
      <c r="AQ1941" s="21"/>
    </row>
    <row r="1942" spans="1:43" s="22" customFormat="1" ht="89.25" outlineLevel="1" x14ac:dyDescent="0.25">
      <c r="A1942" s="70"/>
      <c r="B1942" s="72" t="s">
        <v>7722</v>
      </c>
      <c r="C1942" s="21" t="s">
        <v>79</v>
      </c>
      <c r="D1942" s="74" t="s">
        <v>6754</v>
      </c>
      <c r="E1942" s="74" t="s">
        <v>1474</v>
      </c>
      <c r="F1942" s="74" t="s">
        <v>3433</v>
      </c>
      <c r="G1942" s="74" t="s">
        <v>7378</v>
      </c>
      <c r="H1942" s="72" t="s">
        <v>3011</v>
      </c>
      <c r="I1942" s="79">
        <v>0</v>
      </c>
      <c r="J1942" s="75">
        <v>710000000</v>
      </c>
      <c r="K1942" s="75" t="s">
        <v>82</v>
      </c>
      <c r="L1942" s="72" t="s">
        <v>726</v>
      </c>
      <c r="M1942" s="78" t="s">
        <v>1418</v>
      </c>
      <c r="N1942" s="77" t="s">
        <v>84</v>
      </c>
      <c r="O1942" s="77" t="s">
        <v>4214</v>
      </c>
      <c r="P1942" s="74" t="s">
        <v>91</v>
      </c>
      <c r="Q1942" s="76" t="s">
        <v>902</v>
      </c>
      <c r="R1942" s="77" t="s">
        <v>678</v>
      </c>
      <c r="S1942" s="73">
        <v>10</v>
      </c>
      <c r="T1942" s="73">
        <v>1200</v>
      </c>
      <c r="U1942" s="73">
        <f t="shared" si="343"/>
        <v>12000</v>
      </c>
      <c r="V1942" s="12">
        <f t="shared" si="161"/>
        <v>13440.000000000002</v>
      </c>
      <c r="W1942" s="23"/>
      <c r="X1942" s="23">
        <v>2017</v>
      </c>
      <c r="Y1942" s="25"/>
      <c r="Z1942" s="121" t="s">
        <v>1565</v>
      </c>
      <c r="AA1942" s="121" t="s">
        <v>749</v>
      </c>
      <c r="AB1942" s="121" t="s">
        <v>4792</v>
      </c>
      <c r="AC1942" s="121">
        <v>30</v>
      </c>
      <c r="AD1942" s="122">
        <v>321910</v>
      </c>
      <c r="AE1942" s="122" t="s">
        <v>8338</v>
      </c>
      <c r="AF1942" s="121" t="s">
        <v>231</v>
      </c>
      <c r="AG1942" s="121"/>
      <c r="AH1942" s="121" t="s">
        <v>8365</v>
      </c>
      <c r="AI1942" s="121"/>
      <c r="AJ1942" s="123">
        <v>10</v>
      </c>
      <c r="AK1942" s="123">
        <v>1200</v>
      </c>
      <c r="AL1942" s="123">
        <f t="shared" si="344"/>
        <v>12000</v>
      </c>
      <c r="AM1942" s="123">
        <f t="shared" si="345"/>
        <v>0</v>
      </c>
      <c r="AN1942" s="130"/>
      <c r="AO1942" s="21"/>
      <c r="AP1942" s="24"/>
      <c r="AQ1942" s="21"/>
    </row>
    <row r="1943" spans="1:43" s="22" customFormat="1" ht="140.25" outlineLevel="1" x14ac:dyDescent="0.25">
      <c r="A1943" s="70"/>
      <c r="B1943" s="72" t="s">
        <v>7723</v>
      </c>
      <c r="C1943" s="21" t="s">
        <v>79</v>
      </c>
      <c r="D1943" s="74" t="s">
        <v>3487</v>
      </c>
      <c r="E1943" s="74" t="s">
        <v>853</v>
      </c>
      <c r="F1943" s="74" t="s">
        <v>3488</v>
      </c>
      <c r="G1943" s="74" t="s">
        <v>7813</v>
      </c>
      <c r="H1943" s="72" t="s">
        <v>3011</v>
      </c>
      <c r="I1943" s="79">
        <v>0</v>
      </c>
      <c r="J1943" s="75">
        <v>710000000</v>
      </c>
      <c r="K1943" s="75" t="s">
        <v>82</v>
      </c>
      <c r="L1943" s="72" t="s">
        <v>726</v>
      </c>
      <c r="M1943" s="78" t="s">
        <v>1418</v>
      </c>
      <c r="N1943" s="77" t="s">
        <v>84</v>
      </c>
      <c r="O1943" s="77" t="s">
        <v>4214</v>
      </c>
      <c r="P1943" s="74" t="s">
        <v>91</v>
      </c>
      <c r="Q1943" s="76" t="s">
        <v>6855</v>
      </c>
      <c r="R1943" s="77" t="s">
        <v>678</v>
      </c>
      <c r="S1943" s="73">
        <v>15</v>
      </c>
      <c r="T1943" s="73">
        <v>6200</v>
      </c>
      <c r="U1943" s="73">
        <f t="shared" si="343"/>
        <v>93000</v>
      </c>
      <c r="V1943" s="12">
        <f t="shared" si="161"/>
        <v>104160.00000000001</v>
      </c>
      <c r="W1943" s="23"/>
      <c r="X1943" s="23">
        <v>2017</v>
      </c>
      <c r="Y1943" s="25"/>
      <c r="Z1943" s="121" t="s">
        <v>1565</v>
      </c>
      <c r="AA1943" s="121" t="s">
        <v>749</v>
      </c>
      <c r="AB1943" s="121" t="s">
        <v>4792</v>
      </c>
      <c r="AC1943" s="121">
        <v>31</v>
      </c>
      <c r="AD1943" s="122">
        <v>321910</v>
      </c>
      <c r="AE1943" s="122" t="s">
        <v>8338</v>
      </c>
      <c r="AF1943" s="121" t="s">
        <v>231</v>
      </c>
      <c r="AG1943" s="121"/>
      <c r="AH1943" s="121" t="s">
        <v>8365</v>
      </c>
      <c r="AI1943" s="121"/>
      <c r="AJ1943" s="123">
        <v>15</v>
      </c>
      <c r="AK1943" s="123">
        <v>6200</v>
      </c>
      <c r="AL1943" s="123">
        <f t="shared" si="344"/>
        <v>93000</v>
      </c>
      <c r="AM1943" s="123">
        <f t="shared" si="345"/>
        <v>0</v>
      </c>
      <c r="AN1943" s="130"/>
      <c r="AO1943" s="21"/>
      <c r="AP1943" s="24"/>
      <c r="AQ1943" s="21"/>
    </row>
    <row r="1944" spans="1:43" s="22" customFormat="1" ht="76.5" outlineLevel="1" x14ac:dyDescent="0.25">
      <c r="A1944" s="70"/>
      <c r="B1944" s="72" t="s">
        <v>7724</v>
      </c>
      <c r="C1944" s="21" t="s">
        <v>79</v>
      </c>
      <c r="D1944" s="74" t="s">
        <v>1980</v>
      </c>
      <c r="E1944" s="74" t="s">
        <v>1981</v>
      </c>
      <c r="F1944" s="74" t="s">
        <v>1982</v>
      </c>
      <c r="G1944" s="74" t="s">
        <v>7674</v>
      </c>
      <c r="H1944" s="72" t="s">
        <v>3011</v>
      </c>
      <c r="I1944" s="79">
        <v>0</v>
      </c>
      <c r="J1944" s="75">
        <v>710000000</v>
      </c>
      <c r="K1944" s="75" t="s">
        <v>82</v>
      </c>
      <c r="L1944" s="72" t="s">
        <v>726</v>
      </c>
      <c r="M1944" s="78" t="s">
        <v>1418</v>
      </c>
      <c r="N1944" s="77" t="s">
        <v>84</v>
      </c>
      <c r="O1944" s="77" t="s">
        <v>4214</v>
      </c>
      <c r="P1944" s="74" t="s">
        <v>91</v>
      </c>
      <c r="Q1944" s="76" t="s">
        <v>902</v>
      </c>
      <c r="R1944" s="77" t="s">
        <v>678</v>
      </c>
      <c r="S1944" s="73">
        <v>25</v>
      </c>
      <c r="T1944" s="73">
        <v>2300</v>
      </c>
      <c r="U1944" s="73">
        <f t="shared" si="343"/>
        <v>57500</v>
      </c>
      <c r="V1944" s="12">
        <f t="shared" si="161"/>
        <v>64400.000000000007</v>
      </c>
      <c r="W1944" s="23"/>
      <c r="X1944" s="23">
        <v>2017</v>
      </c>
      <c r="Y1944" s="25"/>
      <c r="Z1944" s="121" t="s">
        <v>1565</v>
      </c>
      <c r="AA1944" s="121" t="s">
        <v>749</v>
      </c>
      <c r="AB1944" s="121" t="s">
        <v>4792</v>
      </c>
      <c r="AC1944" s="121">
        <v>32</v>
      </c>
      <c r="AD1944" s="122">
        <v>321910</v>
      </c>
      <c r="AE1944" s="122" t="s">
        <v>8338</v>
      </c>
      <c r="AF1944" s="121" t="s">
        <v>231</v>
      </c>
      <c r="AG1944" s="121"/>
      <c r="AH1944" s="121" t="s">
        <v>8365</v>
      </c>
      <c r="AI1944" s="121"/>
      <c r="AJ1944" s="123">
        <v>25</v>
      </c>
      <c r="AK1944" s="123">
        <v>2300</v>
      </c>
      <c r="AL1944" s="123">
        <f t="shared" si="344"/>
        <v>57500</v>
      </c>
      <c r="AM1944" s="123">
        <f t="shared" si="345"/>
        <v>0</v>
      </c>
      <c r="AN1944" s="130"/>
      <c r="AO1944" s="21"/>
      <c r="AP1944" s="24"/>
      <c r="AQ1944" s="21"/>
    </row>
    <row r="1945" spans="1:43" s="22" customFormat="1" ht="76.5" outlineLevel="1" x14ac:dyDescent="0.25">
      <c r="A1945" s="70"/>
      <c r="B1945" s="72" t="s">
        <v>7725</v>
      </c>
      <c r="C1945" s="21" t="s">
        <v>79</v>
      </c>
      <c r="D1945" s="74" t="s">
        <v>6755</v>
      </c>
      <c r="E1945" s="74" t="s">
        <v>1462</v>
      </c>
      <c r="F1945" s="74" t="s">
        <v>6756</v>
      </c>
      <c r="G1945" s="74" t="s">
        <v>7379</v>
      </c>
      <c r="H1945" s="72" t="s">
        <v>3011</v>
      </c>
      <c r="I1945" s="79">
        <v>0</v>
      </c>
      <c r="J1945" s="75">
        <v>710000000</v>
      </c>
      <c r="K1945" s="75" t="s">
        <v>82</v>
      </c>
      <c r="L1945" s="72" t="s">
        <v>726</v>
      </c>
      <c r="M1945" s="78" t="s">
        <v>1418</v>
      </c>
      <c r="N1945" s="77" t="s">
        <v>84</v>
      </c>
      <c r="O1945" s="77" t="s">
        <v>4214</v>
      </c>
      <c r="P1945" s="74" t="s">
        <v>91</v>
      </c>
      <c r="Q1945" s="76" t="s">
        <v>1557</v>
      </c>
      <c r="R1945" s="77" t="s">
        <v>1558</v>
      </c>
      <c r="S1945" s="73">
        <v>45</v>
      </c>
      <c r="T1945" s="73">
        <v>666.67</v>
      </c>
      <c r="U1945" s="73">
        <f t="shared" si="343"/>
        <v>30000.149999999998</v>
      </c>
      <c r="V1945" s="12">
        <f t="shared" si="161"/>
        <v>33600.167999999998</v>
      </c>
      <c r="W1945" s="23"/>
      <c r="X1945" s="23">
        <v>2017</v>
      </c>
      <c r="Y1945" s="25"/>
      <c r="Z1945" s="121" t="s">
        <v>1565</v>
      </c>
      <c r="AA1945" s="121" t="s">
        <v>749</v>
      </c>
      <c r="AB1945" s="121" t="s">
        <v>4792</v>
      </c>
      <c r="AC1945" s="121">
        <v>33</v>
      </c>
      <c r="AD1945" s="122">
        <v>321910</v>
      </c>
      <c r="AE1945" s="122" t="s">
        <v>8338</v>
      </c>
      <c r="AF1945" s="121" t="s">
        <v>231</v>
      </c>
      <c r="AG1945" s="121"/>
      <c r="AH1945" s="121" t="s">
        <v>8365</v>
      </c>
      <c r="AI1945" s="121"/>
      <c r="AJ1945" s="123">
        <v>45</v>
      </c>
      <c r="AK1945" s="123">
        <v>666.67</v>
      </c>
      <c r="AL1945" s="123">
        <f t="shared" si="344"/>
        <v>30000.149999999998</v>
      </c>
      <c r="AM1945" s="123">
        <f t="shared" si="345"/>
        <v>0</v>
      </c>
      <c r="AN1945" s="130"/>
      <c r="AO1945" s="21"/>
      <c r="AP1945" s="24"/>
      <c r="AQ1945" s="21"/>
    </row>
    <row r="1946" spans="1:43" s="22" customFormat="1" ht="76.5" outlineLevel="1" x14ac:dyDescent="0.25">
      <c r="A1946" s="70"/>
      <c r="B1946" s="72" t="s">
        <v>7726</v>
      </c>
      <c r="C1946" s="21" t="s">
        <v>79</v>
      </c>
      <c r="D1946" s="74" t="s">
        <v>1461</v>
      </c>
      <c r="E1946" s="74" t="s">
        <v>1462</v>
      </c>
      <c r="F1946" s="74" t="s">
        <v>1470</v>
      </c>
      <c r="G1946" s="74" t="s">
        <v>7416</v>
      </c>
      <c r="H1946" s="72" t="s">
        <v>3011</v>
      </c>
      <c r="I1946" s="79">
        <v>0</v>
      </c>
      <c r="J1946" s="75">
        <v>710000000</v>
      </c>
      <c r="K1946" s="75" t="s">
        <v>82</v>
      </c>
      <c r="L1946" s="72" t="s">
        <v>726</v>
      </c>
      <c r="M1946" s="78" t="s">
        <v>1418</v>
      </c>
      <c r="N1946" s="77" t="s">
        <v>84</v>
      </c>
      <c r="O1946" s="77" t="s">
        <v>4214</v>
      </c>
      <c r="P1946" s="74" t="s">
        <v>91</v>
      </c>
      <c r="Q1946" s="76" t="s">
        <v>1557</v>
      </c>
      <c r="R1946" s="77" t="s">
        <v>1558</v>
      </c>
      <c r="S1946" s="73">
        <v>45</v>
      </c>
      <c r="T1946" s="73">
        <v>666.67</v>
      </c>
      <c r="U1946" s="73">
        <f t="shared" si="343"/>
        <v>30000.149999999998</v>
      </c>
      <c r="V1946" s="12">
        <f t="shared" si="161"/>
        <v>33600.167999999998</v>
      </c>
      <c r="W1946" s="23"/>
      <c r="X1946" s="23">
        <v>2017</v>
      </c>
      <c r="Y1946" s="25"/>
      <c r="Z1946" s="121" t="s">
        <v>1565</v>
      </c>
      <c r="AA1946" s="121" t="s">
        <v>749</v>
      </c>
      <c r="AB1946" s="121" t="s">
        <v>4792</v>
      </c>
      <c r="AC1946" s="121">
        <v>34</v>
      </c>
      <c r="AD1946" s="122">
        <v>321910</v>
      </c>
      <c r="AE1946" s="122" t="s">
        <v>8338</v>
      </c>
      <c r="AF1946" s="121" t="s">
        <v>231</v>
      </c>
      <c r="AG1946" s="121"/>
      <c r="AH1946" s="121" t="s">
        <v>8365</v>
      </c>
      <c r="AI1946" s="121"/>
      <c r="AJ1946" s="123">
        <v>45</v>
      </c>
      <c r="AK1946" s="123">
        <v>666.67</v>
      </c>
      <c r="AL1946" s="123">
        <f t="shared" si="344"/>
        <v>30000.149999999998</v>
      </c>
      <c r="AM1946" s="123">
        <f t="shared" si="345"/>
        <v>0</v>
      </c>
      <c r="AN1946" s="130"/>
      <c r="AO1946" s="21"/>
      <c r="AP1946" s="24"/>
      <c r="AQ1946" s="21"/>
    </row>
    <row r="1947" spans="1:43" s="22" customFormat="1" ht="76.5" outlineLevel="1" x14ac:dyDescent="0.25">
      <c r="A1947" s="70"/>
      <c r="B1947" s="72" t="s">
        <v>7727</v>
      </c>
      <c r="C1947" s="21" t="s">
        <v>79</v>
      </c>
      <c r="D1947" s="74" t="s">
        <v>6836</v>
      </c>
      <c r="E1947" s="74" t="s">
        <v>1462</v>
      </c>
      <c r="F1947" s="74" t="s">
        <v>6837</v>
      </c>
      <c r="G1947" s="74" t="s">
        <v>7675</v>
      </c>
      <c r="H1947" s="72" t="s">
        <v>3011</v>
      </c>
      <c r="I1947" s="79">
        <v>0</v>
      </c>
      <c r="J1947" s="75">
        <v>710000000</v>
      </c>
      <c r="K1947" s="75" t="s">
        <v>82</v>
      </c>
      <c r="L1947" s="72" t="s">
        <v>726</v>
      </c>
      <c r="M1947" s="78" t="s">
        <v>1418</v>
      </c>
      <c r="N1947" s="77" t="s">
        <v>84</v>
      </c>
      <c r="O1947" s="77" t="s">
        <v>4214</v>
      </c>
      <c r="P1947" s="74" t="s">
        <v>91</v>
      </c>
      <c r="Q1947" s="76" t="s">
        <v>1557</v>
      </c>
      <c r="R1947" s="77" t="s">
        <v>1558</v>
      </c>
      <c r="S1947" s="73">
        <v>375</v>
      </c>
      <c r="T1947" s="73">
        <v>300</v>
      </c>
      <c r="U1947" s="73">
        <f>S1947*T1947</f>
        <v>112500</v>
      </c>
      <c r="V1947" s="12">
        <f>U1947*1.12</f>
        <v>126000.00000000001</v>
      </c>
      <c r="W1947" s="23"/>
      <c r="X1947" s="23">
        <v>2017</v>
      </c>
      <c r="Y1947" s="25"/>
      <c r="Z1947" s="121" t="s">
        <v>1565</v>
      </c>
      <c r="AA1947" s="121" t="s">
        <v>749</v>
      </c>
      <c r="AB1947" s="121" t="s">
        <v>4792</v>
      </c>
      <c r="AC1947" s="121">
        <v>35</v>
      </c>
      <c r="AD1947" s="122">
        <v>321910</v>
      </c>
      <c r="AE1947" s="122" t="s">
        <v>8338</v>
      </c>
      <c r="AF1947" s="121" t="s">
        <v>231</v>
      </c>
      <c r="AG1947" s="121"/>
      <c r="AH1947" s="121" t="s">
        <v>8365</v>
      </c>
      <c r="AI1947" s="121"/>
      <c r="AJ1947" s="123">
        <v>375</v>
      </c>
      <c r="AK1947" s="123">
        <v>300</v>
      </c>
      <c r="AL1947" s="123">
        <f t="shared" si="344"/>
        <v>112500</v>
      </c>
      <c r="AM1947" s="123">
        <f t="shared" si="345"/>
        <v>0</v>
      </c>
      <c r="AN1947" s="130"/>
      <c r="AO1947" s="21"/>
      <c r="AP1947" s="24"/>
      <c r="AQ1947" s="21"/>
    </row>
    <row r="1948" spans="1:43" s="22" customFormat="1" ht="76.5" outlineLevel="1" x14ac:dyDescent="0.25">
      <c r="A1948" s="70"/>
      <c r="B1948" s="72" t="s">
        <v>7728</v>
      </c>
      <c r="C1948" s="21" t="s">
        <v>79</v>
      </c>
      <c r="D1948" s="74" t="s">
        <v>6757</v>
      </c>
      <c r="E1948" s="74" t="s">
        <v>1783</v>
      </c>
      <c r="F1948" s="74" t="s">
        <v>6758</v>
      </c>
      <c r="G1948" s="74" t="s">
        <v>7676</v>
      </c>
      <c r="H1948" s="72" t="s">
        <v>3011</v>
      </c>
      <c r="I1948" s="79">
        <v>0</v>
      </c>
      <c r="J1948" s="75">
        <v>710000000</v>
      </c>
      <c r="K1948" s="75" t="s">
        <v>82</v>
      </c>
      <c r="L1948" s="72" t="s">
        <v>726</v>
      </c>
      <c r="M1948" s="78" t="s">
        <v>1418</v>
      </c>
      <c r="N1948" s="77" t="s">
        <v>84</v>
      </c>
      <c r="O1948" s="77" t="s">
        <v>4214</v>
      </c>
      <c r="P1948" s="74" t="s">
        <v>91</v>
      </c>
      <c r="Q1948" s="76" t="s">
        <v>1557</v>
      </c>
      <c r="R1948" s="77" t="s">
        <v>1558</v>
      </c>
      <c r="S1948" s="73">
        <v>27</v>
      </c>
      <c r="T1948" s="73">
        <v>1247</v>
      </c>
      <c r="U1948" s="73">
        <f t="shared" si="343"/>
        <v>33669</v>
      </c>
      <c r="V1948" s="12">
        <f t="shared" si="161"/>
        <v>37709.280000000006</v>
      </c>
      <c r="W1948" s="23"/>
      <c r="X1948" s="23">
        <v>2017</v>
      </c>
      <c r="Y1948" s="25"/>
      <c r="Z1948" s="121" t="s">
        <v>1565</v>
      </c>
      <c r="AA1948" s="121" t="s">
        <v>749</v>
      </c>
      <c r="AB1948" s="121" t="s">
        <v>4792</v>
      </c>
      <c r="AC1948" s="121">
        <v>36</v>
      </c>
      <c r="AD1948" s="122">
        <v>321910</v>
      </c>
      <c r="AE1948" s="122" t="s">
        <v>8338</v>
      </c>
      <c r="AF1948" s="121" t="s">
        <v>231</v>
      </c>
      <c r="AG1948" s="121"/>
      <c r="AH1948" s="121" t="s">
        <v>8365</v>
      </c>
      <c r="AI1948" s="121"/>
      <c r="AJ1948" s="123">
        <v>27</v>
      </c>
      <c r="AK1948" s="123">
        <v>1247</v>
      </c>
      <c r="AL1948" s="123">
        <f t="shared" si="344"/>
        <v>33669</v>
      </c>
      <c r="AM1948" s="123">
        <f t="shared" si="345"/>
        <v>0</v>
      </c>
      <c r="AN1948" s="130"/>
      <c r="AO1948" s="21"/>
      <c r="AP1948" s="24"/>
      <c r="AQ1948" s="21"/>
    </row>
    <row r="1949" spans="1:43" s="22" customFormat="1" ht="76.5" outlineLevel="1" x14ac:dyDescent="0.25">
      <c r="A1949" s="70"/>
      <c r="B1949" s="72" t="s">
        <v>7729</v>
      </c>
      <c r="C1949" s="21" t="s">
        <v>79</v>
      </c>
      <c r="D1949" s="74" t="s">
        <v>3451</v>
      </c>
      <c r="E1949" s="74" t="s">
        <v>3452</v>
      </c>
      <c r="F1949" s="74" t="s">
        <v>3453</v>
      </c>
      <c r="G1949" s="74" t="s">
        <v>7423</v>
      </c>
      <c r="H1949" s="72" t="s">
        <v>3011</v>
      </c>
      <c r="I1949" s="79">
        <v>0</v>
      </c>
      <c r="J1949" s="75">
        <v>710000000</v>
      </c>
      <c r="K1949" s="75" t="s">
        <v>82</v>
      </c>
      <c r="L1949" s="72" t="s">
        <v>726</v>
      </c>
      <c r="M1949" s="78" t="s">
        <v>1418</v>
      </c>
      <c r="N1949" s="77" t="s">
        <v>84</v>
      </c>
      <c r="O1949" s="77" t="s">
        <v>4214</v>
      </c>
      <c r="P1949" s="74" t="s">
        <v>91</v>
      </c>
      <c r="Q1949" s="76" t="s">
        <v>930</v>
      </c>
      <c r="R1949" s="77" t="s">
        <v>903</v>
      </c>
      <c r="S1949" s="73">
        <v>250</v>
      </c>
      <c r="T1949" s="73">
        <v>160</v>
      </c>
      <c r="U1949" s="73">
        <f t="shared" si="343"/>
        <v>40000</v>
      </c>
      <c r="V1949" s="12">
        <f t="shared" si="161"/>
        <v>44800.000000000007</v>
      </c>
      <c r="W1949" s="23"/>
      <c r="X1949" s="23">
        <v>2017</v>
      </c>
      <c r="Y1949" s="25"/>
      <c r="Z1949" s="121" t="s">
        <v>1565</v>
      </c>
      <c r="AA1949" s="121" t="s">
        <v>749</v>
      </c>
      <c r="AB1949" s="121" t="s">
        <v>4792</v>
      </c>
      <c r="AC1949" s="121">
        <v>37</v>
      </c>
      <c r="AD1949" s="122">
        <v>321910</v>
      </c>
      <c r="AE1949" s="122" t="s">
        <v>8338</v>
      </c>
      <c r="AF1949" s="121" t="s">
        <v>231</v>
      </c>
      <c r="AG1949" s="121"/>
      <c r="AH1949" s="121" t="s">
        <v>8365</v>
      </c>
      <c r="AI1949" s="121"/>
      <c r="AJ1949" s="123">
        <v>250</v>
      </c>
      <c r="AK1949" s="123">
        <v>160</v>
      </c>
      <c r="AL1949" s="123">
        <f t="shared" si="344"/>
        <v>40000</v>
      </c>
      <c r="AM1949" s="123">
        <f t="shared" si="345"/>
        <v>0</v>
      </c>
      <c r="AN1949" s="130"/>
      <c r="AO1949" s="21"/>
      <c r="AP1949" s="24"/>
      <c r="AQ1949" s="21"/>
    </row>
    <row r="1950" spans="1:43" s="22" customFormat="1" ht="89.25" outlineLevel="1" x14ac:dyDescent="0.25">
      <c r="A1950" s="70"/>
      <c r="B1950" s="72" t="s">
        <v>7730</v>
      </c>
      <c r="C1950" s="21" t="s">
        <v>79</v>
      </c>
      <c r="D1950" s="74" t="s">
        <v>3420</v>
      </c>
      <c r="E1950" s="74" t="s">
        <v>3421</v>
      </c>
      <c r="F1950" s="74" t="s">
        <v>3422</v>
      </c>
      <c r="G1950" s="74" t="s">
        <v>7677</v>
      </c>
      <c r="H1950" s="72" t="s">
        <v>3011</v>
      </c>
      <c r="I1950" s="79">
        <v>0</v>
      </c>
      <c r="J1950" s="75">
        <v>710000000</v>
      </c>
      <c r="K1950" s="75" t="s">
        <v>82</v>
      </c>
      <c r="L1950" s="72" t="s">
        <v>726</v>
      </c>
      <c r="M1950" s="78" t="s">
        <v>1418</v>
      </c>
      <c r="N1950" s="77" t="s">
        <v>84</v>
      </c>
      <c r="O1950" s="77" t="s">
        <v>4214</v>
      </c>
      <c r="P1950" s="74" t="s">
        <v>91</v>
      </c>
      <c r="Q1950" s="76" t="s">
        <v>1559</v>
      </c>
      <c r="R1950" s="77" t="s">
        <v>1560</v>
      </c>
      <c r="S1950" s="73">
        <v>100</v>
      </c>
      <c r="T1950" s="73">
        <v>2710</v>
      </c>
      <c r="U1950" s="73">
        <f t="shared" si="343"/>
        <v>271000</v>
      </c>
      <c r="V1950" s="12">
        <f t="shared" si="161"/>
        <v>303520</v>
      </c>
      <c r="W1950" s="23"/>
      <c r="X1950" s="23">
        <v>2017</v>
      </c>
      <c r="Y1950" s="25"/>
      <c r="Z1950" s="121" t="s">
        <v>1565</v>
      </c>
      <c r="AA1950" s="121" t="s">
        <v>749</v>
      </c>
      <c r="AB1950" s="121" t="s">
        <v>4792</v>
      </c>
      <c r="AC1950" s="121">
        <v>38</v>
      </c>
      <c r="AD1950" s="122">
        <v>321910</v>
      </c>
      <c r="AE1950" s="122" t="s">
        <v>8338</v>
      </c>
      <c r="AF1950" s="121" t="s">
        <v>231</v>
      </c>
      <c r="AG1950" s="121"/>
      <c r="AH1950" s="121" t="s">
        <v>8365</v>
      </c>
      <c r="AI1950" s="121"/>
      <c r="AJ1950" s="123">
        <v>100</v>
      </c>
      <c r="AK1950" s="123">
        <v>2710</v>
      </c>
      <c r="AL1950" s="123">
        <f t="shared" si="344"/>
        <v>271000</v>
      </c>
      <c r="AM1950" s="123">
        <f t="shared" si="345"/>
        <v>0</v>
      </c>
      <c r="AN1950" s="130"/>
      <c r="AO1950" s="21"/>
      <c r="AP1950" s="24"/>
      <c r="AQ1950" s="21"/>
    </row>
    <row r="1951" spans="1:43" s="22" customFormat="1" ht="76.5" outlineLevel="1" x14ac:dyDescent="0.25">
      <c r="A1951" s="70"/>
      <c r="B1951" s="72" t="s">
        <v>7731</v>
      </c>
      <c r="C1951" s="21" t="s">
        <v>79</v>
      </c>
      <c r="D1951" s="74" t="s">
        <v>6759</v>
      </c>
      <c r="E1951" s="74" t="s">
        <v>3464</v>
      </c>
      <c r="F1951" s="74" t="s">
        <v>6760</v>
      </c>
      <c r="G1951" s="74" t="s">
        <v>7380</v>
      </c>
      <c r="H1951" s="72" t="s">
        <v>3011</v>
      </c>
      <c r="I1951" s="79">
        <v>0</v>
      </c>
      <c r="J1951" s="75">
        <v>710000000</v>
      </c>
      <c r="K1951" s="75" t="s">
        <v>82</v>
      </c>
      <c r="L1951" s="72" t="s">
        <v>726</v>
      </c>
      <c r="M1951" s="78" t="s">
        <v>1418</v>
      </c>
      <c r="N1951" s="77" t="s">
        <v>84</v>
      </c>
      <c r="O1951" s="77" t="s">
        <v>4214</v>
      </c>
      <c r="P1951" s="74" t="s">
        <v>91</v>
      </c>
      <c r="Q1951" s="76" t="s">
        <v>1559</v>
      </c>
      <c r="R1951" s="77" t="s">
        <v>1560</v>
      </c>
      <c r="S1951" s="73">
        <v>100</v>
      </c>
      <c r="T1951" s="73">
        <v>380</v>
      </c>
      <c r="U1951" s="73">
        <f t="shared" si="343"/>
        <v>38000</v>
      </c>
      <c r="V1951" s="12">
        <f t="shared" si="161"/>
        <v>42560.000000000007</v>
      </c>
      <c r="W1951" s="23"/>
      <c r="X1951" s="23">
        <v>2017</v>
      </c>
      <c r="Y1951" s="25"/>
      <c r="Z1951" s="121" t="s">
        <v>1565</v>
      </c>
      <c r="AA1951" s="121" t="s">
        <v>749</v>
      </c>
      <c r="AB1951" s="121" t="s">
        <v>4792</v>
      </c>
      <c r="AC1951" s="121">
        <v>39</v>
      </c>
      <c r="AD1951" s="122">
        <v>321910</v>
      </c>
      <c r="AE1951" s="122" t="s">
        <v>8338</v>
      </c>
      <c r="AF1951" s="121" t="s">
        <v>231</v>
      </c>
      <c r="AG1951" s="121"/>
      <c r="AH1951" s="121" t="s">
        <v>8365</v>
      </c>
      <c r="AI1951" s="121"/>
      <c r="AJ1951" s="123">
        <v>100</v>
      </c>
      <c r="AK1951" s="123">
        <v>380</v>
      </c>
      <c r="AL1951" s="123">
        <f t="shared" si="344"/>
        <v>38000</v>
      </c>
      <c r="AM1951" s="123">
        <f t="shared" si="345"/>
        <v>0</v>
      </c>
      <c r="AN1951" s="130"/>
      <c r="AO1951" s="21"/>
      <c r="AP1951" s="24"/>
      <c r="AQ1951" s="21"/>
    </row>
    <row r="1952" spans="1:43" s="22" customFormat="1" ht="76.5" outlineLevel="1" x14ac:dyDescent="0.25">
      <c r="A1952" s="70"/>
      <c r="B1952" s="72" t="s">
        <v>7732</v>
      </c>
      <c r="C1952" s="21" t="s">
        <v>79</v>
      </c>
      <c r="D1952" s="74" t="s">
        <v>6761</v>
      </c>
      <c r="E1952" s="74" t="s">
        <v>1462</v>
      </c>
      <c r="F1952" s="74" t="s">
        <v>6762</v>
      </c>
      <c r="G1952" s="74" t="s">
        <v>7381</v>
      </c>
      <c r="H1952" s="72" t="s">
        <v>3011</v>
      </c>
      <c r="I1952" s="79">
        <v>0</v>
      </c>
      <c r="J1952" s="75">
        <v>710000000</v>
      </c>
      <c r="K1952" s="75" t="s">
        <v>82</v>
      </c>
      <c r="L1952" s="72" t="s">
        <v>726</v>
      </c>
      <c r="M1952" s="78" t="s">
        <v>1418</v>
      </c>
      <c r="N1952" s="77" t="s">
        <v>84</v>
      </c>
      <c r="O1952" s="77" t="s">
        <v>4214</v>
      </c>
      <c r="P1952" s="74" t="s">
        <v>91</v>
      </c>
      <c r="Q1952" s="76" t="s">
        <v>1557</v>
      </c>
      <c r="R1952" s="77" t="s">
        <v>1558</v>
      </c>
      <c r="S1952" s="73">
        <v>60</v>
      </c>
      <c r="T1952" s="73">
        <v>750</v>
      </c>
      <c r="U1952" s="73">
        <f t="shared" ref="U1952:U2014" si="346">S1952*T1952</f>
        <v>45000</v>
      </c>
      <c r="V1952" s="12">
        <f t="shared" ref="V1952:V2014" si="347">U1952*1.12</f>
        <v>50400.000000000007</v>
      </c>
      <c r="W1952" s="23"/>
      <c r="X1952" s="23">
        <v>2017</v>
      </c>
      <c r="Y1952" s="25"/>
      <c r="Z1952" s="121" t="s">
        <v>1565</v>
      </c>
      <c r="AA1952" s="121" t="s">
        <v>749</v>
      </c>
      <c r="AB1952" s="121" t="s">
        <v>4792</v>
      </c>
      <c r="AC1952" s="121">
        <v>40</v>
      </c>
      <c r="AD1952" s="122">
        <v>321910</v>
      </c>
      <c r="AE1952" s="122" t="s">
        <v>8338</v>
      </c>
      <c r="AF1952" s="121" t="s">
        <v>231</v>
      </c>
      <c r="AG1952" s="121"/>
      <c r="AH1952" s="121" t="s">
        <v>8365</v>
      </c>
      <c r="AI1952" s="121"/>
      <c r="AJ1952" s="123">
        <v>60</v>
      </c>
      <c r="AK1952" s="123">
        <v>750</v>
      </c>
      <c r="AL1952" s="123">
        <f t="shared" si="344"/>
        <v>45000</v>
      </c>
      <c r="AM1952" s="123">
        <f t="shared" si="345"/>
        <v>0</v>
      </c>
      <c r="AN1952" s="130"/>
      <c r="AO1952" s="21"/>
      <c r="AP1952" s="24"/>
      <c r="AQ1952" s="21"/>
    </row>
    <row r="1953" spans="1:43" s="22" customFormat="1" ht="76.5" outlineLevel="1" x14ac:dyDescent="0.25">
      <c r="A1953" s="70"/>
      <c r="B1953" s="72" t="s">
        <v>7733</v>
      </c>
      <c r="C1953" s="21" t="s">
        <v>79</v>
      </c>
      <c r="D1953" s="74" t="s">
        <v>6763</v>
      </c>
      <c r="E1953" s="74" t="s">
        <v>1540</v>
      </c>
      <c r="F1953" s="74" t="s">
        <v>6764</v>
      </c>
      <c r="G1953" s="74" t="s">
        <v>7401</v>
      </c>
      <c r="H1953" s="72" t="s">
        <v>3011</v>
      </c>
      <c r="I1953" s="79">
        <v>0</v>
      </c>
      <c r="J1953" s="75">
        <v>710000000</v>
      </c>
      <c r="K1953" s="75" t="s">
        <v>82</v>
      </c>
      <c r="L1953" s="72" t="s">
        <v>726</v>
      </c>
      <c r="M1953" s="78" t="s">
        <v>1418</v>
      </c>
      <c r="N1953" s="77" t="s">
        <v>84</v>
      </c>
      <c r="O1953" s="77" t="s">
        <v>4214</v>
      </c>
      <c r="P1953" s="74" t="s">
        <v>91</v>
      </c>
      <c r="Q1953" s="76" t="s">
        <v>902</v>
      </c>
      <c r="R1953" s="77" t="s">
        <v>678</v>
      </c>
      <c r="S1953" s="73">
        <v>10</v>
      </c>
      <c r="T1953" s="73">
        <v>4200</v>
      </c>
      <c r="U1953" s="73">
        <f t="shared" si="346"/>
        <v>42000</v>
      </c>
      <c r="V1953" s="12">
        <f t="shared" si="347"/>
        <v>47040.000000000007</v>
      </c>
      <c r="W1953" s="23"/>
      <c r="X1953" s="23">
        <v>2017</v>
      </c>
      <c r="Y1953" s="25"/>
      <c r="Z1953" s="121" t="s">
        <v>1565</v>
      </c>
      <c r="AA1953" s="121" t="s">
        <v>749</v>
      </c>
      <c r="AB1953" s="121" t="s">
        <v>4792</v>
      </c>
      <c r="AC1953" s="121">
        <v>41</v>
      </c>
      <c r="AD1953" s="122">
        <v>321910</v>
      </c>
      <c r="AE1953" s="122" t="s">
        <v>8338</v>
      </c>
      <c r="AF1953" s="121" t="s">
        <v>231</v>
      </c>
      <c r="AG1953" s="121"/>
      <c r="AH1953" s="121" t="s">
        <v>8365</v>
      </c>
      <c r="AI1953" s="121"/>
      <c r="AJ1953" s="123">
        <v>10</v>
      </c>
      <c r="AK1953" s="123">
        <v>4200</v>
      </c>
      <c r="AL1953" s="123">
        <f t="shared" si="344"/>
        <v>42000</v>
      </c>
      <c r="AM1953" s="123">
        <f t="shared" si="345"/>
        <v>0</v>
      </c>
      <c r="AN1953" s="130"/>
      <c r="AO1953" s="21"/>
      <c r="AP1953" s="24"/>
      <c r="AQ1953" s="21"/>
    </row>
    <row r="1954" spans="1:43" s="22" customFormat="1" ht="140.25" outlineLevel="1" x14ac:dyDescent="0.25">
      <c r="A1954" s="70"/>
      <c r="B1954" s="72" t="s">
        <v>7734</v>
      </c>
      <c r="C1954" s="21" t="s">
        <v>79</v>
      </c>
      <c r="D1954" s="74" t="s">
        <v>1767</v>
      </c>
      <c r="E1954" s="74" t="s">
        <v>1768</v>
      </c>
      <c r="F1954" s="74" t="s">
        <v>1769</v>
      </c>
      <c r="G1954" s="74" t="s">
        <v>7812</v>
      </c>
      <c r="H1954" s="72" t="s">
        <v>3011</v>
      </c>
      <c r="I1954" s="79">
        <v>0</v>
      </c>
      <c r="J1954" s="75">
        <v>710000000</v>
      </c>
      <c r="K1954" s="75" t="s">
        <v>82</v>
      </c>
      <c r="L1954" s="72" t="s">
        <v>726</v>
      </c>
      <c r="M1954" s="78" t="s">
        <v>1418</v>
      </c>
      <c r="N1954" s="77" t="s">
        <v>84</v>
      </c>
      <c r="O1954" s="77" t="s">
        <v>4214</v>
      </c>
      <c r="P1954" s="74" t="s">
        <v>91</v>
      </c>
      <c r="Q1954" s="76" t="s">
        <v>902</v>
      </c>
      <c r="R1954" s="77" t="s">
        <v>678</v>
      </c>
      <c r="S1954" s="73">
        <v>10</v>
      </c>
      <c r="T1954" s="73">
        <v>1350</v>
      </c>
      <c r="U1954" s="73">
        <f t="shared" si="346"/>
        <v>13500</v>
      </c>
      <c r="V1954" s="12">
        <f t="shared" si="347"/>
        <v>15120.000000000002</v>
      </c>
      <c r="W1954" s="23"/>
      <c r="X1954" s="23">
        <v>2017</v>
      </c>
      <c r="Y1954" s="25"/>
      <c r="Z1954" s="121" t="s">
        <v>1565</v>
      </c>
      <c r="AA1954" s="121" t="s">
        <v>749</v>
      </c>
      <c r="AB1954" s="121" t="s">
        <v>4792</v>
      </c>
      <c r="AC1954" s="121">
        <v>42</v>
      </c>
      <c r="AD1954" s="122">
        <v>321910</v>
      </c>
      <c r="AE1954" s="122" t="s">
        <v>8338</v>
      </c>
      <c r="AF1954" s="121" t="s">
        <v>231</v>
      </c>
      <c r="AG1954" s="121"/>
      <c r="AH1954" s="121" t="s">
        <v>8365</v>
      </c>
      <c r="AI1954" s="121"/>
      <c r="AJ1954" s="123">
        <v>10</v>
      </c>
      <c r="AK1954" s="123">
        <v>1350</v>
      </c>
      <c r="AL1954" s="123">
        <f t="shared" si="344"/>
        <v>13500</v>
      </c>
      <c r="AM1954" s="123">
        <f t="shared" si="345"/>
        <v>0</v>
      </c>
      <c r="AN1954" s="130"/>
      <c r="AO1954" s="21"/>
      <c r="AP1954" s="24"/>
      <c r="AQ1954" s="21"/>
    </row>
    <row r="1955" spans="1:43" s="22" customFormat="1" ht="76.5" outlineLevel="1" x14ac:dyDescent="0.25">
      <c r="A1955" s="70"/>
      <c r="B1955" s="72" t="s">
        <v>7735</v>
      </c>
      <c r="C1955" s="21" t="s">
        <v>79</v>
      </c>
      <c r="D1955" s="74" t="s">
        <v>6765</v>
      </c>
      <c r="E1955" s="74" t="s">
        <v>848</v>
      </c>
      <c r="F1955" s="74" t="s">
        <v>6766</v>
      </c>
      <c r="G1955" s="74" t="s">
        <v>7400</v>
      </c>
      <c r="H1955" s="72" t="s">
        <v>3011</v>
      </c>
      <c r="I1955" s="79">
        <v>0</v>
      </c>
      <c r="J1955" s="75">
        <v>710000000</v>
      </c>
      <c r="K1955" s="75" t="s">
        <v>82</v>
      </c>
      <c r="L1955" s="72" t="s">
        <v>726</v>
      </c>
      <c r="M1955" s="78" t="s">
        <v>1418</v>
      </c>
      <c r="N1955" s="77" t="s">
        <v>84</v>
      </c>
      <c r="O1955" s="77" t="s">
        <v>4214</v>
      </c>
      <c r="P1955" s="74" t="s">
        <v>91</v>
      </c>
      <c r="Q1955" s="76" t="s">
        <v>902</v>
      </c>
      <c r="R1955" s="77" t="s">
        <v>678</v>
      </c>
      <c r="S1955" s="73">
        <v>8</v>
      </c>
      <c r="T1955" s="73">
        <v>800</v>
      </c>
      <c r="U1955" s="73">
        <f t="shared" si="346"/>
        <v>6400</v>
      </c>
      <c r="V1955" s="12">
        <f t="shared" si="347"/>
        <v>7168.0000000000009</v>
      </c>
      <c r="W1955" s="23"/>
      <c r="X1955" s="23">
        <v>2017</v>
      </c>
      <c r="Y1955" s="25"/>
      <c r="Z1955" s="121" t="s">
        <v>1565</v>
      </c>
      <c r="AA1955" s="121" t="s">
        <v>749</v>
      </c>
      <c r="AB1955" s="121" t="s">
        <v>4792</v>
      </c>
      <c r="AC1955" s="121">
        <v>43</v>
      </c>
      <c r="AD1955" s="122">
        <v>321910</v>
      </c>
      <c r="AE1955" s="122" t="s">
        <v>8338</v>
      </c>
      <c r="AF1955" s="121" t="s">
        <v>231</v>
      </c>
      <c r="AG1955" s="121"/>
      <c r="AH1955" s="121" t="s">
        <v>8365</v>
      </c>
      <c r="AI1955" s="121"/>
      <c r="AJ1955" s="123">
        <v>8</v>
      </c>
      <c r="AK1955" s="123">
        <v>800</v>
      </c>
      <c r="AL1955" s="123">
        <f t="shared" si="344"/>
        <v>6400</v>
      </c>
      <c r="AM1955" s="123">
        <f t="shared" si="345"/>
        <v>0</v>
      </c>
      <c r="AN1955" s="130"/>
      <c r="AO1955" s="21"/>
      <c r="AP1955" s="24"/>
      <c r="AQ1955" s="21"/>
    </row>
    <row r="1956" spans="1:43" s="22" customFormat="1" ht="114.75" outlineLevel="1" x14ac:dyDescent="0.25">
      <c r="A1956" s="70"/>
      <c r="B1956" s="72" t="s">
        <v>7736</v>
      </c>
      <c r="C1956" s="21" t="s">
        <v>79</v>
      </c>
      <c r="D1956" s="74" t="s">
        <v>6767</v>
      </c>
      <c r="E1956" s="74" t="s">
        <v>848</v>
      </c>
      <c r="F1956" s="74" t="s">
        <v>1476</v>
      </c>
      <c r="G1956" s="74" t="s">
        <v>7811</v>
      </c>
      <c r="H1956" s="72" t="s">
        <v>3011</v>
      </c>
      <c r="I1956" s="79">
        <v>0</v>
      </c>
      <c r="J1956" s="75">
        <v>710000000</v>
      </c>
      <c r="K1956" s="75" t="s">
        <v>82</v>
      </c>
      <c r="L1956" s="72" t="s">
        <v>726</v>
      </c>
      <c r="M1956" s="78" t="s">
        <v>1418</v>
      </c>
      <c r="N1956" s="77" t="s">
        <v>84</v>
      </c>
      <c r="O1956" s="77" t="s">
        <v>4214</v>
      </c>
      <c r="P1956" s="74" t="s">
        <v>91</v>
      </c>
      <c r="Q1956" s="76" t="s">
        <v>1557</v>
      </c>
      <c r="R1956" s="77" t="s">
        <v>1558</v>
      </c>
      <c r="S1956" s="73">
        <v>500</v>
      </c>
      <c r="T1956" s="73">
        <v>84</v>
      </c>
      <c r="U1956" s="73">
        <f t="shared" si="346"/>
        <v>42000</v>
      </c>
      <c r="V1956" s="12">
        <f t="shared" si="347"/>
        <v>47040.000000000007</v>
      </c>
      <c r="W1956" s="23"/>
      <c r="X1956" s="23">
        <v>2017</v>
      </c>
      <c r="Y1956" s="25"/>
      <c r="Z1956" s="121" t="s">
        <v>1565</v>
      </c>
      <c r="AA1956" s="121" t="s">
        <v>749</v>
      </c>
      <c r="AB1956" s="121" t="s">
        <v>4792</v>
      </c>
      <c r="AC1956" s="121">
        <v>44</v>
      </c>
      <c r="AD1956" s="122">
        <v>321910</v>
      </c>
      <c r="AE1956" s="122" t="s">
        <v>8338</v>
      </c>
      <c r="AF1956" s="121" t="s">
        <v>231</v>
      </c>
      <c r="AG1956" s="121"/>
      <c r="AH1956" s="121" t="s">
        <v>8365</v>
      </c>
      <c r="AI1956" s="121"/>
      <c r="AJ1956" s="123">
        <v>500</v>
      </c>
      <c r="AK1956" s="123">
        <v>84</v>
      </c>
      <c r="AL1956" s="123">
        <f t="shared" si="344"/>
        <v>42000</v>
      </c>
      <c r="AM1956" s="123">
        <f t="shared" si="345"/>
        <v>0</v>
      </c>
      <c r="AN1956" s="130"/>
      <c r="AO1956" s="21"/>
      <c r="AP1956" s="24"/>
      <c r="AQ1956" s="21"/>
    </row>
    <row r="1957" spans="1:43" s="22" customFormat="1" ht="76.5" outlineLevel="1" x14ac:dyDescent="0.25">
      <c r="A1957" s="70"/>
      <c r="B1957" s="72" t="s">
        <v>7737</v>
      </c>
      <c r="C1957" s="21" t="s">
        <v>79</v>
      </c>
      <c r="D1957" s="74" t="s">
        <v>6768</v>
      </c>
      <c r="E1957" s="74" t="s">
        <v>6769</v>
      </c>
      <c r="F1957" s="74" t="s">
        <v>6770</v>
      </c>
      <c r="G1957" s="74" t="s">
        <v>7382</v>
      </c>
      <c r="H1957" s="72" t="s">
        <v>3011</v>
      </c>
      <c r="I1957" s="79">
        <v>0</v>
      </c>
      <c r="J1957" s="75">
        <v>710000000</v>
      </c>
      <c r="K1957" s="75" t="s">
        <v>82</v>
      </c>
      <c r="L1957" s="72" t="s">
        <v>726</v>
      </c>
      <c r="M1957" s="78" t="s">
        <v>1418</v>
      </c>
      <c r="N1957" s="77" t="s">
        <v>84</v>
      </c>
      <c r="O1957" s="77" t="s">
        <v>4214</v>
      </c>
      <c r="P1957" s="74" t="s">
        <v>91</v>
      </c>
      <c r="Q1957" s="76" t="s">
        <v>1557</v>
      </c>
      <c r="R1957" s="77" t="s">
        <v>1558</v>
      </c>
      <c r="S1957" s="73">
        <v>1000</v>
      </c>
      <c r="T1957" s="73">
        <v>24</v>
      </c>
      <c r="U1957" s="73">
        <f t="shared" si="346"/>
        <v>24000</v>
      </c>
      <c r="V1957" s="12">
        <f t="shared" si="347"/>
        <v>26880.000000000004</v>
      </c>
      <c r="W1957" s="23"/>
      <c r="X1957" s="23">
        <v>2017</v>
      </c>
      <c r="Y1957" s="25"/>
      <c r="Z1957" s="121" t="s">
        <v>1565</v>
      </c>
      <c r="AA1957" s="121" t="s">
        <v>749</v>
      </c>
      <c r="AB1957" s="121" t="s">
        <v>4792</v>
      </c>
      <c r="AC1957" s="121">
        <v>45</v>
      </c>
      <c r="AD1957" s="122">
        <v>321910</v>
      </c>
      <c r="AE1957" s="122" t="s">
        <v>8338</v>
      </c>
      <c r="AF1957" s="121" t="s">
        <v>231</v>
      </c>
      <c r="AG1957" s="121"/>
      <c r="AH1957" s="121" t="s">
        <v>8365</v>
      </c>
      <c r="AI1957" s="121"/>
      <c r="AJ1957" s="123">
        <v>1000</v>
      </c>
      <c r="AK1957" s="123">
        <v>24</v>
      </c>
      <c r="AL1957" s="123">
        <f t="shared" si="344"/>
        <v>24000</v>
      </c>
      <c r="AM1957" s="123">
        <f t="shared" si="345"/>
        <v>0</v>
      </c>
      <c r="AN1957" s="130"/>
      <c r="AO1957" s="21"/>
      <c r="AP1957" s="24"/>
      <c r="AQ1957" s="21"/>
    </row>
    <row r="1958" spans="1:43" s="22" customFormat="1" ht="255" outlineLevel="1" x14ac:dyDescent="0.25">
      <c r="A1958" s="70"/>
      <c r="B1958" s="72" t="s">
        <v>7738</v>
      </c>
      <c r="C1958" s="21" t="s">
        <v>79</v>
      </c>
      <c r="D1958" s="74" t="s">
        <v>6771</v>
      </c>
      <c r="E1958" s="74" t="s">
        <v>3599</v>
      </c>
      <c r="F1958" s="74" t="s">
        <v>6772</v>
      </c>
      <c r="G1958" s="74" t="s">
        <v>7678</v>
      </c>
      <c r="H1958" s="72" t="s">
        <v>3011</v>
      </c>
      <c r="I1958" s="79">
        <v>0</v>
      </c>
      <c r="J1958" s="75">
        <v>710000000</v>
      </c>
      <c r="K1958" s="75" t="s">
        <v>82</v>
      </c>
      <c r="L1958" s="72" t="s">
        <v>726</v>
      </c>
      <c r="M1958" s="78" t="s">
        <v>1418</v>
      </c>
      <c r="N1958" s="77" t="s">
        <v>84</v>
      </c>
      <c r="O1958" s="77" t="s">
        <v>4214</v>
      </c>
      <c r="P1958" s="74" t="s">
        <v>91</v>
      </c>
      <c r="Q1958" s="76" t="s">
        <v>902</v>
      </c>
      <c r="R1958" s="77" t="s">
        <v>678</v>
      </c>
      <c r="S1958" s="73">
        <v>12</v>
      </c>
      <c r="T1958" s="73">
        <v>9500</v>
      </c>
      <c r="U1958" s="73">
        <f t="shared" si="346"/>
        <v>114000</v>
      </c>
      <c r="V1958" s="12">
        <f t="shared" si="347"/>
        <v>127680.00000000001</v>
      </c>
      <c r="W1958" s="23"/>
      <c r="X1958" s="23">
        <v>2017</v>
      </c>
      <c r="Y1958" s="25"/>
      <c r="Z1958" s="121" t="s">
        <v>1565</v>
      </c>
      <c r="AA1958" s="121" t="s">
        <v>749</v>
      </c>
      <c r="AB1958" s="121" t="s">
        <v>4792</v>
      </c>
      <c r="AC1958" s="121">
        <v>46</v>
      </c>
      <c r="AD1958" s="122">
        <v>321910</v>
      </c>
      <c r="AE1958" s="122" t="s">
        <v>8338</v>
      </c>
      <c r="AF1958" s="121" t="s">
        <v>231</v>
      </c>
      <c r="AG1958" s="121"/>
      <c r="AH1958" s="121" t="s">
        <v>8365</v>
      </c>
      <c r="AI1958" s="121"/>
      <c r="AJ1958" s="123">
        <v>12</v>
      </c>
      <c r="AK1958" s="123">
        <v>9500</v>
      </c>
      <c r="AL1958" s="123">
        <f t="shared" si="344"/>
        <v>114000</v>
      </c>
      <c r="AM1958" s="123">
        <f t="shared" si="345"/>
        <v>0</v>
      </c>
      <c r="AN1958" s="130"/>
      <c r="AO1958" s="21"/>
      <c r="AP1958" s="24"/>
      <c r="AQ1958" s="21"/>
    </row>
    <row r="1959" spans="1:43" s="22" customFormat="1" ht="76.5" outlineLevel="1" x14ac:dyDescent="0.25">
      <c r="A1959" s="70"/>
      <c r="B1959" s="72" t="s">
        <v>7739</v>
      </c>
      <c r="C1959" s="21" t="s">
        <v>79</v>
      </c>
      <c r="D1959" s="74" t="s">
        <v>1494</v>
      </c>
      <c r="E1959" s="74" t="s">
        <v>1495</v>
      </c>
      <c r="F1959" s="74" t="s">
        <v>1496</v>
      </c>
      <c r="G1959" s="74" t="s">
        <v>7417</v>
      </c>
      <c r="H1959" s="72" t="s">
        <v>3011</v>
      </c>
      <c r="I1959" s="79">
        <v>0</v>
      </c>
      <c r="J1959" s="75">
        <v>710000000</v>
      </c>
      <c r="K1959" s="75" t="s">
        <v>82</v>
      </c>
      <c r="L1959" s="72" t="s">
        <v>726</v>
      </c>
      <c r="M1959" s="78" t="s">
        <v>1418</v>
      </c>
      <c r="N1959" s="77" t="s">
        <v>84</v>
      </c>
      <c r="O1959" s="77" t="s">
        <v>4214</v>
      </c>
      <c r="P1959" s="74" t="s">
        <v>91</v>
      </c>
      <c r="Q1959" s="76" t="s">
        <v>902</v>
      </c>
      <c r="R1959" s="77" t="s">
        <v>678</v>
      </c>
      <c r="S1959" s="73">
        <v>10</v>
      </c>
      <c r="T1959" s="73">
        <v>300</v>
      </c>
      <c r="U1959" s="73">
        <f t="shared" ref="U1959:U1965" si="348">S1959*T1959</f>
        <v>3000</v>
      </c>
      <c r="V1959" s="12">
        <f t="shared" ref="V1959:V1965" si="349">U1959*1.12</f>
        <v>3360.0000000000005</v>
      </c>
      <c r="W1959" s="23"/>
      <c r="X1959" s="23">
        <v>2017</v>
      </c>
      <c r="Y1959" s="25"/>
      <c r="Z1959" s="121" t="s">
        <v>1565</v>
      </c>
      <c r="AA1959" s="121" t="s">
        <v>749</v>
      </c>
      <c r="AB1959" s="121" t="s">
        <v>4792</v>
      </c>
      <c r="AC1959" s="121">
        <v>47</v>
      </c>
      <c r="AD1959" s="122">
        <v>321910</v>
      </c>
      <c r="AE1959" s="122" t="s">
        <v>8338</v>
      </c>
      <c r="AF1959" s="121" t="s">
        <v>231</v>
      </c>
      <c r="AG1959" s="121"/>
      <c r="AH1959" s="121" t="s">
        <v>8365</v>
      </c>
      <c r="AI1959" s="121"/>
      <c r="AJ1959" s="123">
        <v>10</v>
      </c>
      <c r="AK1959" s="123">
        <v>300</v>
      </c>
      <c r="AL1959" s="123">
        <f t="shared" si="344"/>
        <v>3000</v>
      </c>
      <c r="AM1959" s="123">
        <f t="shared" si="345"/>
        <v>0</v>
      </c>
      <c r="AN1959" s="130"/>
      <c r="AO1959" s="21"/>
      <c r="AP1959" s="24"/>
      <c r="AQ1959" s="21"/>
    </row>
    <row r="1960" spans="1:43" s="22" customFormat="1" ht="76.5" outlineLevel="1" x14ac:dyDescent="0.25">
      <c r="A1960" s="70"/>
      <c r="B1960" s="72" t="s">
        <v>7740</v>
      </c>
      <c r="C1960" s="21" t="s">
        <v>79</v>
      </c>
      <c r="D1960" s="74" t="s">
        <v>1494</v>
      </c>
      <c r="E1960" s="74" t="s">
        <v>1495</v>
      </c>
      <c r="F1960" s="74" t="s">
        <v>1496</v>
      </c>
      <c r="G1960" s="74" t="s">
        <v>7418</v>
      </c>
      <c r="H1960" s="72" t="s">
        <v>3011</v>
      </c>
      <c r="I1960" s="79">
        <v>0</v>
      </c>
      <c r="J1960" s="75">
        <v>710000000</v>
      </c>
      <c r="K1960" s="75" t="s">
        <v>82</v>
      </c>
      <c r="L1960" s="72" t="s">
        <v>726</v>
      </c>
      <c r="M1960" s="78" t="s">
        <v>1418</v>
      </c>
      <c r="N1960" s="77" t="s">
        <v>84</v>
      </c>
      <c r="O1960" s="77" t="s">
        <v>4214</v>
      </c>
      <c r="P1960" s="74" t="s">
        <v>91</v>
      </c>
      <c r="Q1960" s="76" t="s">
        <v>902</v>
      </c>
      <c r="R1960" s="77" t="s">
        <v>678</v>
      </c>
      <c r="S1960" s="73">
        <v>10</v>
      </c>
      <c r="T1960" s="73">
        <v>400</v>
      </c>
      <c r="U1960" s="73">
        <f t="shared" si="348"/>
        <v>4000</v>
      </c>
      <c r="V1960" s="12">
        <f t="shared" si="349"/>
        <v>4480</v>
      </c>
      <c r="W1960" s="23"/>
      <c r="X1960" s="23">
        <v>2017</v>
      </c>
      <c r="Y1960" s="25"/>
      <c r="Z1960" s="121" t="s">
        <v>1565</v>
      </c>
      <c r="AA1960" s="121" t="s">
        <v>749</v>
      </c>
      <c r="AB1960" s="121" t="s">
        <v>4792</v>
      </c>
      <c r="AC1960" s="121">
        <v>48</v>
      </c>
      <c r="AD1960" s="122">
        <v>321910</v>
      </c>
      <c r="AE1960" s="122" t="s">
        <v>8338</v>
      </c>
      <c r="AF1960" s="121" t="s">
        <v>231</v>
      </c>
      <c r="AG1960" s="121"/>
      <c r="AH1960" s="121" t="s">
        <v>8365</v>
      </c>
      <c r="AI1960" s="121"/>
      <c r="AJ1960" s="123">
        <v>10</v>
      </c>
      <c r="AK1960" s="123">
        <v>400</v>
      </c>
      <c r="AL1960" s="123">
        <f t="shared" si="344"/>
        <v>4000</v>
      </c>
      <c r="AM1960" s="123">
        <f t="shared" si="345"/>
        <v>0</v>
      </c>
      <c r="AN1960" s="130"/>
      <c r="AO1960" s="21"/>
      <c r="AP1960" s="24"/>
      <c r="AQ1960" s="21"/>
    </row>
    <row r="1961" spans="1:43" s="22" customFormat="1" ht="76.5" outlineLevel="1" x14ac:dyDescent="0.25">
      <c r="A1961" s="70"/>
      <c r="B1961" s="72" t="s">
        <v>7741</v>
      </c>
      <c r="C1961" s="21" t="s">
        <v>79</v>
      </c>
      <c r="D1961" s="74" t="s">
        <v>1494</v>
      </c>
      <c r="E1961" s="74" t="s">
        <v>1495</v>
      </c>
      <c r="F1961" s="74" t="s">
        <v>1496</v>
      </c>
      <c r="G1961" s="74" t="s">
        <v>7419</v>
      </c>
      <c r="H1961" s="72" t="s">
        <v>3011</v>
      </c>
      <c r="I1961" s="79">
        <v>0</v>
      </c>
      <c r="J1961" s="75">
        <v>710000000</v>
      </c>
      <c r="K1961" s="75" t="s">
        <v>82</v>
      </c>
      <c r="L1961" s="72" t="s">
        <v>726</v>
      </c>
      <c r="M1961" s="78" t="s">
        <v>1418</v>
      </c>
      <c r="N1961" s="77" t="s">
        <v>84</v>
      </c>
      <c r="O1961" s="77" t="s">
        <v>4214</v>
      </c>
      <c r="P1961" s="74" t="s">
        <v>91</v>
      </c>
      <c r="Q1961" s="76" t="s">
        <v>902</v>
      </c>
      <c r="R1961" s="77" t="s">
        <v>678</v>
      </c>
      <c r="S1961" s="73">
        <v>10</v>
      </c>
      <c r="T1961" s="73">
        <v>475</v>
      </c>
      <c r="U1961" s="73">
        <f t="shared" si="348"/>
        <v>4750</v>
      </c>
      <c r="V1961" s="12">
        <f t="shared" si="349"/>
        <v>5320.0000000000009</v>
      </c>
      <c r="W1961" s="23"/>
      <c r="X1961" s="23">
        <v>2017</v>
      </c>
      <c r="Y1961" s="25"/>
      <c r="Z1961" s="121" t="s">
        <v>1565</v>
      </c>
      <c r="AA1961" s="121" t="s">
        <v>749</v>
      </c>
      <c r="AB1961" s="121" t="s">
        <v>4792</v>
      </c>
      <c r="AC1961" s="121">
        <v>49</v>
      </c>
      <c r="AD1961" s="122">
        <v>321910</v>
      </c>
      <c r="AE1961" s="122" t="s">
        <v>8338</v>
      </c>
      <c r="AF1961" s="121" t="s">
        <v>231</v>
      </c>
      <c r="AG1961" s="121"/>
      <c r="AH1961" s="121" t="s">
        <v>8365</v>
      </c>
      <c r="AI1961" s="121"/>
      <c r="AJ1961" s="123">
        <v>10</v>
      </c>
      <c r="AK1961" s="123">
        <v>475</v>
      </c>
      <c r="AL1961" s="123">
        <f t="shared" si="344"/>
        <v>4750</v>
      </c>
      <c r="AM1961" s="123">
        <f t="shared" si="345"/>
        <v>0</v>
      </c>
      <c r="AN1961" s="130"/>
      <c r="AO1961" s="21"/>
      <c r="AP1961" s="24"/>
      <c r="AQ1961" s="21"/>
    </row>
    <row r="1962" spans="1:43" s="22" customFormat="1" ht="76.5" outlineLevel="1" x14ac:dyDescent="0.25">
      <c r="A1962" s="70"/>
      <c r="B1962" s="72" t="s">
        <v>7742</v>
      </c>
      <c r="C1962" s="21" t="s">
        <v>79</v>
      </c>
      <c r="D1962" s="74" t="s">
        <v>1494</v>
      </c>
      <c r="E1962" s="74" t="s">
        <v>1495</v>
      </c>
      <c r="F1962" s="74" t="s">
        <v>1496</v>
      </c>
      <c r="G1962" s="74" t="s">
        <v>7420</v>
      </c>
      <c r="H1962" s="72" t="s">
        <v>3011</v>
      </c>
      <c r="I1962" s="79">
        <v>0</v>
      </c>
      <c r="J1962" s="75">
        <v>710000000</v>
      </c>
      <c r="K1962" s="75" t="s">
        <v>82</v>
      </c>
      <c r="L1962" s="72" t="s">
        <v>726</v>
      </c>
      <c r="M1962" s="78" t="s">
        <v>1418</v>
      </c>
      <c r="N1962" s="77" t="s">
        <v>84</v>
      </c>
      <c r="O1962" s="77" t="s">
        <v>4214</v>
      </c>
      <c r="P1962" s="74" t="s">
        <v>91</v>
      </c>
      <c r="Q1962" s="76" t="s">
        <v>902</v>
      </c>
      <c r="R1962" s="77" t="s">
        <v>678</v>
      </c>
      <c r="S1962" s="73">
        <v>10</v>
      </c>
      <c r="T1962" s="73">
        <v>545</v>
      </c>
      <c r="U1962" s="73">
        <f t="shared" si="348"/>
        <v>5450</v>
      </c>
      <c r="V1962" s="12">
        <f t="shared" si="349"/>
        <v>6104.0000000000009</v>
      </c>
      <c r="W1962" s="23"/>
      <c r="X1962" s="23">
        <v>2017</v>
      </c>
      <c r="Y1962" s="25"/>
      <c r="Z1962" s="121" t="s">
        <v>1565</v>
      </c>
      <c r="AA1962" s="121" t="s">
        <v>749</v>
      </c>
      <c r="AB1962" s="121" t="s">
        <v>4792</v>
      </c>
      <c r="AC1962" s="121">
        <v>50</v>
      </c>
      <c r="AD1962" s="122">
        <v>321910</v>
      </c>
      <c r="AE1962" s="122" t="s">
        <v>8338</v>
      </c>
      <c r="AF1962" s="121" t="s">
        <v>231</v>
      </c>
      <c r="AG1962" s="121"/>
      <c r="AH1962" s="121" t="s">
        <v>8365</v>
      </c>
      <c r="AI1962" s="121"/>
      <c r="AJ1962" s="123">
        <v>10</v>
      </c>
      <c r="AK1962" s="123">
        <v>545</v>
      </c>
      <c r="AL1962" s="123">
        <f t="shared" si="344"/>
        <v>5450</v>
      </c>
      <c r="AM1962" s="123">
        <f t="shared" si="345"/>
        <v>0</v>
      </c>
      <c r="AN1962" s="130"/>
      <c r="AO1962" s="21"/>
      <c r="AP1962" s="24"/>
      <c r="AQ1962" s="21"/>
    </row>
    <row r="1963" spans="1:43" s="22" customFormat="1" ht="76.5" outlineLevel="1" x14ac:dyDescent="0.25">
      <c r="A1963" s="70"/>
      <c r="B1963" s="72" t="s">
        <v>7743</v>
      </c>
      <c r="C1963" s="21" t="s">
        <v>79</v>
      </c>
      <c r="D1963" s="74" t="s">
        <v>6790</v>
      </c>
      <c r="E1963" s="74" t="s">
        <v>1481</v>
      </c>
      <c r="F1963" s="74" t="s">
        <v>1482</v>
      </c>
      <c r="G1963" s="74" t="s">
        <v>7389</v>
      </c>
      <c r="H1963" s="72" t="s">
        <v>3011</v>
      </c>
      <c r="I1963" s="79">
        <v>0</v>
      </c>
      <c r="J1963" s="75">
        <v>710000000</v>
      </c>
      <c r="K1963" s="75" t="s">
        <v>82</v>
      </c>
      <c r="L1963" s="72" t="s">
        <v>726</v>
      </c>
      <c r="M1963" s="78" t="s">
        <v>1418</v>
      </c>
      <c r="N1963" s="77" t="s">
        <v>84</v>
      </c>
      <c r="O1963" s="77" t="s">
        <v>4214</v>
      </c>
      <c r="P1963" s="74" t="s">
        <v>91</v>
      </c>
      <c r="Q1963" s="76" t="s">
        <v>930</v>
      </c>
      <c r="R1963" s="77" t="s">
        <v>903</v>
      </c>
      <c r="S1963" s="73">
        <v>10</v>
      </c>
      <c r="T1963" s="73">
        <v>840</v>
      </c>
      <c r="U1963" s="73">
        <f t="shared" si="348"/>
        <v>8400</v>
      </c>
      <c r="V1963" s="12">
        <f t="shared" si="349"/>
        <v>9408</v>
      </c>
      <c r="W1963" s="23"/>
      <c r="X1963" s="23">
        <v>2017</v>
      </c>
      <c r="Y1963" s="25"/>
      <c r="Z1963" s="121" t="s">
        <v>1565</v>
      </c>
      <c r="AA1963" s="121" t="s">
        <v>749</v>
      </c>
      <c r="AB1963" s="121" t="s">
        <v>4792</v>
      </c>
      <c r="AC1963" s="121">
        <v>51</v>
      </c>
      <c r="AD1963" s="122">
        <v>321910</v>
      </c>
      <c r="AE1963" s="122" t="s">
        <v>8338</v>
      </c>
      <c r="AF1963" s="121" t="s">
        <v>8363</v>
      </c>
      <c r="AG1963" s="121"/>
      <c r="AH1963" s="121" t="s">
        <v>8364</v>
      </c>
      <c r="AI1963" s="121"/>
      <c r="AJ1963" s="123">
        <v>10</v>
      </c>
      <c r="AK1963" s="123">
        <v>840</v>
      </c>
      <c r="AL1963" s="123">
        <f>AJ1963*AK1963</f>
        <v>8400</v>
      </c>
      <c r="AM1963" s="123">
        <f>U1963-AL1963</f>
        <v>0</v>
      </c>
      <c r="AN1963" s="130"/>
      <c r="AO1963" s="21"/>
      <c r="AP1963" s="24"/>
      <c r="AQ1963" s="21"/>
    </row>
    <row r="1964" spans="1:43" s="22" customFormat="1" ht="127.5" outlineLevel="1" x14ac:dyDescent="0.25">
      <c r="A1964" s="70"/>
      <c r="B1964" s="72" t="s">
        <v>7744</v>
      </c>
      <c r="C1964" s="21" t="s">
        <v>79</v>
      </c>
      <c r="D1964" s="74" t="s">
        <v>3250</v>
      </c>
      <c r="E1964" s="74" t="s">
        <v>890</v>
      </c>
      <c r="F1964" s="74" t="s">
        <v>3251</v>
      </c>
      <c r="G1964" s="74" t="s">
        <v>7387</v>
      </c>
      <c r="H1964" s="72" t="s">
        <v>81</v>
      </c>
      <c r="I1964" s="79">
        <v>0</v>
      </c>
      <c r="J1964" s="75">
        <v>710000000</v>
      </c>
      <c r="K1964" s="75" t="s">
        <v>82</v>
      </c>
      <c r="L1964" s="72" t="s">
        <v>726</v>
      </c>
      <c r="M1964" s="78" t="s">
        <v>1418</v>
      </c>
      <c r="N1964" s="77" t="s">
        <v>84</v>
      </c>
      <c r="O1964" s="77" t="s">
        <v>4214</v>
      </c>
      <c r="P1964" s="74" t="s">
        <v>91</v>
      </c>
      <c r="Q1964" s="76" t="s">
        <v>930</v>
      </c>
      <c r="R1964" s="77" t="s">
        <v>903</v>
      </c>
      <c r="S1964" s="73">
        <v>250</v>
      </c>
      <c r="T1964" s="73">
        <v>240</v>
      </c>
      <c r="U1964" s="73">
        <f t="shared" si="348"/>
        <v>60000</v>
      </c>
      <c r="V1964" s="12">
        <f t="shared" si="349"/>
        <v>67200</v>
      </c>
      <c r="W1964" s="23"/>
      <c r="X1964" s="23">
        <v>2017</v>
      </c>
      <c r="Y1964" s="25"/>
      <c r="Z1964" s="121" t="s">
        <v>1129</v>
      </c>
      <c r="AA1964" s="121" t="s">
        <v>749</v>
      </c>
      <c r="AB1964" s="121" t="s">
        <v>4790</v>
      </c>
      <c r="AC1964" s="121">
        <v>13</v>
      </c>
      <c r="AD1964" s="122" t="s">
        <v>7920</v>
      </c>
      <c r="AE1964" s="122" t="s">
        <v>7918</v>
      </c>
      <c r="AF1964" s="121" t="s">
        <v>8326</v>
      </c>
      <c r="AG1964" s="121" t="s">
        <v>9018</v>
      </c>
      <c r="AH1964" s="121" t="s">
        <v>7089</v>
      </c>
      <c r="AI1964" s="121"/>
      <c r="AJ1964" s="123">
        <v>250</v>
      </c>
      <c r="AK1964" s="123">
        <v>268.8</v>
      </c>
      <c r="AL1964" s="123">
        <f t="shared" ref="AL1964:AL1985" si="350">AJ1964*AK1964</f>
        <v>67200</v>
      </c>
      <c r="AM1964" s="123">
        <f t="shared" ref="AM1964:AM1985" si="351">V1964-AL1964</f>
        <v>0</v>
      </c>
      <c r="AN1964" s="130"/>
      <c r="AO1964" s="21"/>
      <c r="AP1964" s="24"/>
      <c r="AQ1964" s="21"/>
    </row>
    <row r="1965" spans="1:43" s="22" customFormat="1" ht="140.25" outlineLevel="1" x14ac:dyDescent="0.25">
      <c r="A1965" s="70"/>
      <c r="B1965" s="72" t="s">
        <v>7745</v>
      </c>
      <c r="C1965" s="21" t="s">
        <v>79</v>
      </c>
      <c r="D1965" s="74" t="s">
        <v>4160</v>
      </c>
      <c r="E1965" s="74" t="s">
        <v>890</v>
      </c>
      <c r="F1965" s="74" t="s">
        <v>4161</v>
      </c>
      <c r="G1965" s="74" t="s">
        <v>7388</v>
      </c>
      <c r="H1965" s="72" t="s">
        <v>81</v>
      </c>
      <c r="I1965" s="79">
        <v>0</v>
      </c>
      <c r="J1965" s="75">
        <v>710000000</v>
      </c>
      <c r="K1965" s="75" t="s">
        <v>82</v>
      </c>
      <c r="L1965" s="72" t="s">
        <v>726</v>
      </c>
      <c r="M1965" s="78" t="s">
        <v>1418</v>
      </c>
      <c r="N1965" s="77" t="s">
        <v>84</v>
      </c>
      <c r="O1965" s="77" t="s">
        <v>4214</v>
      </c>
      <c r="P1965" s="74" t="s">
        <v>91</v>
      </c>
      <c r="Q1965" s="76" t="s">
        <v>930</v>
      </c>
      <c r="R1965" s="77" t="s">
        <v>903</v>
      </c>
      <c r="S1965" s="73">
        <v>250</v>
      </c>
      <c r="T1965" s="73">
        <v>170</v>
      </c>
      <c r="U1965" s="73">
        <f t="shared" si="348"/>
        <v>42500</v>
      </c>
      <c r="V1965" s="12">
        <f t="shared" si="349"/>
        <v>47600.000000000007</v>
      </c>
      <c r="W1965" s="23"/>
      <c r="X1965" s="23">
        <v>2017</v>
      </c>
      <c r="Y1965" s="25"/>
      <c r="Z1965" s="121" t="s">
        <v>1129</v>
      </c>
      <c r="AA1965" s="121" t="s">
        <v>749</v>
      </c>
      <c r="AB1965" s="121" t="s">
        <v>4790</v>
      </c>
      <c r="AC1965" s="121">
        <v>14</v>
      </c>
      <c r="AD1965" s="122" t="s">
        <v>7920</v>
      </c>
      <c r="AE1965" s="122" t="s">
        <v>7918</v>
      </c>
      <c r="AF1965" s="121" t="s">
        <v>8326</v>
      </c>
      <c r="AG1965" s="121" t="s">
        <v>9018</v>
      </c>
      <c r="AH1965" s="121" t="s">
        <v>7089</v>
      </c>
      <c r="AI1965" s="121"/>
      <c r="AJ1965" s="123">
        <v>250</v>
      </c>
      <c r="AK1965" s="123">
        <v>190.4</v>
      </c>
      <c r="AL1965" s="123">
        <f t="shared" si="350"/>
        <v>47600</v>
      </c>
      <c r="AM1965" s="123">
        <f t="shared" si="351"/>
        <v>0</v>
      </c>
      <c r="AN1965" s="130"/>
      <c r="AO1965" s="21"/>
      <c r="AP1965" s="24"/>
      <c r="AQ1965" s="21"/>
    </row>
    <row r="1966" spans="1:43" s="22" customFormat="1" ht="76.5" outlineLevel="1" x14ac:dyDescent="0.25">
      <c r="A1966" s="70"/>
      <c r="B1966" s="72" t="s">
        <v>7746</v>
      </c>
      <c r="C1966" s="21" t="s">
        <v>79</v>
      </c>
      <c r="D1966" s="74" t="s">
        <v>2074</v>
      </c>
      <c r="E1966" s="74" t="s">
        <v>887</v>
      </c>
      <c r="F1966" s="74" t="s">
        <v>2075</v>
      </c>
      <c r="G1966" s="74" t="s">
        <v>7390</v>
      </c>
      <c r="H1966" s="72" t="s">
        <v>81</v>
      </c>
      <c r="I1966" s="79">
        <v>0</v>
      </c>
      <c r="J1966" s="75">
        <v>710000000</v>
      </c>
      <c r="K1966" s="75" t="s">
        <v>82</v>
      </c>
      <c r="L1966" s="72" t="s">
        <v>726</v>
      </c>
      <c r="M1966" s="78" t="s">
        <v>1418</v>
      </c>
      <c r="N1966" s="77" t="s">
        <v>84</v>
      </c>
      <c r="O1966" s="77" t="s">
        <v>4214</v>
      </c>
      <c r="P1966" s="74" t="s">
        <v>91</v>
      </c>
      <c r="Q1966" s="76" t="s">
        <v>902</v>
      </c>
      <c r="R1966" s="77" t="s">
        <v>678</v>
      </c>
      <c r="S1966" s="73">
        <v>50</v>
      </c>
      <c r="T1966" s="73">
        <v>420</v>
      </c>
      <c r="U1966" s="73">
        <f t="shared" si="346"/>
        <v>21000</v>
      </c>
      <c r="V1966" s="12">
        <f t="shared" si="347"/>
        <v>23520.000000000004</v>
      </c>
      <c r="W1966" s="23"/>
      <c r="X1966" s="23">
        <v>2017</v>
      </c>
      <c r="Y1966" s="25"/>
      <c r="Z1966" s="121" t="s">
        <v>1129</v>
      </c>
      <c r="AA1966" s="121" t="s">
        <v>749</v>
      </c>
      <c r="AB1966" s="121" t="s">
        <v>4790</v>
      </c>
      <c r="AC1966" s="121">
        <v>15</v>
      </c>
      <c r="AD1966" s="122" t="s">
        <v>7920</v>
      </c>
      <c r="AE1966" s="122" t="s">
        <v>7918</v>
      </c>
      <c r="AF1966" s="121" t="s">
        <v>8326</v>
      </c>
      <c r="AG1966" s="121" t="s">
        <v>9018</v>
      </c>
      <c r="AH1966" s="121" t="s">
        <v>7089</v>
      </c>
      <c r="AI1966" s="121"/>
      <c r="AJ1966" s="123">
        <v>50</v>
      </c>
      <c r="AK1966" s="123">
        <v>470.4</v>
      </c>
      <c r="AL1966" s="123">
        <f t="shared" si="350"/>
        <v>23520</v>
      </c>
      <c r="AM1966" s="123">
        <f t="shared" si="351"/>
        <v>0</v>
      </c>
      <c r="AN1966" s="130"/>
      <c r="AO1966" s="21"/>
      <c r="AP1966" s="24"/>
      <c r="AQ1966" s="21"/>
    </row>
    <row r="1967" spans="1:43" s="22" customFormat="1" ht="76.5" outlineLevel="1" x14ac:dyDescent="0.25">
      <c r="A1967" s="70"/>
      <c r="B1967" s="72" t="s">
        <v>7747</v>
      </c>
      <c r="C1967" s="21" t="s">
        <v>79</v>
      </c>
      <c r="D1967" s="74" t="s">
        <v>6794</v>
      </c>
      <c r="E1967" s="74" t="s">
        <v>1098</v>
      </c>
      <c r="F1967" s="74" t="s">
        <v>6795</v>
      </c>
      <c r="G1967" s="74" t="s">
        <v>7391</v>
      </c>
      <c r="H1967" s="72" t="s">
        <v>81</v>
      </c>
      <c r="I1967" s="79">
        <v>0</v>
      </c>
      <c r="J1967" s="75">
        <v>710000000</v>
      </c>
      <c r="K1967" s="75" t="s">
        <v>82</v>
      </c>
      <c r="L1967" s="72" t="s">
        <v>726</v>
      </c>
      <c r="M1967" s="78" t="s">
        <v>1418</v>
      </c>
      <c r="N1967" s="77" t="s">
        <v>84</v>
      </c>
      <c r="O1967" s="77" t="s">
        <v>4214</v>
      </c>
      <c r="P1967" s="74" t="s">
        <v>91</v>
      </c>
      <c r="Q1967" s="76" t="s">
        <v>902</v>
      </c>
      <c r="R1967" s="77" t="s">
        <v>678</v>
      </c>
      <c r="S1967" s="73">
        <v>50</v>
      </c>
      <c r="T1967" s="73">
        <v>350</v>
      </c>
      <c r="U1967" s="73">
        <f t="shared" si="346"/>
        <v>17500</v>
      </c>
      <c r="V1967" s="12">
        <f t="shared" si="347"/>
        <v>19600.000000000004</v>
      </c>
      <c r="W1967" s="23"/>
      <c r="X1967" s="23">
        <v>2017</v>
      </c>
      <c r="Y1967" s="25"/>
      <c r="Z1967" s="121" t="s">
        <v>1129</v>
      </c>
      <c r="AA1967" s="121" t="s">
        <v>749</v>
      </c>
      <c r="AB1967" s="121" t="s">
        <v>4790</v>
      </c>
      <c r="AC1967" s="121">
        <v>16</v>
      </c>
      <c r="AD1967" s="122" t="s">
        <v>7920</v>
      </c>
      <c r="AE1967" s="122" t="s">
        <v>7918</v>
      </c>
      <c r="AF1967" s="121" t="s">
        <v>8326</v>
      </c>
      <c r="AG1967" s="121" t="s">
        <v>9018</v>
      </c>
      <c r="AH1967" s="121" t="s">
        <v>7089</v>
      </c>
      <c r="AI1967" s="121"/>
      <c r="AJ1967" s="123">
        <v>50</v>
      </c>
      <c r="AK1967" s="123">
        <v>392</v>
      </c>
      <c r="AL1967" s="123">
        <f t="shared" si="350"/>
        <v>19600</v>
      </c>
      <c r="AM1967" s="123">
        <f t="shared" si="351"/>
        <v>0</v>
      </c>
      <c r="AN1967" s="130"/>
      <c r="AO1967" s="21"/>
      <c r="AP1967" s="24"/>
      <c r="AQ1967" s="21"/>
    </row>
    <row r="1968" spans="1:43" s="22" customFormat="1" ht="76.5" outlineLevel="1" x14ac:dyDescent="0.25">
      <c r="A1968" s="70"/>
      <c r="B1968" s="72" t="s">
        <v>7748</v>
      </c>
      <c r="C1968" s="21" t="s">
        <v>79</v>
      </c>
      <c r="D1968" s="74" t="s">
        <v>6796</v>
      </c>
      <c r="E1968" s="74" t="s">
        <v>871</v>
      </c>
      <c r="F1968" s="74" t="s">
        <v>6797</v>
      </c>
      <c r="G1968" s="74" t="s">
        <v>6798</v>
      </c>
      <c r="H1968" s="72" t="s">
        <v>81</v>
      </c>
      <c r="I1968" s="79">
        <v>0</v>
      </c>
      <c r="J1968" s="75">
        <v>710000000</v>
      </c>
      <c r="K1968" s="75" t="s">
        <v>82</v>
      </c>
      <c r="L1968" s="72" t="s">
        <v>726</v>
      </c>
      <c r="M1968" s="78" t="s">
        <v>1418</v>
      </c>
      <c r="N1968" s="77" t="s">
        <v>84</v>
      </c>
      <c r="O1968" s="77" t="s">
        <v>4214</v>
      </c>
      <c r="P1968" s="74" t="s">
        <v>91</v>
      </c>
      <c r="Q1968" s="76" t="s">
        <v>902</v>
      </c>
      <c r="R1968" s="77" t="s">
        <v>678</v>
      </c>
      <c r="S1968" s="73">
        <v>1</v>
      </c>
      <c r="T1968" s="73">
        <v>62440</v>
      </c>
      <c r="U1968" s="73">
        <f t="shared" si="346"/>
        <v>62440</v>
      </c>
      <c r="V1968" s="12">
        <f t="shared" si="347"/>
        <v>69932.800000000003</v>
      </c>
      <c r="W1968" s="23"/>
      <c r="X1968" s="23">
        <v>2017</v>
      </c>
      <c r="Y1968" s="25"/>
      <c r="Z1968" s="121" t="s">
        <v>1129</v>
      </c>
      <c r="AA1968" s="121" t="s">
        <v>749</v>
      </c>
      <c r="AB1968" s="121" t="s">
        <v>4790</v>
      </c>
      <c r="AC1968" s="121">
        <v>17</v>
      </c>
      <c r="AD1968" s="122" t="s">
        <v>7920</v>
      </c>
      <c r="AE1968" s="122" t="s">
        <v>7918</v>
      </c>
      <c r="AF1968" s="121" t="s">
        <v>8326</v>
      </c>
      <c r="AG1968" s="121" t="s">
        <v>9018</v>
      </c>
      <c r="AH1968" s="121" t="s">
        <v>7089</v>
      </c>
      <c r="AI1968" s="121"/>
      <c r="AJ1968" s="123">
        <v>1</v>
      </c>
      <c r="AK1968" s="123">
        <v>69932</v>
      </c>
      <c r="AL1968" s="123">
        <f t="shared" si="350"/>
        <v>69932</v>
      </c>
      <c r="AM1968" s="123">
        <f t="shared" si="351"/>
        <v>0.80000000000291038</v>
      </c>
      <c r="AN1968" s="130"/>
      <c r="AO1968" s="21"/>
      <c r="AP1968" s="24"/>
      <c r="AQ1968" s="21"/>
    </row>
    <row r="1969" spans="1:43" s="22" customFormat="1" ht="76.5" outlineLevel="1" x14ac:dyDescent="0.25">
      <c r="A1969" s="70"/>
      <c r="B1969" s="72" t="s">
        <v>7749</v>
      </c>
      <c r="C1969" s="21" t="s">
        <v>79</v>
      </c>
      <c r="D1969" s="74" t="s">
        <v>6796</v>
      </c>
      <c r="E1969" s="74" t="s">
        <v>871</v>
      </c>
      <c r="F1969" s="74" t="s">
        <v>6797</v>
      </c>
      <c r="G1969" s="74" t="s">
        <v>6799</v>
      </c>
      <c r="H1969" s="72" t="s">
        <v>81</v>
      </c>
      <c r="I1969" s="79">
        <v>0</v>
      </c>
      <c r="J1969" s="75">
        <v>710000000</v>
      </c>
      <c r="K1969" s="75" t="s">
        <v>82</v>
      </c>
      <c r="L1969" s="72" t="s">
        <v>726</v>
      </c>
      <c r="M1969" s="78" t="s">
        <v>1418</v>
      </c>
      <c r="N1969" s="77" t="s">
        <v>84</v>
      </c>
      <c r="O1969" s="77" t="s">
        <v>4214</v>
      </c>
      <c r="P1969" s="74" t="s">
        <v>91</v>
      </c>
      <c r="Q1969" s="76" t="s">
        <v>902</v>
      </c>
      <c r="R1969" s="77" t="s">
        <v>678</v>
      </c>
      <c r="S1969" s="73">
        <v>2</v>
      </c>
      <c r="T1969" s="73">
        <v>26080</v>
      </c>
      <c r="U1969" s="73">
        <f t="shared" si="346"/>
        <v>52160</v>
      </c>
      <c r="V1969" s="12">
        <f t="shared" si="347"/>
        <v>58419.200000000004</v>
      </c>
      <c r="W1969" s="23"/>
      <c r="X1969" s="23">
        <v>2017</v>
      </c>
      <c r="Y1969" s="25"/>
      <c r="Z1969" s="121" t="s">
        <v>1129</v>
      </c>
      <c r="AA1969" s="121" t="s">
        <v>749</v>
      </c>
      <c r="AB1969" s="121" t="s">
        <v>4790</v>
      </c>
      <c r="AC1969" s="121">
        <v>18</v>
      </c>
      <c r="AD1969" s="122" t="s">
        <v>7920</v>
      </c>
      <c r="AE1969" s="122" t="s">
        <v>7918</v>
      </c>
      <c r="AF1969" s="121" t="s">
        <v>8326</v>
      </c>
      <c r="AG1969" s="121" t="s">
        <v>9018</v>
      </c>
      <c r="AH1969" s="121" t="s">
        <v>7089</v>
      </c>
      <c r="AI1969" s="121"/>
      <c r="AJ1969" s="123">
        <v>2</v>
      </c>
      <c r="AK1969" s="123">
        <v>29209.5</v>
      </c>
      <c r="AL1969" s="123">
        <f t="shared" si="350"/>
        <v>58419</v>
      </c>
      <c r="AM1969" s="123">
        <f t="shared" si="351"/>
        <v>0.20000000000436557</v>
      </c>
      <c r="AN1969" s="130"/>
      <c r="AO1969" s="21"/>
      <c r="AP1969" s="24"/>
      <c r="AQ1969" s="21"/>
    </row>
    <row r="1970" spans="1:43" s="22" customFormat="1" ht="76.5" outlineLevel="1" x14ac:dyDescent="0.25">
      <c r="A1970" s="70"/>
      <c r="B1970" s="72" t="s">
        <v>7750</v>
      </c>
      <c r="C1970" s="21" t="s">
        <v>79</v>
      </c>
      <c r="D1970" s="74" t="s">
        <v>6796</v>
      </c>
      <c r="E1970" s="74" t="s">
        <v>871</v>
      </c>
      <c r="F1970" s="74" t="s">
        <v>6797</v>
      </c>
      <c r="G1970" s="74" t="s">
        <v>6800</v>
      </c>
      <c r="H1970" s="72" t="s">
        <v>81</v>
      </c>
      <c r="I1970" s="79">
        <v>0</v>
      </c>
      <c r="J1970" s="75">
        <v>710000000</v>
      </c>
      <c r="K1970" s="75" t="s">
        <v>82</v>
      </c>
      <c r="L1970" s="72" t="s">
        <v>726</v>
      </c>
      <c r="M1970" s="78" t="s">
        <v>1418</v>
      </c>
      <c r="N1970" s="77" t="s">
        <v>84</v>
      </c>
      <c r="O1970" s="77" t="s">
        <v>4214</v>
      </c>
      <c r="P1970" s="74" t="s">
        <v>91</v>
      </c>
      <c r="Q1970" s="76" t="s">
        <v>902</v>
      </c>
      <c r="R1970" s="77" t="s">
        <v>678</v>
      </c>
      <c r="S1970" s="73">
        <v>2</v>
      </c>
      <c r="T1970" s="73">
        <v>20035</v>
      </c>
      <c r="U1970" s="73">
        <f t="shared" si="346"/>
        <v>40070</v>
      </c>
      <c r="V1970" s="12">
        <f t="shared" si="347"/>
        <v>44878.400000000001</v>
      </c>
      <c r="W1970" s="23"/>
      <c r="X1970" s="23">
        <v>2017</v>
      </c>
      <c r="Y1970" s="25"/>
      <c r="Z1970" s="121" t="s">
        <v>1129</v>
      </c>
      <c r="AA1970" s="121" t="s">
        <v>749</v>
      </c>
      <c r="AB1970" s="121" t="s">
        <v>4790</v>
      </c>
      <c r="AC1970" s="121">
        <v>19</v>
      </c>
      <c r="AD1970" s="122" t="s">
        <v>7920</v>
      </c>
      <c r="AE1970" s="122" t="s">
        <v>7918</v>
      </c>
      <c r="AF1970" s="121" t="s">
        <v>8326</v>
      </c>
      <c r="AG1970" s="121" t="s">
        <v>9018</v>
      </c>
      <c r="AH1970" s="121" t="s">
        <v>7089</v>
      </c>
      <c r="AI1970" s="121"/>
      <c r="AJ1970" s="123">
        <v>2</v>
      </c>
      <c r="AK1970" s="123">
        <v>22439</v>
      </c>
      <c r="AL1970" s="123">
        <f t="shared" si="350"/>
        <v>44878</v>
      </c>
      <c r="AM1970" s="123">
        <f t="shared" si="351"/>
        <v>0.40000000000145519</v>
      </c>
      <c r="AN1970" s="130"/>
      <c r="AO1970" s="21"/>
      <c r="AP1970" s="24"/>
      <c r="AQ1970" s="21"/>
    </row>
    <row r="1971" spans="1:43" s="22" customFormat="1" ht="76.5" outlineLevel="1" x14ac:dyDescent="0.25">
      <c r="A1971" s="70"/>
      <c r="B1971" s="72" t="s">
        <v>7751</v>
      </c>
      <c r="C1971" s="21" t="s">
        <v>79</v>
      </c>
      <c r="D1971" s="74" t="s">
        <v>6796</v>
      </c>
      <c r="E1971" s="74" t="s">
        <v>871</v>
      </c>
      <c r="F1971" s="74" t="s">
        <v>6797</v>
      </c>
      <c r="G1971" s="74" t="s">
        <v>6801</v>
      </c>
      <c r="H1971" s="72" t="s">
        <v>81</v>
      </c>
      <c r="I1971" s="79">
        <v>0</v>
      </c>
      <c r="J1971" s="75">
        <v>710000000</v>
      </c>
      <c r="K1971" s="75" t="s">
        <v>82</v>
      </c>
      <c r="L1971" s="72" t="s">
        <v>726</v>
      </c>
      <c r="M1971" s="78" t="s">
        <v>1418</v>
      </c>
      <c r="N1971" s="77" t="s">
        <v>84</v>
      </c>
      <c r="O1971" s="77" t="s">
        <v>4214</v>
      </c>
      <c r="P1971" s="74" t="s">
        <v>91</v>
      </c>
      <c r="Q1971" s="76" t="s">
        <v>902</v>
      </c>
      <c r="R1971" s="77" t="s">
        <v>678</v>
      </c>
      <c r="S1971" s="73">
        <v>2</v>
      </c>
      <c r="T1971" s="73">
        <v>16975</v>
      </c>
      <c r="U1971" s="73">
        <f t="shared" si="346"/>
        <v>33950</v>
      </c>
      <c r="V1971" s="12">
        <f t="shared" si="347"/>
        <v>38024</v>
      </c>
      <c r="W1971" s="23"/>
      <c r="X1971" s="23">
        <v>2017</v>
      </c>
      <c r="Y1971" s="25"/>
      <c r="Z1971" s="121" t="s">
        <v>1129</v>
      </c>
      <c r="AA1971" s="121" t="s">
        <v>749</v>
      </c>
      <c r="AB1971" s="121" t="s">
        <v>4790</v>
      </c>
      <c r="AC1971" s="121">
        <v>20</v>
      </c>
      <c r="AD1971" s="122" t="s">
        <v>7920</v>
      </c>
      <c r="AE1971" s="122" t="s">
        <v>7918</v>
      </c>
      <c r="AF1971" s="121" t="s">
        <v>8326</v>
      </c>
      <c r="AG1971" s="121" t="s">
        <v>9018</v>
      </c>
      <c r="AH1971" s="121" t="s">
        <v>7089</v>
      </c>
      <c r="AI1971" s="121"/>
      <c r="AJ1971" s="123">
        <v>2</v>
      </c>
      <c r="AK1971" s="123">
        <v>19012</v>
      </c>
      <c r="AL1971" s="123">
        <f t="shared" si="350"/>
        <v>38024</v>
      </c>
      <c r="AM1971" s="123">
        <f t="shared" si="351"/>
        <v>0</v>
      </c>
      <c r="AN1971" s="130"/>
      <c r="AO1971" s="21"/>
      <c r="AP1971" s="24"/>
      <c r="AQ1971" s="21"/>
    </row>
    <row r="1972" spans="1:43" s="22" customFormat="1" ht="76.5" outlineLevel="1" x14ac:dyDescent="0.25">
      <c r="A1972" s="70"/>
      <c r="B1972" s="72" t="s">
        <v>7752</v>
      </c>
      <c r="C1972" s="21" t="s">
        <v>79</v>
      </c>
      <c r="D1972" s="74" t="s">
        <v>6796</v>
      </c>
      <c r="E1972" s="74" t="s">
        <v>871</v>
      </c>
      <c r="F1972" s="74" t="s">
        <v>6797</v>
      </c>
      <c r="G1972" s="74" t="s">
        <v>6802</v>
      </c>
      <c r="H1972" s="72" t="s">
        <v>81</v>
      </c>
      <c r="I1972" s="79">
        <v>0</v>
      </c>
      <c r="J1972" s="75">
        <v>710000000</v>
      </c>
      <c r="K1972" s="75" t="s">
        <v>82</v>
      </c>
      <c r="L1972" s="72" t="s">
        <v>726</v>
      </c>
      <c r="M1972" s="78" t="s">
        <v>1418</v>
      </c>
      <c r="N1972" s="77" t="s">
        <v>84</v>
      </c>
      <c r="O1972" s="77" t="s">
        <v>4214</v>
      </c>
      <c r="P1972" s="74" t="s">
        <v>91</v>
      </c>
      <c r="Q1972" s="76" t="s">
        <v>902</v>
      </c>
      <c r="R1972" s="77" t="s">
        <v>678</v>
      </c>
      <c r="S1972" s="73">
        <v>4</v>
      </c>
      <c r="T1972" s="73">
        <v>14670</v>
      </c>
      <c r="U1972" s="73">
        <f t="shared" si="346"/>
        <v>58680</v>
      </c>
      <c r="V1972" s="12">
        <f t="shared" si="347"/>
        <v>65721.600000000006</v>
      </c>
      <c r="W1972" s="23"/>
      <c r="X1972" s="23">
        <v>2017</v>
      </c>
      <c r="Y1972" s="25"/>
      <c r="Z1972" s="121" t="s">
        <v>1129</v>
      </c>
      <c r="AA1972" s="121" t="s">
        <v>749</v>
      </c>
      <c r="AB1972" s="121" t="s">
        <v>4790</v>
      </c>
      <c r="AC1972" s="121">
        <v>21</v>
      </c>
      <c r="AD1972" s="122" t="s">
        <v>7920</v>
      </c>
      <c r="AE1972" s="122" t="s">
        <v>7918</v>
      </c>
      <c r="AF1972" s="121" t="s">
        <v>8326</v>
      </c>
      <c r="AG1972" s="121" t="s">
        <v>9018</v>
      </c>
      <c r="AH1972" s="121" t="s">
        <v>7089</v>
      </c>
      <c r="AI1972" s="121"/>
      <c r="AJ1972" s="123">
        <v>4</v>
      </c>
      <c r="AK1972" s="123">
        <v>16430.25</v>
      </c>
      <c r="AL1972" s="123">
        <f t="shared" si="350"/>
        <v>65721</v>
      </c>
      <c r="AM1972" s="123">
        <f t="shared" si="351"/>
        <v>0.60000000000582077</v>
      </c>
      <c r="AN1972" s="130"/>
      <c r="AO1972" s="21"/>
      <c r="AP1972" s="24"/>
      <c r="AQ1972" s="21"/>
    </row>
    <row r="1973" spans="1:43" s="22" customFormat="1" ht="76.5" outlineLevel="1" x14ac:dyDescent="0.25">
      <c r="A1973" s="70"/>
      <c r="B1973" s="72" t="s">
        <v>7753</v>
      </c>
      <c r="C1973" s="21" t="s">
        <v>79</v>
      </c>
      <c r="D1973" s="74" t="s">
        <v>6803</v>
      </c>
      <c r="E1973" s="74" t="s">
        <v>6804</v>
      </c>
      <c r="F1973" s="74" t="s">
        <v>6805</v>
      </c>
      <c r="G1973" s="74" t="s">
        <v>6806</v>
      </c>
      <c r="H1973" s="72" t="s">
        <v>81</v>
      </c>
      <c r="I1973" s="79">
        <v>0</v>
      </c>
      <c r="J1973" s="75">
        <v>710000000</v>
      </c>
      <c r="K1973" s="75" t="s">
        <v>82</v>
      </c>
      <c r="L1973" s="72" t="s">
        <v>726</v>
      </c>
      <c r="M1973" s="78" t="s">
        <v>1418</v>
      </c>
      <c r="N1973" s="77" t="s">
        <v>84</v>
      </c>
      <c r="O1973" s="77" t="s">
        <v>4214</v>
      </c>
      <c r="P1973" s="74" t="s">
        <v>91</v>
      </c>
      <c r="Q1973" s="76" t="s">
        <v>6855</v>
      </c>
      <c r="R1973" s="77" t="s">
        <v>678</v>
      </c>
      <c r="S1973" s="73">
        <v>20</v>
      </c>
      <c r="T1973" s="73">
        <v>1075</v>
      </c>
      <c r="U1973" s="73">
        <f t="shared" si="346"/>
        <v>21500</v>
      </c>
      <c r="V1973" s="12">
        <f t="shared" si="347"/>
        <v>24080.000000000004</v>
      </c>
      <c r="W1973" s="23"/>
      <c r="X1973" s="23">
        <v>2017</v>
      </c>
      <c r="Y1973" s="25"/>
      <c r="Z1973" s="121" t="s">
        <v>1129</v>
      </c>
      <c r="AA1973" s="121" t="s">
        <v>749</v>
      </c>
      <c r="AB1973" s="121" t="s">
        <v>4790</v>
      </c>
      <c r="AC1973" s="121">
        <v>22</v>
      </c>
      <c r="AD1973" s="122" t="s">
        <v>7920</v>
      </c>
      <c r="AE1973" s="122" t="s">
        <v>7918</v>
      </c>
      <c r="AF1973" s="121" t="s">
        <v>8326</v>
      </c>
      <c r="AG1973" s="121" t="s">
        <v>9018</v>
      </c>
      <c r="AH1973" s="121" t="s">
        <v>7089</v>
      </c>
      <c r="AI1973" s="121"/>
      <c r="AJ1973" s="123">
        <v>20</v>
      </c>
      <c r="AK1973" s="123">
        <v>1204</v>
      </c>
      <c r="AL1973" s="123">
        <f t="shared" si="350"/>
        <v>24080</v>
      </c>
      <c r="AM1973" s="123">
        <f t="shared" si="351"/>
        <v>0</v>
      </c>
      <c r="AN1973" s="130"/>
      <c r="AO1973" s="21"/>
      <c r="AP1973" s="24"/>
      <c r="AQ1973" s="21"/>
    </row>
    <row r="1974" spans="1:43" s="22" customFormat="1" ht="76.5" outlineLevel="1" x14ac:dyDescent="0.25">
      <c r="A1974" s="70"/>
      <c r="B1974" s="72" t="s">
        <v>7754</v>
      </c>
      <c r="C1974" s="21" t="s">
        <v>79</v>
      </c>
      <c r="D1974" s="74" t="s">
        <v>6807</v>
      </c>
      <c r="E1974" s="74" t="s">
        <v>1098</v>
      </c>
      <c r="F1974" s="74" t="s">
        <v>6808</v>
      </c>
      <c r="G1974" s="74" t="s">
        <v>6809</v>
      </c>
      <c r="H1974" s="72" t="s">
        <v>81</v>
      </c>
      <c r="I1974" s="79">
        <v>0</v>
      </c>
      <c r="J1974" s="75">
        <v>710000000</v>
      </c>
      <c r="K1974" s="75" t="s">
        <v>82</v>
      </c>
      <c r="L1974" s="72" t="s">
        <v>726</v>
      </c>
      <c r="M1974" s="78" t="s">
        <v>1418</v>
      </c>
      <c r="N1974" s="77" t="s">
        <v>84</v>
      </c>
      <c r="O1974" s="77" t="s">
        <v>4214</v>
      </c>
      <c r="P1974" s="74" t="s">
        <v>91</v>
      </c>
      <c r="Q1974" s="76" t="s">
        <v>902</v>
      </c>
      <c r="R1974" s="77" t="s">
        <v>678</v>
      </c>
      <c r="S1974" s="73">
        <v>2</v>
      </c>
      <c r="T1974" s="73">
        <v>22100</v>
      </c>
      <c r="U1974" s="73">
        <f t="shared" si="346"/>
        <v>44200</v>
      </c>
      <c r="V1974" s="12">
        <f t="shared" si="347"/>
        <v>49504.000000000007</v>
      </c>
      <c r="W1974" s="23"/>
      <c r="X1974" s="23">
        <v>2017</v>
      </c>
      <c r="Y1974" s="25"/>
      <c r="Z1974" s="121" t="s">
        <v>1129</v>
      </c>
      <c r="AA1974" s="121" t="s">
        <v>749</v>
      </c>
      <c r="AB1974" s="121" t="s">
        <v>4790</v>
      </c>
      <c r="AC1974" s="121">
        <v>23</v>
      </c>
      <c r="AD1974" s="122" t="s">
        <v>7920</v>
      </c>
      <c r="AE1974" s="122" t="s">
        <v>7918</v>
      </c>
      <c r="AF1974" s="121" t="s">
        <v>8326</v>
      </c>
      <c r="AG1974" s="121" t="s">
        <v>9018</v>
      </c>
      <c r="AH1974" s="121" t="s">
        <v>7089</v>
      </c>
      <c r="AI1974" s="121"/>
      <c r="AJ1974" s="123">
        <v>2</v>
      </c>
      <c r="AK1974" s="123">
        <v>24752</v>
      </c>
      <c r="AL1974" s="123">
        <f t="shared" si="350"/>
        <v>49504</v>
      </c>
      <c r="AM1974" s="123">
        <f t="shared" si="351"/>
        <v>0</v>
      </c>
      <c r="AN1974" s="130"/>
      <c r="AO1974" s="21"/>
      <c r="AP1974" s="24"/>
      <c r="AQ1974" s="21"/>
    </row>
    <row r="1975" spans="1:43" s="22" customFormat="1" ht="76.5" outlineLevel="1" x14ac:dyDescent="0.25">
      <c r="A1975" s="70"/>
      <c r="B1975" s="72" t="s">
        <v>7755</v>
      </c>
      <c r="C1975" s="21" t="s">
        <v>79</v>
      </c>
      <c r="D1975" s="74" t="s">
        <v>6807</v>
      </c>
      <c r="E1975" s="74" t="s">
        <v>1098</v>
      </c>
      <c r="F1975" s="74" t="s">
        <v>6808</v>
      </c>
      <c r="G1975" s="74" t="s">
        <v>6810</v>
      </c>
      <c r="H1975" s="72" t="s">
        <v>81</v>
      </c>
      <c r="I1975" s="79">
        <v>0</v>
      </c>
      <c r="J1975" s="75">
        <v>710000000</v>
      </c>
      <c r="K1975" s="75" t="s">
        <v>82</v>
      </c>
      <c r="L1975" s="72" t="s">
        <v>726</v>
      </c>
      <c r="M1975" s="78" t="s">
        <v>1418</v>
      </c>
      <c r="N1975" s="77" t="s">
        <v>84</v>
      </c>
      <c r="O1975" s="77" t="s">
        <v>4214</v>
      </c>
      <c r="P1975" s="74" t="s">
        <v>91</v>
      </c>
      <c r="Q1975" s="76" t="s">
        <v>902</v>
      </c>
      <c r="R1975" s="77" t="s">
        <v>678</v>
      </c>
      <c r="S1975" s="73">
        <v>2</v>
      </c>
      <c r="T1975" s="73">
        <v>19600</v>
      </c>
      <c r="U1975" s="73">
        <f t="shared" si="346"/>
        <v>39200</v>
      </c>
      <c r="V1975" s="12">
        <f t="shared" si="347"/>
        <v>43904.000000000007</v>
      </c>
      <c r="W1975" s="23"/>
      <c r="X1975" s="23">
        <v>2017</v>
      </c>
      <c r="Y1975" s="25"/>
      <c r="Z1975" s="121" t="s">
        <v>1129</v>
      </c>
      <c r="AA1975" s="121" t="s">
        <v>749</v>
      </c>
      <c r="AB1975" s="121" t="s">
        <v>4790</v>
      </c>
      <c r="AC1975" s="121">
        <v>24</v>
      </c>
      <c r="AD1975" s="122" t="s">
        <v>7920</v>
      </c>
      <c r="AE1975" s="122" t="s">
        <v>7918</v>
      </c>
      <c r="AF1975" s="121" t="s">
        <v>8326</v>
      </c>
      <c r="AG1975" s="121" t="s">
        <v>9018</v>
      </c>
      <c r="AH1975" s="121" t="s">
        <v>7089</v>
      </c>
      <c r="AI1975" s="121"/>
      <c r="AJ1975" s="123">
        <v>2</v>
      </c>
      <c r="AK1975" s="123">
        <v>21952</v>
      </c>
      <c r="AL1975" s="123">
        <f t="shared" si="350"/>
        <v>43904</v>
      </c>
      <c r="AM1975" s="123">
        <f t="shared" si="351"/>
        <v>0</v>
      </c>
      <c r="AN1975" s="130"/>
      <c r="AO1975" s="21"/>
      <c r="AP1975" s="24"/>
      <c r="AQ1975" s="21"/>
    </row>
    <row r="1976" spans="1:43" s="22" customFormat="1" ht="76.5" outlineLevel="1" x14ac:dyDescent="0.25">
      <c r="A1976" s="70"/>
      <c r="B1976" s="72" t="s">
        <v>7756</v>
      </c>
      <c r="C1976" s="21" t="s">
        <v>79</v>
      </c>
      <c r="D1976" s="74" t="s">
        <v>6807</v>
      </c>
      <c r="E1976" s="74" t="s">
        <v>1098</v>
      </c>
      <c r="F1976" s="74" t="s">
        <v>6808</v>
      </c>
      <c r="G1976" s="74" t="s">
        <v>6811</v>
      </c>
      <c r="H1976" s="72" t="s">
        <v>81</v>
      </c>
      <c r="I1976" s="79">
        <v>0</v>
      </c>
      <c r="J1976" s="75">
        <v>710000000</v>
      </c>
      <c r="K1976" s="75" t="s">
        <v>82</v>
      </c>
      <c r="L1976" s="72" t="s">
        <v>726</v>
      </c>
      <c r="M1976" s="78" t="s">
        <v>1418</v>
      </c>
      <c r="N1976" s="77" t="s">
        <v>84</v>
      </c>
      <c r="O1976" s="77" t="s">
        <v>4214</v>
      </c>
      <c r="P1976" s="74" t="s">
        <v>91</v>
      </c>
      <c r="Q1976" s="76" t="s">
        <v>902</v>
      </c>
      <c r="R1976" s="77" t="s">
        <v>678</v>
      </c>
      <c r="S1976" s="73">
        <v>2</v>
      </c>
      <c r="T1976" s="73">
        <v>19600</v>
      </c>
      <c r="U1976" s="73">
        <f t="shared" si="346"/>
        <v>39200</v>
      </c>
      <c r="V1976" s="12">
        <f t="shared" si="347"/>
        <v>43904.000000000007</v>
      </c>
      <c r="W1976" s="23"/>
      <c r="X1976" s="23">
        <v>2017</v>
      </c>
      <c r="Y1976" s="25"/>
      <c r="Z1976" s="121" t="s">
        <v>1129</v>
      </c>
      <c r="AA1976" s="121" t="s">
        <v>749</v>
      </c>
      <c r="AB1976" s="121" t="s">
        <v>4790</v>
      </c>
      <c r="AC1976" s="121">
        <v>25</v>
      </c>
      <c r="AD1976" s="122" t="s">
        <v>7920</v>
      </c>
      <c r="AE1976" s="122" t="s">
        <v>7918</v>
      </c>
      <c r="AF1976" s="121" t="s">
        <v>8326</v>
      </c>
      <c r="AG1976" s="121" t="s">
        <v>9018</v>
      </c>
      <c r="AH1976" s="121" t="s">
        <v>7089</v>
      </c>
      <c r="AI1976" s="121"/>
      <c r="AJ1976" s="123">
        <v>2</v>
      </c>
      <c r="AK1976" s="123">
        <v>21952</v>
      </c>
      <c r="AL1976" s="123">
        <f t="shared" si="350"/>
        <v>43904</v>
      </c>
      <c r="AM1976" s="123">
        <f t="shared" si="351"/>
        <v>0</v>
      </c>
      <c r="AN1976" s="130"/>
      <c r="AO1976" s="21"/>
      <c r="AP1976" s="24"/>
      <c r="AQ1976" s="21"/>
    </row>
    <row r="1977" spans="1:43" s="22" customFormat="1" ht="76.5" outlineLevel="1" x14ac:dyDescent="0.25">
      <c r="A1977" s="70"/>
      <c r="B1977" s="72" t="s">
        <v>7757</v>
      </c>
      <c r="C1977" s="21" t="s">
        <v>79</v>
      </c>
      <c r="D1977" s="74" t="s">
        <v>6807</v>
      </c>
      <c r="E1977" s="74" t="s">
        <v>1098</v>
      </c>
      <c r="F1977" s="74" t="s">
        <v>6808</v>
      </c>
      <c r="G1977" s="74" t="s">
        <v>6812</v>
      </c>
      <c r="H1977" s="72" t="s">
        <v>81</v>
      </c>
      <c r="I1977" s="79">
        <v>0</v>
      </c>
      <c r="J1977" s="75">
        <v>710000000</v>
      </c>
      <c r="K1977" s="75" t="s">
        <v>82</v>
      </c>
      <c r="L1977" s="72" t="s">
        <v>726</v>
      </c>
      <c r="M1977" s="78" t="s">
        <v>1418</v>
      </c>
      <c r="N1977" s="77" t="s">
        <v>84</v>
      </c>
      <c r="O1977" s="77" t="s">
        <v>4214</v>
      </c>
      <c r="P1977" s="74" t="s">
        <v>91</v>
      </c>
      <c r="Q1977" s="76" t="s">
        <v>902</v>
      </c>
      <c r="R1977" s="77" t="s">
        <v>678</v>
      </c>
      <c r="S1977" s="73">
        <v>2</v>
      </c>
      <c r="T1977" s="73">
        <v>19600</v>
      </c>
      <c r="U1977" s="73">
        <f t="shared" si="346"/>
        <v>39200</v>
      </c>
      <c r="V1977" s="12">
        <f t="shared" si="347"/>
        <v>43904.000000000007</v>
      </c>
      <c r="W1977" s="23"/>
      <c r="X1977" s="23">
        <v>2017</v>
      </c>
      <c r="Y1977" s="25"/>
      <c r="Z1977" s="121" t="s">
        <v>1129</v>
      </c>
      <c r="AA1977" s="121" t="s">
        <v>749</v>
      </c>
      <c r="AB1977" s="121" t="s">
        <v>4790</v>
      </c>
      <c r="AC1977" s="121">
        <v>26</v>
      </c>
      <c r="AD1977" s="122" t="s">
        <v>7920</v>
      </c>
      <c r="AE1977" s="122" t="s">
        <v>7918</v>
      </c>
      <c r="AF1977" s="121" t="s">
        <v>8326</v>
      </c>
      <c r="AG1977" s="121" t="s">
        <v>9018</v>
      </c>
      <c r="AH1977" s="121" t="s">
        <v>7089</v>
      </c>
      <c r="AI1977" s="121"/>
      <c r="AJ1977" s="123">
        <v>2</v>
      </c>
      <c r="AK1977" s="123">
        <v>21952</v>
      </c>
      <c r="AL1977" s="123">
        <f t="shared" si="350"/>
        <v>43904</v>
      </c>
      <c r="AM1977" s="123">
        <f t="shared" si="351"/>
        <v>0</v>
      </c>
      <c r="AN1977" s="130"/>
      <c r="AO1977" s="21"/>
      <c r="AP1977" s="24"/>
      <c r="AQ1977" s="21"/>
    </row>
    <row r="1978" spans="1:43" s="22" customFormat="1" ht="76.5" outlineLevel="1" x14ac:dyDescent="0.25">
      <c r="A1978" s="70"/>
      <c r="B1978" s="72" t="s">
        <v>7758</v>
      </c>
      <c r="C1978" s="21" t="s">
        <v>79</v>
      </c>
      <c r="D1978" s="74" t="s">
        <v>6807</v>
      </c>
      <c r="E1978" s="74" t="s">
        <v>1098</v>
      </c>
      <c r="F1978" s="74" t="s">
        <v>6808</v>
      </c>
      <c r="G1978" s="74" t="s">
        <v>6813</v>
      </c>
      <c r="H1978" s="72" t="s">
        <v>81</v>
      </c>
      <c r="I1978" s="79">
        <v>0</v>
      </c>
      <c r="J1978" s="75">
        <v>710000000</v>
      </c>
      <c r="K1978" s="75" t="s">
        <v>82</v>
      </c>
      <c r="L1978" s="72" t="s">
        <v>726</v>
      </c>
      <c r="M1978" s="78" t="s">
        <v>1418</v>
      </c>
      <c r="N1978" s="77" t="s">
        <v>84</v>
      </c>
      <c r="O1978" s="77" t="s">
        <v>4214</v>
      </c>
      <c r="P1978" s="74" t="s">
        <v>91</v>
      </c>
      <c r="Q1978" s="76" t="s">
        <v>902</v>
      </c>
      <c r="R1978" s="77" t="s">
        <v>678</v>
      </c>
      <c r="S1978" s="73">
        <v>2</v>
      </c>
      <c r="T1978" s="73">
        <v>19600</v>
      </c>
      <c r="U1978" s="73">
        <f t="shared" si="346"/>
        <v>39200</v>
      </c>
      <c r="V1978" s="12">
        <f t="shared" si="347"/>
        <v>43904.000000000007</v>
      </c>
      <c r="W1978" s="23"/>
      <c r="X1978" s="23">
        <v>2017</v>
      </c>
      <c r="Y1978" s="25"/>
      <c r="Z1978" s="121" t="s">
        <v>1129</v>
      </c>
      <c r="AA1978" s="121" t="s">
        <v>749</v>
      </c>
      <c r="AB1978" s="121" t="s">
        <v>4790</v>
      </c>
      <c r="AC1978" s="121">
        <v>27</v>
      </c>
      <c r="AD1978" s="122" t="s">
        <v>7920</v>
      </c>
      <c r="AE1978" s="122" t="s">
        <v>7918</v>
      </c>
      <c r="AF1978" s="121" t="s">
        <v>8326</v>
      </c>
      <c r="AG1978" s="121" t="s">
        <v>9018</v>
      </c>
      <c r="AH1978" s="121" t="s">
        <v>7089</v>
      </c>
      <c r="AI1978" s="121"/>
      <c r="AJ1978" s="123">
        <v>2</v>
      </c>
      <c r="AK1978" s="123">
        <v>21952</v>
      </c>
      <c r="AL1978" s="123">
        <f t="shared" si="350"/>
        <v>43904</v>
      </c>
      <c r="AM1978" s="123">
        <f t="shared" si="351"/>
        <v>0</v>
      </c>
      <c r="AN1978" s="130"/>
      <c r="AO1978" s="21"/>
      <c r="AP1978" s="24"/>
      <c r="AQ1978" s="21"/>
    </row>
    <row r="1979" spans="1:43" s="22" customFormat="1" ht="76.5" outlineLevel="1" x14ac:dyDescent="0.25">
      <c r="A1979" s="70"/>
      <c r="B1979" s="72" t="s">
        <v>7759</v>
      </c>
      <c r="C1979" s="21" t="s">
        <v>79</v>
      </c>
      <c r="D1979" s="74" t="s">
        <v>6807</v>
      </c>
      <c r="E1979" s="74" t="s">
        <v>1098</v>
      </c>
      <c r="F1979" s="74" t="s">
        <v>6808</v>
      </c>
      <c r="G1979" s="74" t="s">
        <v>6814</v>
      </c>
      <c r="H1979" s="72" t="s">
        <v>81</v>
      </c>
      <c r="I1979" s="79">
        <v>0</v>
      </c>
      <c r="J1979" s="75">
        <v>710000000</v>
      </c>
      <c r="K1979" s="75" t="s">
        <v>82</v>
      </c>
      <c r="L1979" s="72" t="s">
        <v>726</v>
      </c>
      <c r="M1979" s="78" t="s">
        <v>1418</v>
      </c>
      <c r="N1979" s="77" t="s">
        <v>84</v>
      </c>
      <c r="O1979" s="77" t="s">
        <v>4214</v>
      </c>
      <c r="P1979" s="74" t="s">
        <v>91</v>
      </c>
      <c r="Q1979" s="76" t="s">
        <v>902</v>
      </c>
      <c r="R1979" s="77" t="s">
        <v>678</v>
      </c>
      <c r="S1979" s="73">
        <v>2</v>
      </c>
      <c r="T1979" s="73">
        <v>17150</v>
      </c>
      <c r="U1979" s="73">
        <f t="shared" si="346"/>
        <v>34300</v>
      </c>
      <c r="V1979" s="12">
        <f t="shared" si="347"/>
        <v>38416.000000000007</v>
      </c>
      <c r="W1979" s="23"/>
      <c r="X1979" s="23">
        <v>2017</v>
      </c>
      <c r="Y1979" s="25"/>
      <c r="Z1979" s="121" t="s">
        <v>1129</v>
      </c>
      <c r="AA1979" s="121" t="s">
        <v>749</v>
      </c>
      <c r="AB1979" s="121" t="s">
        <v>4790</v>
      </c>
      <c r="AC1979" s="121">
        <v>28</v>
      </c>
      <c r="AD1979" s="122" t="s">
        <v>7920</v>
      </c>
      <c r="AE1979" s="122" t="s">
        <v>7918</v>
      </c>
      <c r="AF1979" s="121" t="s">
        <v>8326</v>
      </c>
      <c r="AG1979" s="121" t="s">
        <v>9018</v>
      </c>
      <c r="AH1979" s="121" t="s">
        <v>7089</v>
      </c>
      <c r="AI1979" s="121"/>
      <c r="AJ1979" s="123">
        <v>2</v>
      </c>
      <c r="AK1979" s="123">
        <v>19208</v>
      </c>
      <c r="AL1979" s="123">
        <f t="shared" si="350"/>
        <v>38416</v>
      </c>
      <c r="AM1979" s="123">
        <f t="shared" si="351"/>
        <v>0</v>
      </c>
      <c r="AN1979" s="130"/>
      <c r="AO1979" s="21"/>
      <c r="AP1979" s="24"/>
      <c r="AQ1979" s="21"/>
    </row>
    <row r="1980" spans="1:43" s="22" customFormat="1" ht="76.5" outlineLevel="1" x14ac:dyDescent="0.25">
      <c r="A1980" s="70"/>
      <c r="B1980" s="72" t="s">
        <v>7760</v>
      </c>
      <c r="C1980" s="21" t="s">
        <v>79</v>
      </c>
      <c r="D1980" s="74" t="s">
        <v>6815</v>
      </c>
      <c r="E1980" s="74" t="s">
        <v>3288</v>
      </c>
      <c r="F1980" s="74" t="s">
        <v>6816</v>
      </c>
      <c r="G1980" s="74" t="s">
        <v>6817</v>
      </c>
      <c r="H1980" s="72" t="s">
        <v>81</v>
      </c>
      <c r="I1980" s="79">
        <v>0</v>
      </c>
      <c r="J1980" s="75">
        <v>710000000</v>
      </c>
      <c r="K1980" s="75" t="s">
        <v>82</v>
      </c>
      <c r="L1980" s="72" t="s">
        <v>726</v>
      </c>
      <c r="M1980" s="78" t="s">
        <v>1418</v>
      </c>
      <c r="N1980" s="77" t="s">
        <v>84</v>
      </c>
      <c r="O1980" s="77" t="s">
        <v>4214</v>
      </c>
      <c r="P1980" s="74" t="s">
        <v>91</v>
      </c>
      <c r="Q1980" s="76" t="s">
        <v>902</v>
      </c>
      <c r="R1980" s="77" t="s">
        <v>678</v>
      </c>
      <c r="S1980" s="73">
        <v>2</v>
      </c>
      <c r="T1980" s="73">
        <v>12160</v>
      </c>
      <c r="U1980" s="73">
        <f t="shared" si="346"/>
        <v>24320</v>
      </c>
      <c r="V1980" s="12">
        <f t="shared" si="347"/>
        <v>27238.400000000001</v>
      </c>
      <c r="W1980" s="23"/>
      <c r="X1980" s="23">
        <v>2017</v>
      </c>
      <c r="Y1980" s="25"/>
      <c r="Z1980" s="121" t="s">
        <v>1129</v>
      </c>
      <c r="AA1980" s="121" t="s">
        <v>749</v>
      </c>
      <c r="AB1980" s="121" t="s">
        <v>4790</v>
      </c>
      <c r="AC1980" s="121">
        <v>29</v>
      </c>
      <c r="AD1980" s="122" t="s">
        <v>7920</v>
      </c>
      <c r="AE1980" s="122" t="s">
        <v>7918</v>
      </c>
      <c r="AF1980" s="121" t="s">
        <v>8326</v>
      </c>
      <c r="AG1980" s="121" t="s">
        <v>9018</v>
      </c>
      <c r="AH1980" s="121" t="s">
        <v>7089</v>
      </c>
      <c r="AI1980" s="121"/>
      <c r="AJ1980" s="123">
        <v>2</v>
      </c>
      <c r="AK1980" s="123">
        <v>13619</v>
      </c>
      <c r="AL1980" s="123">
        <f t="shared" si="350"/>
        <v>27238</v>
      </c>
      <c r="AM1980" s="123">
        <f t="shared" si="351"/>
        <v>0.40000000000145519</v>
      </c>
      <c r="AN1980" s="130"/>
      <c r="AO1980" s="21"/>
      <c r="AP1980" s="24"/>
      <c r="AQ1980" s="21"/>
    </row>
    <row r="1981" spans="1:43" s="22" customFormat="1" ht="76.5" outlineLevel="1" x14ac:dyDescent="0.25">
      <c r="A1981" s="70"/>
      <c r="B1981" s="72" t="s">
        <v>7761</v>
      </c>
      <c r="C1981" s="21" t="s">
        <v>79</v>
      </c>
      <c r="D1981" s="74" t="s">
        <v>6818</v>
      </c>
      <c r="E1981" s="74" t="s">
        <v>3288</v>
      </c>
      <c r="F1981" s="74" t="s">
        <v>6819</v>
      </c>
      <c r="G1981" s="74" t="s">
        <v>6820</v>
      </c>
      <c r="H1981" s="72" t="s">
        <v>81</v>
      </c>
      <c r="I1981" s="79">
        <v>0</v>
      </c>
      <c r="J1981" s="75">
        <v>710000000</v>
      </c>
      <c r="K1981" s="75" t="s">
        <v>82</v>
      </c>
      <c r="L1981" s="72" t="s">
        <v>726</v>
      </c>
      <c r="M1981" s="78" t="s">
        <v>1418</v>
      </c>
      <c r="N1981" s="77" t="s">
        <v>84</v>
      </c>
      <c r="O1981" s="77" t="s">
        <v>4214</v>
      </c>
      <c r="P1981" s="74" t="s">
        <v>91</v>
      </c>
      <c r="Q1981" s="76" t="s">
        <v>902</v>
      </c>
      <c r="R1981" s="77" t="s">
        <v>678</v>
      </c>
      <c r="S1981" s="73">
        <v>2</v>
      </c>
      <c r="T1981" s="73">
        <v>6120</v>
      </c>
      <c r="U1981" s="73">
        <f t="shared" si="346"/>
        <v>12240</v>
      </c>
      <c r="V1981" s="12">
        <f t="shared" si="347"/>
        <v>13708.800000000001</v>
      </c>
      <c r="W1981" s="23"/>
      <c r="X1981" s="23">
        <v>2017</v>
      </c>
      <c r="Y1981" s="25"/>
      <c r="Z1981" s="121" t="s">
        <v>1129</v>
      </c>
      <c r="AA1981" s="121" t="s">
        <v>749</v>
      </c>
      <c r="AB1981" s="121" t="s">
        <v>4790</v>
      </c>
      <c r="AC1981" s="121">
        <v>30</v>
      </c>
      <c r="AD1981" s="122" t="s">
        <v>7920</v>
      </c>
      <c r="AE1981" s="122" t="s">
        <v>7918</v>
      </c>
      <c r="AF1981" s="121" t="s">
        <v>8326</v>
      </c>
      <c r="AG1981" s="121" t="s">
        <v>9018</v>
      </c>
      <c r="AH1981" s="121" t="s">
        <v>7089</v>
      </c>
      <c r="AI1981" s="121"/>
      <c r="AJ1981" s="123">
        <v>2</v>
      </c>
      <c r="AK1981" s="123">
        <v>6854</v>
      </c>
      <c r="AL1981" s="123">
        <f t="shared" si="350"/>
        <v>13708</v>
      </c>
      <c r="AM1981" s="123">
        <f t="shared" si="351"/>
        <v>0.80000000000109139</v>
      </c>
      <c r="AN1981" s="130"/>
      <c r="AO1981" s="21"/>
      <c r="AP1981" s="24"/>
      <c r="AQ1981" s="21"/>
    </row>
    <row r="1982" spans="1:43" s="22" customFormat="1" ht="102" outlineLevel="1" x14ac:dyDescent="0.25">
      <c r="A1982" s="70"/>
      <c r="B1982" s="72" t="s">
        <v>7762</v>
      </c>
      <c r="C1982" s="21" t="s">
        <v>79</v>
      </c>
      <c r="D1982" s="74" t="s">
        <v>6818</v>
      </c>
      <c r="E1982" s="74" t="s">
        <v>3288</v>
      </c>
      <c r="F1982" s="74" t="s">
        <v>6819</v>
      </c>
      <c r="G1982" s="74" t="s">
        <v>7396</v>
      </c>
      <c r="H1982" s="72" t="s">
        <v>81</v>
      </c>
      <c r="I1982" s="79">
        <v>0</v>
      </c>
      <c r="J1982" s="75">
        <v>710000000</v>
      </c>
      <c r="K1982" s="75" t="s">
        <v>82</v>
      </c>
      <c r="L1982" s="72" t="s">
        <v>726</v>
      </c>
      <c r="M1982" s="78" t="s">
        <v>1418</v>
      </c>
      <c r="N1982" s="77" t="s">
        <v>84</v>
      </c>
      <c r="O1982" s="77" t="s">
        <v>4214</v>
      </c>
      <c r="P1982" s="74" t="s">
        <v>91</v>
      </c>
      <c r="Q1982" s="76" t="s">
        <v>902</v>
      </c>
      <c r="R1982" s="77" t="s">
        <v>678</v>
      </c>
      <c r="S1982" s="73">
        <v>2</v>
      </c>
      <c r="T1982" s="73">
        <v>1825</v>
      </c>
      <c r="U1982" s="73">
        <f t="shared" si="346"/>
        <v>3650</v>
      </c>
      <c r="V1982" s="12">
        <f t="shared" si="347"/>
        <v>4088.0000000000005</v>
      </c>
      <c r="W1982" s="23"/>
      <c r="X1982" s="23">
        <v>2017</v>
      </c>
      <c r="Y1982" s="25"/>
      <c r="Z1982" s="121" t="s">
        <v>1129</v>
      </c>
      <c r="AA1982" s="121" t="s">
        <v>749</v>
      </c>
      <c r="AB1982" s="121" t="s">
        <v>4790</v>
      </c>
      <c r="AC1982" s="121">
        <v>31</v>
      </c>
      <c r="AD1982" s="122" t="s">
        <v>7920</v>
      </c>
      <c r="AE1982" s="122" t="s">
        <v>7918</v>
      </c>
      <c r="AF1982" s="121" t="s">
        <v>8326</v>
      </c>
      <c r="AG1982" s="121" t="s">
        <v>9018</v>
      </c>
      <c r="AH1982" s="121" t="s">
        <v>7089</v>
      </c>
      <c r="AI1982" s="121"/>
      <c r="AJ1982" s="123">
        <v>2</v>
      </c>
      <c r="AK1982" s="123">
        <v>2044</v>
      </c>
      <c r="AL1982" s="123">
        <f t="shared" si="350"/>
        <v>4088</v>
      </c>
      <c r="AM1982" s="123">
        <f t="shared" si="351"/>
        <v>0</v>
      </c>
      <c r="AN1982" s="130"/>
      <c r="AO1982" s="21"/>
      <c r="AP1982" s="24"/>
      <c r="AQ1982" s="21"/>
    </row>
    <row r="1983" spans="1:43" s="22" customFormat="1" ht="102" outlineLevel="1" x14ac:dyDescent="0.25">
      <c r="A1983" s="70"/>
      <c r="B1983" s="72" t="s">
        <v>7763</v>
      </c>
      <c r="C1983" s="21" t="s">
        <v>79</v>
      </c>
      <c r="D1983" s="74" t="s">
        <v>6821</v>
      </c>
      <c r="E1983" s="74" t="s">
        <v>3288</v>
      </c>
      <c r="F1983" s="74" t="s">
        <v>6822</v>
      </c>
      <c r="G1983" s="74" t="s">
        <v>7809</v>
      </c>
      <c r="H1983" s="72" t="s">
        <v>81</v>
      </c>
      <c r="I1983" s="79">
        <v>0</v>
      </c>
      <c r="J1983" s="75">
        <v>710000000</v>
      </c>
      <c r="K1983" s="75" t="s">
        <v>82</v>
      </c>
      <c r="L1983" s="72" t="s">
        <v>726</v>
      </c>
      <c r="M1983" s="78" t="s">
        <v>1418</v>
      </c>
      <c r="N1983" s="77" t="s">
        <v>84</v>
      </c>
      <c r="O1983" s="77" t="s">
        <v>4214</v>
      </c>
      <c r="P1983" s="74" t="s">
        <v>91</v>
      </c>
      <c r="Q1983" s="76" t="s">
        <v>902</v>
      </c>
      <c r="R1983" s="77" t="s">
        <v>678</v>
      </c>
      <c r="S1983" s="73">
        <v>10</v>
      </c>
      <c r="T1983" s="73">
        <v>2440</v>
      </c>
      <c r="U1983" s="73">
        <f t="shared" si="346"/>
        <v>24400</v>
      </c>
      <c r="V1983" s="12">
        <f t="shared" si="347"/>
        <v>27328.000000000004</v>
      </c>
      <c r="W1983" s="23"/>
      <c r="X1983" s="23">
        <v>2017</v>
      </c>
      <c r="Y1983" s="25"/>
      <c r="Z1983" s="121" t="s">
        <v>1129</v>
      </c>
      <c r="AA1983" s="121" t="s">
        <v>749</v>
      </c>
      <c r="AB1983" s="121" t="s">
        <v>4790</v>
      </c>
      <c r="AC1983" s="121">
        <v>32</v>
      </c>
      <c r="AD1983" s="122" t="s">
        <v>7920</v>
      </c>
      <c r="AE1983" s="122" t="s">
        <v>7918</v>
      </c>
      <c r="AF1983" s="121" t="s">
        <v>8326</v>
      </c>
      <c r="AG1983" s="121" t="s">
        <v>9018</v>
      </c>
      <c r="AH1983" s="121" t="s">
        <v>7089</v>
      </c>
      <c r="AI1983" s="121"/>
      <c r="AJ1983" s="123">
        <v>10</v>
      </c>
      <c r="AK1983" s="123">
        <v>2732.8</v>
      </c>
      <c r="AL1983" s="123">
        <f t="shared" si="350"/>
        <v>27328</v>
      </c>
      <c r="AM1983" s="123">
        <f t="shared" si="351"/>
        <v>0</v>
      </c>
      <c r="AN1983" s="130"/>
      <c r="AO1983" s="21"/>
      <c r="AP1983" s="24"/>
      <c r="AQ1983" s="21"/>
    </row>
    <row r="1984" spans="1:43" s="22" customFormat="1" ht="102" outlineLevel="1" x14ac:dyDescent="0.25">
      <c r="A1984" s="70"/>
      <c r="B1984" s="72" t="s">
        <v>7764</v>
      </c>
      <c r="C1984" s="21" t="s">
        <v>79</v>
      </c>
      <c r="D1984" s="74" t="s">
        <v>6823</v>
      </c>
      <c r="E1984" s="74" t="s">
        <v>3288</v>
      </c>
      <c r="F1984" s="74" t="s">
        <v>6824</v>
      </c>
      <c r="G1984" s="74" t="s">
        <v>7679</v>
      </c>
      <c r="H1984" s="72" t="s">
        <v>81</v>
      </c>
      <c r="I1984" s="79">
        <v>0</v>
      </c>
      <c r="J1984" s="75">
        <v>710000000</v>
      </c>
      <c r="K1984" s="75" t="s">
        <v>82</v>
      </c>
      <c r="L1984" s="72" t="s">
        <v>726</v>
      </c>
      <c r="M1984" s="78" t="s">
        <v>1418</v>
      </c>
      <c r="N1984" s="77" t="s">
        <v>84</v>
      </c>
      <c r="O1984" s="77" t="s">
        <v>4214</v>
      </c>
      <c r="P1984" s="74" t="s">
        <v>91</v>
      </c>
      <c r="Q1984" s="76" t="s">
        <v>902</v>
      </c>
      <c r="R1984" s="77" t="s">
        <v>678</v>
      </c>
      <c r="S1984" s="73">
        <v>4</v>
      </c>
      <c r="T1984" s="73">
        <v>1825</v>
      </c>
      <c r="U1984" s="73">
        <f t="shared" si="346"/>
        <v>7300</v>
      </c>
      <c r="V1984" s="12">
        <f t="shared" si="347"/>
        <v>8176.0000000000009</v>
      </c>
      <c r="W1984" s="23"/>
      <c r="X1984" s="23">
        <v>2017</v>
      </c>
      <c r="Y1984" s="25"/>
      <c r="Z1984" s="121" t="s">
        <v>1129</v>
      </c>
      <c r="AA1984" s="121" t="s">
        <v>749</v>
      </c>
      <c r="AB1984" s="121" t="s">
        <v>4790</v>
      </c>
      <c r="AC1984" s="121">
        <v>33</v>
      </c>
      <c r="AD1984" s="122" t="s">
        <v>7920</v>
      </c>
      <c r="AE1984" s="122" t="s">
        <v>7918</v>
      </c>
      <c r="AF1984" s="121" t="s">
        <v>8326</v>
      </c>
      <c r="AG1984" s="121" t="s">
        <v>9018</v>
      </c>
      <c r="AH1984" s="121" t="s">
        <v>7089</v>
      </c>
      <c r="AI1984" s="121"/>
      <c r="AJ1984" s="123">
        <v>4</v>
      </c>
      <c r="AK1984" s="123">
        <v>2044</v>
      </c>
      <c r="AL1984" s="123">
        <f t="shared" si="350"/>
        <v>8176</v>
      </c>
      <c r="AM1984" s="123">
        <f t="shared" si="351"/>
        <v>0</v>
      </c>
      <c r="AN1984" s="130"/>
      <c r="AO1984" s="21"/>
      <c r="AP1984" s="24"/>
      <c r="AQ1984" s="21"/>
    </row>
    <row r="1985" spans="1:43" s="22" customFormat="1" ht="102" outlineLevel="1" x14ac:dyDescent="0.25">
      <c r="A1985" s="70"/>
      <c r="B1985" s="72" t="s">
        <v>7765</v>
      </c>
      <c r="C1985" s="21" t="s">
        <v>79</v>
      </c>
      <c r="D1985" s="74" t="s">
        <v>6825</v>
      </c>
      <c r="E1985" s="74" t="s">
        <v>3288</v>
      </c>
      <c r="F1985" s="74" t="s">
        <v>6826</v>
      </c>
      <c r="G1985" s="74" t="s">
        <v>7810</v>
      </c>
      <c r="H1985" s="72" t="s">
        <v>81</v>
      </c>
      <c r="I1985" s="79">
        <v>0</v>
      </c>
      <c r="J1985" s="75">
        <v>710000000</v>
      </c>
      <c r="K1985" s="75" t="s">
        <v>82</v>
      </c>
      <c r="L1985" s="72" t="s">
        <v>726</v>
      </c>
      <c r="M1985" s="78" t="s">
        <v>1418</v>
      </c>
      <c r="N1985" s="77" t="s">
        <v>84</v>
      </c>
      <c r="O1985" s="77" t="s">
        <v>4214</v>
      </c>
      <c r="P1985" s="74" t="s">
        <v>91</v>
      </c>
      <c r="Q1985" s="76" t="s">
        <v>902</v>
      </c>
      <c r="R1985" s="77" t="s">
        <v>678</v>
      </c>
      <c r="S1985" s="73">
        <v>2</v>
      </c>
      <c r="T1985" s="73">
        <v>1825</v>
      </c>
      <c r="U1985" s="73">
        <f t="shared" si="346"/>
        <v>3650</v>
      </c>
      <c r="V1985" s="12">
        <f t="shared" si="347"/>
        <v>4088.0000000000005</v>
      </c>
      <c r="W1985" s="23"/>
      <c r="X1985" s="23">
        <v>2017</v>
      </c>
      <c r="Y1985" s="25"/>
      <c r="Z1985" s="121" t="s">
        <v>1129</v>
      </c>
      <c r="AA1985" s="121" t="s">
        <v>749</v>
      </c>
      <c r="AB1985" s="121" t="s">
        <v>4790</v>
      </c>
      <c r="AC1985" s="121">
        <v>34</v>
      </c>
      <c r="AD1985" s="122" t="s">
        <v>7920</v>
      </c>
      <c r="AE1985" s="122" t="s">
        <v>7918</v>
      </c>
      <c r="AF1985" s="121" t="s">
        <v>8326</v>
      </c>
      <c r="AG1985" s="121" t="s">
        <v>9018</v>
      </c>
      <c r="AH1985" s="121" t="s">
        <v>7089</v>
      </c>
      <c r="AI1985" s="121"/>
      <c r="AJ1985" s="123">
        <v>2</v>
      </c>
      <c r="AK1985" s="123">
        <v>2044</v>
      </c>
      <c r="AL1985" s="123">
        <f t="shared" si="350"/>
        <v>4088</v>
      </c>
      <c r="AM1985" s="123">
        <f t="shared" si="351"/>
        <v>0</v>
      </c>
      <c r="AN1985" s="130"/>
      <c r="AO1985" s="21"/>
      <c r="AP1985" s="24"/>
      <c r="AQ1985" s="21"/>
    </row>
    <row r="1986" spans="1:43" s="22" customFormat="1" ht="76.5" outlineLevel="1" x14ac:dyDescent="0.25">
      <c r="A1986" s="70"/>
      <c r="B1986" s="72" t="s">
        <v>7766</v>
      </c>
      <c r="C1986" s="21" t="s">
        <v>79</v>
      </c>
      <c r="D1986" s="74" t="s">
        <v>6773</v>
      </c>
      <c r="E1986" s="74" t="s">
        <v>1956</v>
      </c>
      <c r="F1986" s="74" t="s">
        <v>6774</v>
      </c>
      <c r="G1986" s="74" t="s">
        <v>7399</v>
      </c>
      <c r="H1986" s="72" t="s">
        <v>81</v>
      </c>
      <c r="I1986" s="79">
        <v>0</v>
      </c>
      <c r="J1986" s="75">
        <v>710000000</v>
      </c>
      <c r="K1986" s="75" t="s">
        <v>82</v>
      </c>
      <c r="L1986" s="72" t="s">
        <v>726</v>
      </c>
      <c r="M1986" s="78" t="s">
        <v>1418</v>
      </c>
      <c r="N1986" s="77" t="s">
        <v>84</v>
      </c>
      <c r="O1986" s="77" t="s">
        <v>4214</v>
      </c>
      <c r="P1986" s="74" t="s">
        <v>91</v>
      </c>
      <c r="Q1986" s="76" t="s">
        <v>1420</v>
      </c>
      <c r="R1986" s="77" t="s">
        <v>1128</v>
      </c>
      <c r="S1986" s="73">
        <v>2</v>
      </c>
      <c r="T1986" s="73">
        <v>22950</v>
      </c>
      <c r="U1986" s="73">
        <f t="shared" ref="U1986:U1997" si="352">S1986*T1986</f>
        <v>45900</v>
      </c>
      <c r="V1986" s="12">
        <f t="shared" ref="V1986:V1997" si="353">U1986*1.12</f>
        <v>51408.000000000007</v>
      </c>
      <c r="W1986" s="23"/>
      <c r="X1986" s="23">
        <v>2017</v>
      </c>
      <c r="Y1986" s="25"/>
      <c r="Z1986" s="121" t="s">
        <v>1723</v>
      </c>
      <c r="AA1986" s="121" t="s">
        <v>749</v>
      </c>
      <c r="AB1986" s="121" t="s">
        <v>4703</v>
      </c>
      <c r="AC1986" s="121">
        <v>1</v>
      </c>
      <c r="AD1986" s="122">
        <v>325235</v>
      </c>
      <c r="AE1986" s="122" t="s">
        <v>8308</v>
      </c>
      <c r="AF1986" s="121" t="s">
        <v>8475</v>
      </c>
      <c r="AG1986" s="121"/>
      <c r="AH1986" s="121" t="s">
        <v>8429</v>
      </c>
      <c r="AI1986" s="121"/>
      <c r="AJ1986" s="123">
        <v>2</v>
      </c>
      <c r="AK1986" s="123">
        <v>22950</v>
      </c>
      <c r="AL1986" s="123">
        <f t="shared" ref="AL1986" si="354">AJ1986*AK1986</f>
        <v>45900</v>
      </c>
      <c r="AM1986" s="123">
        <f>U1986-AL1986</f>
        <v>0</v>
      </c>
      <c r="AN1986" s="130"/>
      <c r="AO1986" s="21"/>
      <c r="AP1986" s="24"/>
      <c r="AQ1986" s="21"/>
    </row>
    <row r="1987" spans="1:43" s="22" customFormat="1" ht="76.5" outlineLevel="1" x14ac:dyDescent="0.25">
      <c r="A1987" s="70"/>
      <c r="B1987" s="72" t="s">
        <v>7767</v>
      </c>
      <c r="C1987" s="21" t="s">
        <v>79</v>
      </c>
      <c r="D1987" s="74" t="s">
        <v>6775</v>
      </c>
      <c r="E1987" s="74" t="s">
        <v>1892</v>
      </c>
      <c r="F1987" s="74" t="s">
        <v>6776</v>
      </c>
      <c r="G1987" s="74" t="s">
        <v>7383</v>
      </c>
      <c r="H1987" s="72" t="s">
        <v>81</v>
      </c>
      <c r="I1987" s="79">
        <v>0</v>
      </c>
      <c r="J1987" s="75">
        <v>710000000</v>
      </c>
      <c r="K1987" s="75" t="s">
        <v>82</v>
      </c>
      <c r="L1987" s="72" t="s">
        <v>726</v>
      </c>
      <c r="M1987" s="78" t="s">
        <v>1418</v>
      </c>
      <c r="N1987" s="77" t="s">
        <v>84</v>
      </c>
      <c r="O1987" s="77" t="s">
        <v>4214</v>
      </c>
      <c r="P1987" s="74" t="s">
        <v>91</v>
      </c>
      <c r="Q1987" s="76" t="s">
        <v>902</v>
      </c>
      <c r="R1987" s="77" t="s">
        <v>678</v>
      </c>
      <c r="S1987" s="73">
        <v>10</v>
      </c>
      <c r="T1987" s="73">
        <v>3400</v>
      </c>
      <c r="U1987" s="73">
        <f t="shared" si="352"/>
        <v>34000</v>
      </c>
      <c r="V1987" s="12">
        <f t="shared" si="353"/>
        <v>38080</v>
      </c>
      <c r="W1987" s="23"/>
      <c r="X1987" s="23">
        <v>2017</v>
      </c>
      <c r="Y1987" s="25"/>
      <c r="Z1987" s="121" t="s">
        <v>1723</v>
      </c>
      <c r="AA1987" s="121" t="s">
        <v>749</v>
      </c>
      <c r="AB1987" s="121" t="s">
        <v>4703</v>
      </c>
      <c r="AC1987" s="121">
        <v>2</v>
      </c>
      <c r="AD1987" s="122">
        <v>325235</v>
      </c>
      <c r="AE1987" s="122" t="s">
        <v>8308</v>
      </c>
      <c r="AF1987" s="121" t="s">
        <v>8475</v>
      </c>
      <c r="AG1987" s="121"/>
      <c r="AH1987" s="121" t="s">
        <v>8429</v>
      </c>
      <c r="AI1987" s="121"/>
      <c r="AJ1987" s="123">
        <v>10</v>
      </c>
      <c r="AK1987" s="123">
        <v>3400</v>
      </c>
      <c r="AL1987" s="123">
        <f t="shared" ref="AL1987:AL2015" si="355">AJ1987*AK1987</f>
        <v>34000</v>
      </c>
      <c r="AM1987" s="123">
        <f t="shared" ref="AM1987:AM2015" si="356">U1987-AL1987</f>
        <v>0</v>
      </c>
      <c r="AN1987" s="130"/>
      <c r="AO1987" s="21"/>
      <c r="AP1987" s="24"/>
      <c r="AQ1987" s="21"/>
    </row>
    <row r="1988" spans="1:43" s="22" customFormat="1" ht="127.5" outlineLevel="1" x14ac:dyDescent="0.25">
      <c r="A1988" s="70"/>
      <c r="B1988" s="72" t="s">
        <v>7768</v>
      </c>
      <c r="C1988" s="21" t="s">
        <v>79</v>
      </c>
      <c r="D1988" s="74" t="s">
        <v>2012</v>
      </c>
      <c r="E1988" s="74" t="s">
        <v>2013</v>
      </c>
      <c r="F1988" s="74" t="s">
        <v>2014</v>
      </c>
      <c r="G1988" s="74" t="s">
        <v>7398</v>
      </c>
      <c r="H1988" s="72" t="s">
        <v>81</v>
      </c>
      <c r="I1988" s="79">
        <v>0</v>
      </c>
      <c r="J1988" s="75">
        <v>710000000</v>
      </c>
      <c r="K1988" s="75" t="s">
        <v>82</v>
      </c>
      <c r="L1988" s="72" t="s">
        <v>726</v>
      </c>
      <c r="M1988" s="78" t="s">
        <v>1418</v>
      </c>
      <c r="N1988" s="77" t="s">
        <v>84</v>
      </c>
      <c r="O1988" s="77" t="s">
        <v>4214</v>
      </c>
      <c r="P1988" s="74" t="s">
        <v>91</v>
      </c>
      <c r="Q1988" s="76" t="s">
        <v>902</v>
      </c>
      <c r="R1988" s="77" t="s">
        <v>678</v>
      </c>
      <c r="S1988" s="73">
        <v>6</v>
      </c>
      <c r="T1988" s="73">
        <v>2300</v>
      </c>
      <c r="U1988" s="73">
        <f t="shared" si="352"/>
        <v>13800</v>
      </c>
      <c r="V1988" s="12">
        <f t="shared" si="353"/>
        <v>15456.000000000002</v>
      </c>
      <c r="W1988" s="23"/>
      <c r="X1988" s="23">
        <v>2017</v>
      </c>
      <c r="Y1988" s="25"/>
      <c r="Z1988" s="121" t="s">
        <v>1723</v>
      </c>
      <c r="AA1988" s="121" t="s">
        <v>749</v>
      </c>
      <c r="AB1988" s="121" t="s">
        <v>4703</v>
      </c>
      <c r="AC1988" s="121">
        <v>3</v>
      </c>
      <c r="AD1988" s="122">
        <v>325235</v>
      </c>
      <c r="AE1988" s="122" t="s">
        <v>8308</v>
      </c>
      <c r="AF1988" s="121" t="s">
        <v>8475</v>
      </c>
      <c r="AG1988" s="121"/>
      <c r="AH1988" s="121" t="s">
        <v>8429</v>
      </c>
      <c r="AI1988" s="121"/>
      <c r="AJ1988" s="123">
        <v>6</v>
      </c>
      <c r="AK1988" s="123">
        <v>2300</v>
      </c>
      <c r="AL1988" s="123">
        <f t="shared" si="355"/>
        <v>13800</v>
      </c>
      <c r="AM1988" s="123">
        <f t="shared" si="356"/>
        <v>0</v>
      </c>
      <c r="AN1988" s="130"/>
      <c r="AO1988" s="21"/>
      <c r="AP1988" s="24"/>
      <c r="AQ1988" s="21"/>
    </row>
    <row r="1989" spans="1:43" s="22" customFormat="1" ht="76.5" outlineLevel="1" x14ac:dyDescent="0.25">
      <c r="A1989" s="70"/>
      <c r="B1989" s="72" t="s">
        <v>7769</v>
      </c>
      <c r="C1989" s="21" t="s">
        <v>79</v>
      </c>
      <c r="D1989" s="74" t="s">
        <v>6777</v>
      </c>
      <c r="E1989" s="74" t="s">
        <v>1989</v>
      </c>
      <c r="F1989" s="74" t="s">
        <v>6778</v>
      </c>
      <c r="G1989" s="74" t="s">
        <v>7421</v>
      </c>
      <c r="H1989" s="72" t="s">
        <v>81</v>
      </c>
      <c r="I1989" s="79">
        <v>0</v>
      </c>
      <c r="J1989" s="75">
        <v>710000000</v>
      </c>
      <c r="K1989" s="75" t="s">
        <v>82</v>
      </c>
      <c r="L1989" s="72" t="s">
        <v>726</v>
      </c>
      <c r="M1989" s="78" t="s">
        <v>1418</v>
      </c>
      <c r="N1989" s="77" t="s">
        <v>84</v>
      </c>
      <c r="O1989" s="77" t="s">
        <v>4214</v>
      </c>
      <c r="P1989" s="74" t="s">
        <v>91</v>
      </c>
      <c r="Q1989" s="76" t="s">
        <v>902</v>
      </c>
      <c r="R1989" s="77" t="s">
        <v>678</v>
      </c>
      <c r="S1989" s="73">
        <v>5</v>
      </c>
      <c r="T1989" s="73">
        <v>9200</v>
      </c>
      <c r="U1989" s="73">
        <f t="shared" si="352"/>
        <v>46000</v>
      </c>
      <c r="V1989" s="12">
        <f t="shared" si="353"/>
        <v>51520.000000000007</v>
      </c>
      <c r="W1989" s="23"/>
      <c r="X1989" s="23">
        <v>2017</v>
      </c>
      <c r="Y1989" s="25"/>
      <c r="Z1989" s="121" t="s">
        <v>1723</v>
      </c>
      <c r="AA1989" s="121" t="s">
        <v>749</v>
      </c>
      <c r="AB1989" s="121" t="s">
        <v>4703</v>
      </c>
      <c r="AC1989" s="121">
        <v>4</v>
      </c>
      <c r="AD1989" s="122">
        <v>325235</v>
      </c>
      <c r="AE1989" s="122" t="s">
        <v>8308</v>
      </c>
      <c r="AF1989" s="121" t="s">
        <v>8475</v>
      </c>
      <c r="AG1989" s="121"/>
      <c r="AH1989" s="121" t="s">
        <v>8429</v>
      </c>
      <c r="AI1989" s="121"/>
      <c r="AJ1989" s="123">
        <v>5</v>
      </c>
      <c r="AK1989" s="123">
        <v>9200</v>
      </c>
      <c r="AL1989" s="123">
        <f t="shared" si="355"/>
        <v>46000</v>
      </c>
      <c r="AM1989" s="123">
        <f t="shared" si="356"/>
        <v>0</v>
      </c>
      <c r="AN1989" s="130"/>
      <c r="AO1989" s="21"/>
      <c r="AP1989" s="24"/>
      <c r="AQ1989" s="21"/>
    </row>
    <row r="1990" spans="1:43" s="22" customFormat="1" ht="102" outlineLevel="1" x14ac:dyDescent="0.25">
      <c r="A1990" s="70"/>
      <c r="B1990" s="72" t="s">
        <v>7770</v>
      </c>
      <c r="C1990" s="21" t="s">
        <v>79</v>
      </c>
      <c r="D1990" s="74" t="s">
        <v>3589</v>
      </c>
      <c r="E1990" s="74" t="s">
        <v>3590</v>
      </c>
      <c r="F1990" s="74" t="s">
        <v>3591</v>
      </c>
      <c r="G1990" s="74" t="s">
        <v>7384</v>
      </c>
      <c r="H1990" s="72" t="s">
        <v>81</v>
      </c>
      <c r="I1990" s="79">
        <v>0</v>
      </c>
      <c r="J1990" s="75">
        <v>710000000</v>
      </c>
      <c r="K1990" s="75" t="s">
        <v>82</v>
      </c>
      <c r="L1990" s="72" t="s">
        <v>726</v>
      </c>
      <c r="M1990" s="78" t="s">
        <v>1418</v>
      </c>
      <c r="N1990" s="77" t="s">
        <v>84</v>
      </c>
      <c r="O1990" s="77" t="s">
        <v>4214</v>
      </c>
      <c r="P1990" s="74" t="s">
        <v>91</v>
      </c>
      <c r="Q1990" s="76" t="s">
        <v>902</v>
      </c>
      <c r="R1990" s="77" t="s">
        <v>678</v>
      </c>
      <c r="S1990" s="73">
        <v>5</v>
      </c>
      <c r="T1990" s="73">
        <v>2000</v>
      </c>
      <c r="U1990" s="73">
        <f t="shared" si="352"/>
        <v>10000</v>
      </c>
      <c r="V1990" s="12">
        <f t="shared" si="353"/>
        <v>11200.000000000002</v>
      </c>
      <c r="W1990" s="23"/>
      <c r="X1990" s="23">
        <v>2017</v>
      </c>
      <c r="Y1990" s="25"/>
      <c r="Z1990" s="121" t="s">
        <v>1723</v>
      </c>
      <c r="AA1990" s="121" t="s">
        <v>749</v>
      </c>
      <c r="AB1990" s="121" t="s">
        <v>4703</v>
      </c>
      <c r="AC1990" s="121">
        <v>5</v>
      </c>
      <c r="AD1990" s="122">
        <v>325235</v>
      </c>
      <c r="AE1990" s="122" t="s">
        <v>8308</v>
      </c>
      <c r="AF1990" s="121" t="s">
        <v>8475</v>
      </c>
      <c r="AG1990" s="121"/>
      <c r="AH1990" s="121" t="s">
        <v>8429</v>
      </c>
      <c r="AI1990" s="121"/>
      <c r="AJ1990" s="123">
        <v>5</v>
      </c>
      <c r="AK1990" s="123">
        <v>2000</v>
      </c>
      <c r="AL1990" s="123">
        <f t="shared" si="355"/>
        <v>10000</v>
      </c>
      <c r="AM1990" s="123">
        <f t="shared" si="356"/>
        <v>0</v>
      </c>
      <c r="AN1990" s="130"/>
      <c r="AO1990" s="21"/>
      <c r="AP1990" s="24"/>
      <c r="AQ1990" s="21"/>
    </row>
    <row r="1991" spans="1:43" s="22" customFormat="1" ht="76.5" outlineLevel="1" x14ac:dyDescent="0.25">
      <c r="A1991" s="70"/>
      <c r="B1991" s="72" t="s">
        <v>7771</v>
      </c>
      <c r="C1991" s="21" t="s">
        <v>79</v>
      </c>
      <c r="D1991" s="74" t="s">
        <v>6779</v>
      </c>
      <c r="E1991" s="74" t="s">
        <v>3590</v>
      </c>
      <c r="F1991" s="74" t="s">
        <v>6780</v>
      </c>
      <c r="G1991" s="74" t="s">
        <v>7385</v>
      </c>
      <c r="H1991" s="72" t="s">
        <v>81</v>
      </c>
      <c r="I1991" s="79">
        <v>0</v>
      </c>
      <c r="J1991" s="75">
        <v>710000000</v>
      </c>
      <c r="K1991" s="75" t="s">
        <v>82</v>
      </c>
      <c r="L1991" s="72" t="s">
        <v>726</v>
      </c>
      <c r="M1991" s="78" t="s">
        <v>1418</v>
      </c>
      <c r="N1991" s="77" t="s">
        <v>84</v>
      </c>
      <c r="O1991" s="77" t="s">
        <v>4214</v>
      </c>
      <c r="P1991" s="74" t="s">
        <v>91</v>
      </c>
      <c r="Q1991" s="76" t="s">
        <v>902</v>
      </c>
      <c r="R1991" s="77" t="s">
        <v>678</v>
      </c>
      <c r="S1991" s="73">
        <v>5</v>
      </c>
      <c r="T1991" s="73">
        <v>7280</v>
      </c>
      <c r="U1991" s="73">
        <f t="shared" si="352"/>
        <v>36400</v>
      </c>
      <c r="V1991" s="12">
        <f t="shared" si="353"/>
        <v>40768.000000000007</v>
      </c>
      <c r="W1991" s="23"/>
      <c r="X1991" s="23">
        <v>2017</v>
      </c>
      <c r="Y1991" s="25"/>
      <c r="Z1991" s="121" t="s">
        <v>1723</v>
      </c>
      <c r="AA1991" s="121" t="s">
        <v>749</v>
      </c>
      <c r="AB1991" s="121" t="s">
        <v>4703</v>
      </c>
      <c r="AC1991" s="121">
        <v>6</v>
      </c>
      <c r="AD1991" s="122">
        <v>325235</v>
      </c>
      <c r="AE1991" s="122" t="s">
        <v>8308</v>
      </c>
      <c r="AF1991" s="121" t="s">
        <v>8475</v>
      </c>
      <c r="AG1991" s="121"/>
      <c r="AH1991" s="121" t="s">
        <v>8429</v>
      </c>
      <c r="AI1991" s="121"/>
      <c r="AJ1991" s="123">
        <v>5</v>
      </c>
      <c r="AK1991" s="123">
        <v>7280</v>
      </c>
      <c r="AL1991" s="123">
        <f t="shared" si="355"/>
        <v>36400</v>
      </c>
      <c r="AM1991" s="123">
        <f t="shared" si="356"/>
        <v>0</v>
      </c>
      <c r="AN1991" s="130"/>
      <c r="AO1991" s="21"/>
      <c r="AP1991" s="24"/>
      <c r="AQ1991" s="21"/>
    </row>
    <row r="1992" spans="1:43" s="22" customFormat="1" ht="102" outlineLevel="1" x14ac:dyDescent="0.25">
      <c r="A1992" s="70"/>
      <c r="B1992" s="72" t="s">
        <v>7772</v>
      </c>
      <c r="C1992" s="21" t="s">
        <v>79</v>
      </c>
      <c r="D1992" s="74" t="s">
        <v>3592</v>
      </c>
      <c r="E1992" s="74" t="s">
        <v>3590</v>
      </c>
      <c r="F1992" s="74" t="s">
        <v>3593</v>
      </c>
      <c r="G1992" s="74" t="s">
        <v>7386</v>
      </c>
      <c r="H1992" s="72" t="s">
        <v>81</v>
      </c>
      <c r="I1992" s="79">
        <v>0</v>
      </c>
      <c r="J1992" s="75">
        <v>710000000</v>
      </c>
      <c r="K1992" s="75" t="s">
        <v>82</v>
      </c>
      <c r="L1992" s="72" t="s">
        <v>726</v>
      </c>
      <c r="M1992" s="78" t="s">
        <v>1418</v>
      </c>
      <c r="N1992" s="77" t="s">
        <v>84</v>
      </c>
      <c r="O1992" s="77" t="s">
        <v>4214</v>
      </c>
      <c r="P1992" s="74" t="s">
        <v>91</v>
      </c>
      <c r="Q1992" s="76" t="s">
        <v>902</v>
      </c>
      <c r="R1992" s="77" t="s">
        <v>678</v>
      </c>
      <c r="S1992" s="73">
        <v>5</v>
      </c>
      <c r="T1992" s="73">
        <v>8120</v>
      </c>
      <c r="U1992" s="73">
        <f t="shared" si="352"/>
        <v>40600</v>
      </c>
      <c r="V1992" s="12">
        <f t="shared" si="353"/>
        <v>45472.000000000007</v>
      </c>
      <c r="W1992" s="23"/>
      <c r="X1992" s="23">
        <v>2017</v>
      </c>
      <c r="Y1992" s="25"/>
      <c r="Z1992" s="121" t="s">
        <v>1723</v>
      </c>
      <c r="AA1992" s="121" t="s">
        <v>749</v>
      </c>
      <c r="AB1992" s="121" t="s">
        <v>4703</v>
      </c>
      <c r="AC1992" s="121">
        <v>7</v>
      </c>
      <c r="AD1992" s="122">
        <v>325235</v>
      </c>
      <c r="AE1992" s="122" t="s">
        <v>8308</v>
      </c>
      <c r="AF1992" s="121" t="s">
        <v>8475</v>
      </c>
      <c r="AG1992" s="121"/>
      <c r="AH1992" s="121" t="s">
        <v>8429</v>
      </c>
      <c r="AI1992" s="121"/>
      <c r="AJ1992" s="123">
        <v>5</v>
      </c>
      <c r="AK1992" s="123">
        <v>8120</v>
      </c>
      <c r="AL1992" s="123">
        <f t="shared" si="355"/>
        <v>40600</v>
      </c>
      <c r="AM1992" s="123">
        <f t="shared" si="356"/>
        <v>0</v>
      </c>
      <c r="AN1992" s="130"/>
      <c r="AO1992" s="21"/>
      <c r="AP1992" s="24"/>
      <c r="AQ1992" s="21"/>
    </row>
    <row r="1993" spans="1:43" s="22" customFormat="1" ht="102" outlineLevel="1" x14ac:dyDescent="0.25">
      <c r="A1993" s="70"/>
      <c r="B1993" s="72" t="s">
        <v>7773</v>
      </c>
      <c r="C1993" s="21" t="s">
        <v>79</v>
      </c>
      <c r="D1993" s="74" t="s">
        <v>6781</v>
      </c>
      <c r="E1993" s="74" t="s">
        <v>3932</v>
      </c>
      <c r="F1993" s="74" t="s">
        <v>6782</v>
      </c>
      <c r="G1993" s="74" t="s">
        <v>7397</v>
      </c>
      <c r="H1993" s="72" t="s">
        <v>81</v>
      </c>
      <c r="I1993" s="79">
        <v>0</v>
      </c>
      <c r="J1993" s="75">
        <v>710000000</v>
      </c>
      <c r="K1993" s="75" t="s">
        <v>82</v>
      </c>
      <c r="L1993" s="72" t="s">
        <v>726</v>
      </c>
      <c r="M1993" s="78" t="s">
        <v>1418</v>
      </c>
      <c r="N1993" s="77" t="s">
        <v>84</v>
      </c>
      <c r="O1993" s="77" t="s">
        <v>4214</v>
      </c>
      <c r="P1993" s="74" t="s">
        <v>91</v>
      </c>
      <c r="Q1993" s="76" t="s">
        <v>705</v>
      </c>
      <c r="R1993" s="77" t="s">
        <v>679</v>
      </c>
      <c r="S1993" s="73">
        <v>4</v>
      </c>
      <c r="T1993" s="73">
        <v>18000</v>
      </c>
      <c r="U1993" s="73">
        <f t="shared" si="352"/>
        <v>72000</v>
      </c>
      <c r="V1993" s="12">
        <f t="shared" si="353"/>
        <v>80640.000000000015</v>
      </c>
      <c r="W1993" s="23"/>
      <c r="X1993" s="23">
        <v>2017</v>
      </c>
      <c r="Y1993" s="25"/>
      <c r="Z1993" s="121" t="s">
        <v>1723</v>
      </c>
      <c r="AA1993" s="121" t="s">
        <v>749</v>
      </c>
      <c r="AB1993" s="121" t="s">
        <v>4703</v>
      </c>
      <c r="AC1993" s="121">
        <v>8</v>
      </c>
      <c r="AD1993" s="122">
        <v>325235</v>
      </c>
      <c r="AE1993" s="122" t="s">
        <v>8308</v>
      </c>
      <c r="AF1993" s="121" t="s">
        <v>8475</v>
      </c>
      <c r="AG1993" s="121"/>
      <c r="AH1993" s="121" t="s">
        <v>8429</v>
      </c>
      <c r="AI1993" s="121"/>
      <c r="AJ1993" s="123">
        <v>4</v>
      </c>
      <c r="AK1993" s="123">
        <v>18000</v>
      </c>
      <c r="AL1993" s="123">
        <f t="shared" si="355"/>
        <v>72000</v>
      </c>
      <c r="AM1993" s="123">
        <f t="shared" si="356"/>
        <v>0</v>
      </c>
      <c r="AN1993" s="130"/>
      <c r="AO1993" s="21"/>
      <c r="AP1993" s="24"/>
      <c r="AQ1993" s="21"/>
    </row>
    <row r="1994" spans="1:43" s="22" customFormat="1" ht="76.5" outlineLevel="1" x14ac:dyDescent="0.25">
      <c r="A1994" s="70"/>
      <c r="B1994" s="72" t="s">
        <v>7774</v>
      </c>
      <c r="C1994" s="21" t="s">
        <v>79</v>
      </c>
      <c r="D1994" s="74" t="s">
        <v>6783</v>
      </c>
      <c r="E1994" s="74" t="s">
        <v>409</v>
      </c>
      <c r="F1994" s="74" t="s">
        <v>6784</v>
      </c>
      <c r="G1994" s="74" t="s">
        <v>6785</v>
      </c>
      <c r="H1994" s="72" t="s">
        <v>81</v>
      </c>
      <c r="I1994" s="79">
        <v>0</v>
      </c>
      <c r="J1994" s="75">
        <v>710000000</v>
      </c>
      <c r="K1994" s="75" t="s">
        <v>82</v>
      </c>
      <c r="L1994" s="72" t="s">
        <v>726</v>
      </c>
      <c r="M1994" s="78" t="s">
        <v>1418</v>
      </c>
      <c r="N1994" s="77" t="s">
        <v>84</v>
      </c>
      <c r="O1994" s="77" t="s">
        <v>4214</v>
      </c>
      <c r="P1994" s="74" t="s">
        <v>91</v>
      </c>
      <c r="Q1994" s="76" t="s">
        <v>902</v>
      </c>
      <c r="R1994" s="77" t="s">
        <v>678</v>
      </c>
      <c r="S1994" s="73">
        <v>20</v>
      </c>
      <c r="T1994" s="73">
        <v>2685</v>
      </c>
      <c r="U1994" s="73">
        <f t="shared" si="352"/>
        <v>53700</v>
      </c>
      <c r="V1994" s="12">
        <f t="shared" si="353"/>
        <v>60144.000000000007</v>
      </c>
      <c r="W1994" s="23"/>
      <c r="X1994" s="23">
        <v>2017</v>
      </c>
      <c r="Y1994" s="25"/>
      <c r="Z1994" s="121" t="s">
        <v>1723</v>
      </c>
      <c r="AA1994" s="121" t="s">
        <v>749</v>
      </c>
      <c r="AB1994" s="121" t="s">
        <v>4703</v>
      </c>
      <c r="AC1994" s="121">
        <v>9</v>
      </c>
      <c r="AD1994" s="122">
        <v>325235</v>
      </c>
      <c r="AE1994" s="122" t="s">
        <v>8308</v>
      </c>
      <c r="AF1994" s="121" t="s">
        <v>8475</v>
      </c>
      <c r="AG1994" s="121"/>
      <c r="AH1994" s="121" t="s">
        <v>8429</v>
      </c>
      <c r="AI1994" s="121"/>
      <c r="AJ1994" s="123">
        <v>20</v>
      </c>
      <c r="AK1994" s="123">
        <v>2685</v>
      </c>
      <c r="AL1994" s="123">
        <f t="shared" si="355"/>
        <v>53700</v>
      </c>
      <c r="AM1994" s="123">
        <f t="shared" si="356"/>
        <v>0</v>
      </c>
      <c r="AN1994" s="130"/>
      <c r="AO1994" s="21"/>
      <c r="AP1994" s="24"/>
      <c r="AQ1994" s="21"/>
    </row>
    <row r="1995" spans="1:43" s="22" customFormat="1" ht="76.5" outlineLevel="1" x14ac:dyDescent="0.25">
      <c r="A1995" s="70"/>
      <c r="B1995" s="72" t="s">
        <v>7775</v>
      </c>
      <c r="C1995" s="21" t="s">
        <v>79</v>
      </c>
      <c r="D1995" s="74" t="s">
        <v>6786</v>
      </c>
      <c r="E1995" s="74" t="s">
        <v>409</v>
      </c>
      <c r="F1995" s="74" t="s">
        <v>6787</v>
      </c>
      <c r="G1995" s="74" t="s">
        <v>6788</v>
      </c>
      <c r="H1995" s="72" t="s">
        <v>81</v>
      </c>
      <c r="I1995" s="79">
        <v>0</v>
      </c>
      <c r="J1995" s="75">
        <v>710000000</v>
      </c>
      <c r="K1995" s="75" t="s">
        <v>82</v>
      </c>
      <c r="L1995" s="72" t="s">
        <v>726</v>
      </c>
      <c r="M1995" s="78" t="s">
        <v>1418</v>
      </c>
      <c r="N1995" s="77" t="s">
        <v>84</v>
      </c>
      <c r="O1995" s="77" t="s">
        <v>4214</v>
      </c>
      <c r="P1995" s="74" t="s">
        <v>91</v>
      </c>
      <c r="Q1995" s="76" t="s">
        <v>902</v>
      </c>
      <c r="R1995" s="77" t="s">
        <v>678</v>
      </c>
      <c r="S1995" s="73">
        <v>15</v>
      </c>
      <c r="T1995" s="73">
        <v>2685</v>
      </c>
      <c r="U1995" s="73">
        <f t="shared" si="352"/>
        <v>40275</v>
      </c>
      <c r="V1995" s="12">
        <f t="shared" si="353"/>
        <v>45108.000000000007</v>
      </c>
      <c r="W1995" s="23"/>
      <c r="X1995" s="23">
        <v>2017</v>
      </c>
      <c r="Y1995" s="25"/>
      <c r="Z1995" s="121" t="s">
        <v>1723</v>
      </c>
      <c r="AA1995" s="121" t="s">
        <v>749</v>
      </c>
      <c r="AB1995" s="121" t="s">
        <v>4703</v>
      </c>
      <c r="AC1995" s="121">
        <v>10</v>
      </c>
      <c r="AD1995" s="122">
        <v>325235</v>
      </c>
      <c r="AE1995" s="122" t="s">
        <v>8308</v>
      </c>
      <c r="AF1995" s="121" t="s">
        <v>8475</v>
      </c>
      <c r="AG1995" s="121"/>
      <c r="AH1995" s="121" t="s">
        <v>8429</v>
      </c>
      <c r="AI1995" s="121"/>
      <c r="AJ1995" s="123">
        <v>15</v>
      </c>
      <c r="AK1995" s="123">
        <v>2685</v>
      </c>
      <c r="AL1995" s="123">
        <f t="shared" si="355"/>
        <v>40275</v>
      </c>
      <c r="AM1995" s="123">
        <f t="shared" si="356"/>
        <v>0</v>
      </c>
      <c r="AN1995" s="130"/>
      <c r="AO1995" s="21"/>
      <c r="AP1995" s="24"/>
      <c r="AQ1995" s="21"/>
    </row>
    <row r="1996" spans="1:43" s="22" customFormat="1" ht="76.5" outlineLevel="1" x14ac:dyDescent="0.25">
      <c r="A1996" s="70"/>
      <c r="B1996" s="72" t="s">
        <v>7776</v>
      </c>
      <c r="C1996" s="21" t="s">
        <v>79</v>
      </c>
      <c r="D1996" s="74" t="s">
        <v>6786</v>
      </c>
      <c r="E1996" s="74" t="s">
        <v>409</v>
      </c>
      <c r="F1996" s="74" t="s">
        <v>6787</v>
      </c>
      <c r="G1996" s="74" t="s">
        <v>6789</v>
      </c>
      <c r="H1996" s="72" t="s">
        <v>81</v>
      </c>
      <c r="I1996" s="79">
        <v>0</v>
      </c>
      <c r="J1996" s="75">
        <v>710000000</v>
      </c>
      <c r="K1996" s="75" t="s">
        <v>82</v>
      </c>
      <c r="L1996" s="72" t="s">
        <v>726</v>
      </c>
      <c r="M1996" s="78" t="s">
        <v>1418</v>
      </c>
      <c r="N1996" s="77" t="s">
        <v>84</v>
      </c>
      <c r="O1996" s="77" t="s">
        <v>4214</v>
      </c>
      <c r="P1996" s="74" t="s">
        <v>91</v>
      </c>
      <c r="Q1996" s="76" t="s">
        <v>902</v>
      </c>
      <c r="R1996" s="77" t="s">
        <v>678</v>
      </c>
      <c r="S1996" s="73">
        <v>10</v>
      </c>
      <c r="T1996" s="73">
        <v>2505</v>
      </c>
      <c r="U1996" s="73">
        <f t="shared" si="352"/>
        <v>25050</v>
      </c>
      <c r="V1996" s="12">
        <f t="shared" si="353"/>
        <v>28056.000000000004</v>
      </c>
      <c r="W1996" s="23"/>
      <c r="X1996" s="23">
        <v>2017</v>
      </c>
      <c r="Y1996" s="25"/>
      <c r="Z1996" s="121" t="s">
        <v>1723</v>
      </c>
      <c r="AA1996" s="121" t="s">
        <v>749</v>
      </c>
      <c r="AB1996" s="121" t="s">
        <v>4703</v>
      </c>
      <c r="AC1996" s="121">
        <v>11</v>
      </c>
      <c r="AD1996" s="122">
        <v>325235</v>
      </c>
      <c r="AE1996" s="122" t="s">
        <v>8308</v>
      </c>
      <c r="AF1996" s="121" t="s">
        <v>8475</v>
      </c>
      <c r="AG1996" s="121"/>
      <c r="AH1996" s="121" t="s">
        <v>8429</v>
      </c>
      <c r="AI1996" s="121"/>
      <c r="AJ1996" s="123">
        <v>10</v>
      </c>
      <c r="AK1996" s="123">
        <v>2505</v>
      </c>
      <c r="AL1996" s="123">
        <f t="shared" si="355"/>
        <v>25050</v>
      </c>
      <c r="AM1996" s="123">
        <f t="shared" si="356"/>
        <v>0</v>
      </c>
      <c r="AN1996" s="130"/>
      <c r="AO1996" s="21"/>
      <c r="AP1996" s="24"/>
      <c r="AQ1996" s="21"/>
    </row>
    <row r="1997" spans="1:43" s="22" customFormat="1" ht="76.5" outlineLevel="1" x14ac:dyDescent="0.25">
      <c r="A1997" s="70"/>
      <c r="B1997" s="72" t="s">
        <v>7777</v>
      </c>
      <c r="C1997" s="21" t="s">
        <v>79</v>
      </c>
      <c r="D1997" s="74" t="s">
        <v>6791</v>
      </c>
      <c r="E1997" s="74" t="s">
        <v>6792</v>
      </c>
      <c r="F1997" s="74" t="s">
        <v>6793</v>
      </c>
      <c r="G1997" s="74" t="s">
        <v>7808</v>
      </c>
      <c r="H1997" s="72" t="s">
        <v>81</v>
      </c>
      <c r="I1997" s="79">
        <v>0</v>
      </c>
      <c r="J1997" s="75">
        <v>710000000</v>
      </c>
      <c r="K1997" s="75" t="s">
        <v>82</v>
      </c>
      <c r="L1997" s="72" t="s">
        <v>726</v>
      </c>
      <c r="M1997" s="78" t="s">
        <v>1418</v>
      </c>
      <c r="N1997" s="77" t="s">
        <v>84</v>
      </c>
      <c r="O1997" s="77" t="s">
        <v>4214</v>
      </c>
      <c r="P1997" s="74" t="s">
        <v>91</v>
      </c>
      <c r="Q1997" s="76" t="s">
        <v>6855</v>
      </c>
      <c r="R1997" s="77" t="s">
        <v>678</v>
      </c>
      <c r="S1997" s="73">
        <v>5</v>
      </c>
      <c r="T1997" s="73">
        <v>700</v>
      </c>
      <c r="U1997" s="73">
        <f t="shared" si="352"/>
        <v>3500</v>
      </c>
      <c r="V1997" s="12">
        <f t="shared" si="353"/>
        <v>3920.0000000000005</v>
      </c>
      <c r="W1997" s="23"/>
      <c r="X1997" s="23">
        <v>2017</v>
      </c>
      <c r="Y1997" s="25"/>
      <c r="Z1997" s="121" t="s">
        <v>1723</v>
      </c>
      <c r="AA1997" s="121" t="s">
        <v>749</v>
      </c>
      <c r="AB1997" s="121" t="s">
        <v>4703</v>
      </c>
      <c r="AC1997" s="121">
        <v>12</v>
      </c>
      <c r="AD1997" s="122">
        <v>325235</v>
      </c>
      <c r="AE1997" s="122" t="s">
        <v>8308</v>
      </c>
      <c r="AF1997" s="121" t="s">
        <v>8475</v>
      </c>
      <c r="AG1997" s="121"/>
      <c r="AH1997" s="121" t="s">
        <v>8429</v>
      </c>
      <c r="AI1997" s="121"/>
      <c r="AJ1997" s="123">
        <v>5</v>
      </c>
      <c r="AK1997" s="123">
        <v>700</v>
      </c>
      <c r="AL1997" s="123">
        <f t="shared" si="355"/>
        <v>3500</v>
      </c>
      <c r="AM1997" s="123">
        <f t="shared" si="356"/>
        <v>0</v>
      </c>
      <c r="AN1997" s="130"/>
      <c r="AO1997" s="21"/>
      <c r="AP1997" s="24"/>
      <c r="AQ1997" s="21"/>
    </row>
    <row r="1998" spans="1:43" s="22" customFormat="1" ht="153" outlineLevel="1" x14ac:dyDescent="0.25">
      <c r="A1998" s="70"/>
      <c r="B1998" s="72" t="s">
        <v>7778</v>
      </c>
      <c r="C1998" s="21" t="s">
        <v>79</v>
      </c>
      <c r="D1998" s="74" t="s">
        <v>6827</v>
      </c>
      <c r="E1998" s="74" t="s">
        <v>6828</v>
      </c>
      <c r="F1998" s="74" t="s">
        <v>6829</v>
      </c>
      <c r="G1998" s="74" t="s">
        <v>7680</v>
      </c>
      <c r="H1998" s="72" t="s">
        <v>81</v>
      </c>
      <c r="I1998" s="79">
        <v>0</v>
      </c>
      <c r="J1998" s="75">
        <v>710000000</v>
      </c>
      <c r="K1998" s="75" t="s">
        <v>82</v>
      </c>
      <c r="L1998" s="72" t="s">
        <v>726</v>
      </c>
      <c r="M1998" s="78" t="s">
        <v>1418</v>
      </c>
      <c r="N1998" s="77" t="s">
        <v>84</v>
      </c>
      <c r="O1998" s="77" t="s">
        <v>4214</v>
      </c>
      <c r="P1998" s="74" t="s">
        <v>91</v>
      </c>
      <c r="Q1998" s="76" t="s">
        <v>902</v>
      </c>
      <c r="R1998" s="77" t="s">
        <v>678</v>
      </c>
      <c r="S1998" s="73">
        <v>1</v>
      </c>
      <c r="T1998" s="73">
        <v>42506</v>
      </c>
      <c r="U1998" s="73">
        <f t="shared" si="346"/>
        <v>42506</v>
      </c>
      <c r="V1998" s="12">
        <f t="shared" si="347"/>
        <v>47606.720000000001</v>
      </c>
      <c r="W1998" s="23"/>
      <c r="X1998" s="23">
        <v>2017</v>
      </c>
      <c r="Y1998" s="25"/>
      <c r="Z1998" s="121" t="s">
        <v>1723</v>
      </c>
      <c r="AA1998" s="121" t="s">
        <v>749</v>
      </c>
      <c r="AB1998" s="121" t="s">
        <v>4703</v>
      </c>
      <c r="AC1998" s="121">
        <v>13</v>
      </c>
      <c r="AD1998" s="122">
        <v>325235</v>
      </c>
      <c r="AE1998" s="122" t="s">
        <v>8308</v>
      </c>
      <c r="AF1998" s="121" t="s">
        <v>8475</v>
      </c>
      <c r="AG1998" s="121"/>
      <c r="AH1998" s="121" t="s">
        <v>8429</v>
      </c>
      <c r="AI1998" s="121"/>
      <c r="AJ1998" s="123">
        <v>1</v>
      </c>
      <c r="AK1998" s="123">
        <v>42506</v>
      </c>
      <c r="AL1998" s="123">
        <f t="shared" si="355"/>
        <v>42506</v>
      </c>
      <c r="AM1998" s="123">
        <f t="shared" si="356"/>
        <v>0</v>
      </c>
      <c r="AN1998" s="130"/>
      <c r="AO1998" s="21"/>
      <c r="AP1998" s="24"/>
      <c r="AQ1998" s="21"/>
    </row>
    <row r="1999" spans="1:43" s="22" customFormat="1" ht="165.75" outlineLevel="1" x14ac:dyDescent="0.25">
      <c r="A1999" s="70"/>
      <c r="B1999" s="72" t="s">
        <v>7779</v>
      </c>
      <c r="C1999" s="21" t="s">
        <v>79</v>
      </c>
      <c r="D1999" s="74" t="s">
        <v>6830</v>
      </c>
      <c r="E1999" s="74" t="s">
        <v>480</v>
      </c>
      <c r="F1999" s="74" t="s">
        <v>6831</v>
      </c>
      <c r="G1999" s="74" t="s">
        <v>7805</v>
      </c>
      <c r="H1999" s="72" t="s">
        <v>81</v>
      </c>
      <c r="I1999" s="79">
        <v>0</v>
      </c>
      <c r="J1999" s="75">
        <v>710000000</v>
      </c>
      <c r="K1999" s="75" t="s">
        <v>82</v>
      </c>
      <c r="L1999" s="72" t="s">
        <v>726</v>
      </c>
      <c r="M1999" s="78" t="s">
        <v>1418</v>
      </c>
      <c r="N1999" s="77" t="s">
        <v>84</v>
      </c>
      <c r="O1999" s="77" t="s">
        <v>4214</v>
      </c>
      <c r="P1999" s="74" t="s">
        <v>91</v>
      </c>
      <c r="Q1999" s="76" t="s">
        <v>902</v>
      </c>
      <c r="R1999" s="77" t="s">
        <v>678</v>
      </c>
      <c r="S1999" s="73">
        <v>1</v>
      </c>
      <c r="T1999" s="73">
        <v>74366</v>
      </c>
      <c r="U1999" s="73">
        <f t="shared" si="346"/>
        <v>74366</v>
      </c>
      <c r="V1999" s="12">
        <f t="shared" si="347"/>
        <v>83289.920000000013</v>
      </c>
      <c r="W1999" s="23"/>
      <c r="X1999" s="23">
        <v>2017</v>
      </c>
      <c r="Y1999" s="25"/>
      <c r="Z1999" s="121" t="s">
        <v>1723</v>
      </c>
      <c r="AA1999" s="121" t="s">
        <v>749</v>
      </c>
      <c r="AB1999" s="121" t="s">
        <v>4703</v>
      </c>
      <c r="AC1999" s="121">
        <v>14</v>
      </c>
      <c r="AD1999" s="122">
        <v>325235</v>
      </c>
      <c r="AE1999" s="122" t="s">
        <v>8308</v>
      </c>
      <c r="AF1999" s="121" t="s">
        <v>8475</v>
      </c>
      <c r="AG1999" s="121"/>
      <c r="AH1999" s="121" t="s">
        <v>8429</v>
      </c>
      <c r="AI1999" s="121"/>
      <c r="AJ1999" s="123">
        <v>1</v>
      </c>
      <c r="AK1999" s="123">
        <v>73500</v>
      </c>
      <c r="AL1999" s="123">
        <f t="shared" si="355"/>
        <v>73500</v>
      </c>
      <c r="AM1999" s="123">
        <f t="shared" si="356"/>
        <v>866</v>
      </c>
      <c r="AN1999" s="130"/>
      <c r="AO1999" s="21"/>
      <c r="AP1999" s="24"/>
      <c r="AQ1999" s="21"/>
    </row>
    <row r="2000" spans="1:43" s="22" customFormat="1" ht="153" outlineLevel="1" x14ac:dyDescent="0.25">
      <c r="A2000" s="70"/>
      <c r="B2000" s="72" t="s">
        <v>7780</v>
      </c>
      <c r="C2000" s="21" t="s">
        <v>79</v>
      </c>
      <c r="D2000" s="74" t="s">
        <v>6832</v>
      </c>
      <c r="E2000" s="74" t="s">
        <v>480</v>
      </c>
      <c r="F2000" s="74" t="s">
        <v>6833</v>
      </c>
      <c r="G2000" s="74" t="s">
        <v>7806</v>
      </c>
      <c r="H2000" s="72" t="s">
        <v>81</v>
      </c>
      <c r="I2000" s="79">
        <v>0</v>
      </c>
      <c r="J2000" s="75">
        <v>710000000</v>
      </c>
      <c r="K2000" s="75" t="s">
        <v>82</v>
      </c>
      <c r="L2000" s="72" t="s">
        <v>726</v>
      </c>
      <c r="M2000" s="78" t="s">
        <v>1418</v>
      </c>
      <c r="N2000" s="77" t="s">
        <v>84</v>
      </c>
      <c r="O2000" s="77" t="s">
        <v>4214</v>
      </c>
      <c r="P2000" s="74" t="s">
        <v>91</v>
      </c>
      <c r="Q2000" s="76" t="s">
        <v>902</v>
      </c>
      <c r="R2000" s="77" t="s">
        <v>678</v>
      </c>
      <c r="S2000" s="73">
        <v>1</v>
      </c>
      <c r="T2000" s="73">
        <v>118388</v>
      </c>
      <c r="U2000" s="73">
        <f t="shared" si="346"/>
        <v>118388</v>
      </c>
      <c r="V2000" s="12">
        <f t="shared" si="347"/>
        <v>132594.56000000003</v>
      </c>
      <c r="W2000" s="23"/>
      <c r="X2000" s="23">
        <v>2017</v>
      </c>
      <c r="Y2000" s="25"/>
      <c r="Z2000" s="121" t="s">
        <v>1723</v>
      </c>
      <c r="AA2000" s="121" t="s">
        <v>749</v>
      </c>
      <c r="AB2000" s="121" t="s">
        <v>4703</v>
      </c>
      <c r="AC2000" s="121">
        <v>15</v>
      </c>
      <c r="AD2000" s="122">
        <v>325235</v>
      </c>
      <c r="AE2000" s="122" t="s">
        <v>8308</v>
      </c>
      <c r="AF2000" s="121" t="s">
        <v>8475</v>
      </c>
      <c r="AG2000" s="121"/>
      <c r="AH2000" s="121" t="s">
        <v>8429</v>
      </c>
      <c r="AI2000" s="121"/>
      <c r="AJ2000" s="123">
        <v>1</v>
      </c>
      <c r="AK2000" s="123">
        <v>118388</v>
      </c>
      <c r="AL2000" s="123">
        <f t="shared" si="355"/>
        <v>118388</v>
      </c>
      <c r="AM2000" s="123">
        <f t="shared" si="356"/>
        <v>0</v>
      </c>
      <c r="AN2000" s="130"/>
      <c r="AO2000" s="21"/>
      <c r="AP2000" s="24"/>
      <c r="AQ2000" s="21"/>
    </row>
    <row r="2001" spans="1:43" s="22" customFormat="1" ht="153" outlineLevel="1" x14ac:dyDescent="0.25">
      <c r="A2001" s="70"/>
      <c r="B2001" s="72" t="s">
        <v>7781</v>
      </c>
      <c r="C2001" s="21" t="s">
        <v>79</v>
      </c>
      <c r="D2001" s="74" t="s">
        <v>6834</v>
      </c>
      <c r="E2001" s="74" t="s">
        <v>480</v>
      </c>
      <c r="F2001" s="74" t="s">
        <v>6835</v>
      </c>
      <c r="G2001" s="74" t="s">
        <v>7807</v>
      </c>
      <c r="H2001" s="72" t="s">
        <v>81</v>
      </c>
      <c r="I2001" s="79">
        <v>0</v>
      </c>
      <c r="J2001" s="75">
        <v>710000000</v>
      </c>
      <c r="K2001" s="75" t="s">
        <v>82</v>
      </c>
      <c r="L2001" s="72" t="s">
        <v>726</v>
      </c>
      <c r="M2001" s="78" t="s">
        <v>1418</v>
      </c>
      <c r="N2001" s="77" t="s">
        <v>84</v>
      </c>
      <c r="O2001" s="77" t="s">
        <v>4214</v>
      </c>
      <c r="P2001" s="74" t="s">
        <v>91</v>
      </c>
      <c r="Q2001" s="76" t="s">
        <v>902</v>
      </c>
      <c r="R2001" s="77" t="s">
        <v>678</v>
      </c>
      <c r="S2001" s="73">
        <v>1</v>
      </c>
      <c r="T2001" s="73">
        <v>172632</v>
      </c>
      <c r="U2001" s="73">
        <f t="shared" si="346"/>
        <v>172632</v>
      </c>
      <c r="V2001" s="12">
        <f t="shared" si="347"/>
        <v>193347.84000000003</v>
      </c>
      <c r="W2001" s="23"/>
      <c r="X2001" s="23">
        <v>2017</v>
      </c>
      <c r="Y2001" s="25"/>
      <c r="Z2001" s="121" t="s">
        <v>1723</v>
      </c>
      <c r="AA2001" s="121" t="s">
        <v>749</v>
      </c>
      <c r="AB2001" s="121" t="s">
        <v>4703</v>
      </c>
      <c r="AC2001" s="121">
        <v>16</v>
      </c>
      <c r="AD2001" s="122">
        <v>325235</v>
      </c>
      <c r="AE2001" s="122" t="s">
        <v>8308</v>
      </c>
      <c r="AF2001" s="121" t="s">
        <v>8475</v>
      </c>
      <c r="AG2001" s="121"/>
      <c r="AH2001" s="121" t="s">
        <v>8429</v>
      </c>
      <c r="AI2001" s="121"/>
      <c r="AJ2001" s="123">
        <v>1</v>
      </c>
      <c r="AK2001" s="123">
        <v>172632</v>
      </c>
      <c r="AL2001" s="123">
        <f t="shared" si="355"/>
        <v>172632</v>
      </c>
      <c r="AM2001" s="123">
        <f t="shared" si="356"/>
        <v>0</v>
      </c>
      <c r="AN2001" s="130"/>
      <c r="AO2001" s="21"/>
      <c r="AP2001" s="24"/>
      <c r="AQ2001" s="21"/>
    </row>
    <row r="2002" spans="1:43" s="22" customFormat="1" ht="76.5" outlineLevel="1" x14ac:dyDescent="0.25">
      <c r="A2002" s="70"/>
      <c r="B2002" s="72" t="s">
        <v>7782</v>
      </c>
      <c r="C2002" s="21" t="s">
        <v>79</v>
      </c>
      <c r="D2002" s="74" t="s">
        <v>2037</v>
      </c>
      <c r="E2002" s="74" t="s">
        <v>609</v>
      </c>
      <c r="F2002" s="74" t="s">
        <v>2038</v>
      </c>
      <c r="G2002" s="74" t="s">
        <v>7392</v>
      </c>
      <c r="H2002" s="72" t="s">
        <v>81</v>
      </c>
      <c r="I2002" s="79">
        <v>0</v>
      </c>
      <c r="J2002" s="75">
        <v>710000000</v>
      </c>
      <c r="K2002" s="75" t="s">
        <v>82</v>
      </c>
      <c r="L2002" s="72" t="s">
        <v>726</v>
      </c>
      <c r="M2002" s="78" t="s">
        <v>1418</v>
      </c>
      <c r="N2002" s="77" t="s">
        <v>84</v>
      </c>
      <c r="O2002" s="77" t="s">
        <v>4214</v>
      </c>
      <c r="P2002" s="74" t="s">
        <v>91</v>
      </c>
      <c r="Q2002" s="76" t="s">
        <v>902</v>
      </c>
      <c r="R2002" s="77" t="s">
        <v>678</v>
      </c>
      <c r="S2002" s="73">
        <v>20</v>
      </c>
      <c r="T2002" s="73">
        <v>400</v>
      </c>
      <c r="U2002" s="73">
        <f t="shared" si="346"/>
        <v>8000</v>
      </c>
      <c r="V2002" s="12">
        <f t="shared" si="347"/>
        <v>8960</v>
      </c>
      <c r="W2002" s="23"/>
      <c r="X2002" s="23">
        <v>2017</v>
      </c>
      <c r="Y2002" s="25"/>
      <c r="Z2002" s="121" t="s">
        <v>1723</v>
      </c>
      <c r="AA2002" s="121" t="s">
        <v>749</v>
      </c>
      <c r="AB2002" s="121" t="s">
        <v>4703</v>
      </c>
      <c r="AC2002" s="121">
        <v>17</v>
      </c>
      <c r="AD2002" s="122">
        <v>325235</v>
      </c>
      <c r="AE2002" s="122" t="s">
        <v>8308</v>
      </c>
      <c r="AF2002" s="121" t="s">
        <v>8475</v>
      </c>
      <c r="AG2002" s="121"/>
      <c r="AH2002" s="121" t="s">
        <v>8429</v>
      </c>
      <c r="AI2002" s="121"/>
      <c r="AJ2002" s="123">
        <v>20</v>
      </c>
      <c r="AK2002" s="123">
        <v>400</v>
      </c>
      <c r="AL2002" s="123">
        <f t="shared" si="355"/>
        <v>8000</v>
      </c>
      <c r="AM2002" s="123">
        <f t="shared" si="356"/>
        <v>0</v>
      </c>
      <c r="AN2002" s="130"/>
      <c r="AO2002" s="21"/>
      <c r="AP2002" s="24"/>
      <c r="AQ2002" s="21"/>
    </row>
    <row r="2003" spans="1:43" s="22" customFormat="1" ht="76.5" outlineLevel="1" x14ac:dyDescent="0.25">
      <c r="A2003" s="70"/>
      <c r="B2003" s="72" t="s">
        <v>7783</v>
      </c>
      <c r="C2003" s="21" t="s">
        <v>79</v>
      </c>
      <c r="D2003" s="74" t="s">
        <v>6838</v>
      </c>
      <c r="E2003" s="74" t="s">
        <v>4058</v>
      </c>
      <c r="F2003" s="74" t="s">
        <v>6839</v>
      </c>
      <c r="G2003" s="74" t="s">
        <v>7803</v>
      </c>
      <c r="H2003" s="72" t="s">
        <v>81</v>
      </c>
      <c r="I2003" s="79">
        <v>0</v>
      </c>
      <c r="J2003" s="75">
        <v>710000000</v>
      </c>
      <c r="K2003" s="75" t="s">
        <v>82</v>
      </c>
      <c r="L2003" s="72" t="s">
        <v>726</v>
      </c>
      <c r="M2003" s="78" t="s">
        <v>1418</v>
      </c>
      <c r="N2003" s="77" t="s">
        <v>84</v>
      </c>
      <c r="O2003" s="77" t="s">
        <v>4214</v>
      </c>
      <c r="P2003" s="74" t="s">
        <v>91</v>
      </c>
      <c r="Q2003" s="76" t="s">
        <v>902</v>
      </c>
      <c r="R2003" s="77" t="s">
        <v>678</v>
      </c>
      <c r="S2003" s="73">
        <v>2</v>
      </c>
      <c r="T2003" s="73">
        <v>18165</v>
      </c>
      <c r="U2003" s="73">
        <f t="shared" si="346"/>
        <v>36330</v>
      </c>
      <c r="V2003" s="12">
        <f t="shared" si="347"/>
        <v>40689.600000000006</v>
      </c>
      <c r="W2003" s="23"/>
      <c r="X2003" s="23">
        <v>2017</v>
      </c>
      <c r="Y2003" s="25"/>
      <c r="Z2003" s="121" t="s">
        <v>1723</v>
      </c>
      <c r="AA2003" s="121" t="s">
        <v>749</v>
      </c>
      <c r="AB2003" s="121" t="s">
        <v>4703</v>
      </c>
      <c r="AC2003" s="121">
        <v>18</v>
      </c>
      <c r="AD2003" s="122">
        <v>325235</v>
      </c>
      <c r="AE2003" s="122" t="s">
        <v>8308</v>
      </c>
      <c r="AF2003" s="121" t="s">
        <v>8475</v>
      </c>
      <c r="AG2003" s="121"/>
      <c r="AH2003" s="121" t="s">
        <v>8429</v>
      </c>
      <c r="AI2003" s="121"/>
      <c r="AJ2003" s="123">
        <v>2</v>
      </c>
      <c r="AK2003" s="123">
        <v>18165</v>
      </c>
      <c r="AL2003" s="123">
        <f t="shared" si="355"/>
        <v>36330</v>
      </c>
      <c r="AM2003" s="123">
        <f t="shared" si="356"/>
        <v>0</v>
      </c>
      <c r="AN2003" s="130"/>
      <c r="AO2003" s="21"/>
      <c r="AP2003" s="24"/>
      <c r="AQ2003" s="21"/>
    </row>
    <row r="2004" spans="1:43" s="22" customFormat="1" ht="76.5" outlineLevel="1" x14ac:dyDescent="0.25">
      <c r="A2004" s="70"/>
      <c r="B2004" s="72" t="s">
        <v>7784</v>
      </c>
      <c r="C2004" s="21" t="s">
        <v>79</v>
      </c>
      <c r="D2004" s="74" t="s">
        <v>6840</v>
      </c>
      <c r="E2004" s="74" t="s">
        <v>4058</v>
      </c>
      <c r="F2004" s="74" t="s">
        <v>6841</v>
      </c>
      <c r="G2004" s="74" t="s">
        <v>7802</v>
      </c>
      <c r="H2004" s="72" t="s">
        <v>81</v>
      </c>
      <c r="I2004" s="79">
        <v>0</v>
      </c>
      <c r="J2004" s="75">
        <v>710000000</v>
      </c>
      <c r="K2004" s="75" t="s">
        <v>82</v>
      </c>
      <c r="L2004" s="72" t="s">
        <v>726</v>
      </c>
      <c r="M2004" s="78" t="s">
        <v>1418</v>
      </c>
      <c r="N2004" s="77" t="s">
        <v>84</v>
      </c>
      <c r="O2004" s="77" t="s">
        <v>4214</v>
      </c>
      <c r="P2004" s="74" t="s">
        <v>91</v>
      </c>
      <c r="Q2004" s="76" t="s">
        <v>902</v>
      </c>
      <c r="R2004" s="77" t="s">
        <v>678</v>
      </c>
      <c r="S2004" s="73">
        <v>2</v>
      </c>
      <c r="T2004" s="73">
        <v>19478</v>
      </c>
      <c r="U2004" s="73">
        <f t="shared" si="346"/>
        <v>38956</v>
      </c>
      <c r="V2004" s="12">
        <f t="shared" si="347"/>
        <v>43630.720000000001</v>
      </c>
      <c r="W2004" s="23"/>
      <c r="X2004" s="23">
        <v>2017</v>
      </c>
      <c r="Y2004" s="25"/>
      <c r="Z2004" s="121" t="s">
        <v>1723</v>
      </c>
      <c r="AA2004" s="121" t="s">
        <v>749</v>
      </c>
      <c r="AB2004" s="121" t="s">
        <v>4703</v>
      </c>
      <c r="AC2004" s="121">
        <v>19</v>
      </c>
      <c r="AD2004" s="122">
        <v>325235</v>
      </c>
      <c r="AE2004" s="122" t="s">
        <v>8308</v>
      </c>
      <c r="AF2004" s="121" t="s">
        <v>8475</v>
      </c>
      <c r="AG2004" s="121"/>
      <c r="AH2004" s="121" t="s">
        <v>8429</v>
      </c>
      <c r="AI2004" s="121"/>
      <c r="AJ2004" s="123">
        <v>2</v>
      </c>
      <c r="AK2004" s="123">
        <v>19478</v>
      </c>
      <c r="AL2004" s="123">
        <f t="shared" si="355"/>
        <v>38956</v>
      </c>
      <c r="AM2004" s="123">
        <f t="shared" si="356"/>
        <v>0</v>
      </c>
      <c r="AN2004" s="130"/>
      <c r="AO2004" s="21"/>
      <c r="AP2004" s="24"/>
      <c r="AQ2004" s="21"/>
    </row>
    <row r="2005" spans="1:43" s="22" customFormat="1" ht="76.5" outlineLevel="1" x14ac:dyDescent="0.25">
      <c r="A2005" s="70"/>
      <c r="B2005" s="72" t="s">
        <v>7785</v>
      </c>
      <c r="C2005" s="21" t="s">
        <v>79</v>
      </c>
      <c r="D2005" s="74" t="s">
        <v>6842</v>
      </c>
      <c r="E2005" s="74" t="s">
        <v>4058</v>
      </c>
      <c r="F2005" s="74" t="s">
        <v>6843</v>
      </c>
      <c r="G2005" s="74" t="s">
        <v>7395</v>
      </c>
      <c r="H2005" s="72" t="s">
        <v>81</v>
      </c>
      <c r="I2005" s="79">
        <v>0</v>
      </c>
      <c r="J2005" s="75">
        <v>710000000</v>
      </c>
      <c r="K2005" s="75" t="s">
        <v>82</v>
      </c>
      <c r="L2005" s="72" t="s">
        <v>726</v>
      </c>
      <c r="M2005" s="78" t="s">
        <v>1419</v>
      </c>
      <c r="N2005" s="77" t="s">
        <v>84</v>
      </c>
      <c r="O2005" s="77" t="s">
        <v>4214</v>
      </c>
      <c r="P2005" s="74" t="s">
        <v>91</v>
      </c>
      <c r="Q2005" s="76" t="s">
        <v>902</v>
      </c>
      <c r="R2005" s="77" t="s">
        <v>678</v>
      </c>
      <c r="S2005" s="73">
        <v>2</v>
      </c>
      <c r="T2005" s="73">
        <v>25649</v>
      </c>
      <c r="U2005" s="73">
        <f t="shared" si="346"/>
        <v>51298</v>
      </c>
      <c r="V2005" s="12">
        <f t="shared" si="347"/>
        <v>57453.760000000002</v>
      </c>
      <c r="W2005" s="23"/>
      <c r="X2005" s="23">
        <v>2017</v>
      </c>
      <c r="Y2005" s="25"/>
      <c r="Z2005" s="121" t="s">
        <v>1723</v>
      </c>
      <c r="AA2005" s="121" t="s">
        <v>749</v>
      </c>
      <c r="AB2005" s="121" t="s">
        <v>4703</v>
      </c>
      <c r="AC2005" s="121">
        <v>20</v>
      </c>
      <c r="AD2005" s="122">
        <v>325235</v>
      </c>
      <c r="AE2005" s="122" t="s">
        <v>8308</v>
      </c>
      <c r="AF2005" s="121" t="s">
        <v>8475</v>
      </c>
      <c r="AG2005" s="121"/>
      <c r="AH2005" s="121" t="s">
        <v>8429</v>
      </c>
      <c r="AI2005" s="121"/>
      <c r="AJ2005" s="123">
        <v>2</v>
      </c>
      <c r="AK2005" s="123">
        <v>25649</v>
      </c>
      <c r="AL2005" s="123">
        <f t="shared" si="355"/>
        <v>51298</v>
      </c>
      <c r="AM2005" s="123">
        <f t="shared" si="356"/>
        <v>0</v>
      </c>
      <c r="AN2005" s="130"/>
      <c r="AO2005" s="21"/>
      <c r="AP2005" s="24"/>
      <c r="AQ2005" s="21"/>
    </row>
    <row r="2006" spans="1:43" s="22" customFormat="1" ht="76.5" outlineLevel="1" x14ac:dyDescent="0.25">
      <c r="A2006" s="70"/>
      <c r="B2006" s="72" t="s">
        <v>7786</v>
      </c>
      <c r="C2006" s="21" t="s">
        <v>79</v>
      </c>
      <c r="D2006" s="74" t="s">
        <v>6844</v>
      </c>
      <c r="E2006" s="74" t="s">
        <v>4058</v>
      </c>
      <c r="F2006" s="74" t="s">
        <v>6845</v>
      </c>
      <c r="G2006" s="74" t="s">
        <v>7394</v>
      </c>
      <c r="H2006" s="72" t="s">
        <v>81</v>
      </c>
      <c r="I2006" s="79">
        <v>0</v>
      </c>
      <c r="J2006" s="75">
        <v>710000000</v>
      </c>
      <c r="K2006" s="75" t="s">
        <v>82</v>
      </c>
      <c r="L2006" s="72" t="s">
        <v>726</v>
      </c>
      <c r="M2006" s="78" t="s">
        <v>1419</v>
      </c>
      <c r="N2006" s="77" t="s">
        <v>84</v>
      </c>
      <c r="O2006" s="77" t="s">
        <v>4214</v>
      </c>
      <c r="P2006" s="74" t="s">
        <v>91</v>
      </c>
      <c r="Q2006" s="76" t="s">
        <v>902</v>
      </c>
      <c r="R2006" s="77" t="s">
        <v>678</v>
      </c>
      <c r="S2006" s="73">
        <v>1</v>
      </c>
      <c r="T2006" s="73">
        <v>31168</v>
      </c>
      <c r="U2006" s="73">
        <f t="shared" si="346"/>
        <v>31168</v>
      </c>
      <c r="V2006" s="12">
        <f t="shared" si="347"/>
        <v>34908.160000000003</v>
      </c>
      <c r="W2006" s="23"/>
      <c r="X2006" s="23">
        <v>2017</v>
      </c>
      <c r="Y2006" s="25"/>
      <c r="Z2006" s="121" t="s">
        <v>1723</v>
      </c>
      <c r="AA2006" s="121" t="s">
        <v>749</v>
      </c>
      <c r="AB2006" s="121" t="s">
        <v>4703</v>
      </c>
      <c r="AC2006" s="121">
        <v>21</v>
      </c>
      <c r="AD2006" s="122">
        <v>325235</v>
      </c>
      <c r="AE2006" s="122" t="s">
        <v>8308</v>
      </c>
      <c r="AF2006" s="121" t="s">
        <v>8475</v>
      </c>
      <c r="AG2006" s="121"/>
      <c r="AH2006" s="121" t="s">
        <v>8429</v>
      </c>
      <c r="AI2006" s="121"/>
      <c r="AJ2006" s="123">
        <v>1</v>
      </c>
      <c r="AK2006" s="123">
        <v>31168</v>
      </c>
      <c r="AL2006" s="123">
        <f t="shared" si="355"/>
        <v>31168</v>
      </c>
      <c r="AM2006" s="123">
        <f t="shared" si="356"/>
        <v>0</v>
      </c>
      <c r="AN2006" s="130"/>
      <c r="AO2006" s="21"/>
      <c r="AP2006" s="24"/>
      <c r="AQ2006" s="21"/>
    </row>
    <row r="2007" spans="1:43" s="22" customFormat="1" ht="76.5" outlineLevel="1" x14ac:dyDescent="0.25">
      <c r="A2007" s="70"/>
      <c r="B2007" s="72" t="s">
        <v>7787</v>
      </c>
      <c r="C2007" s="21" t="s">
        <v>79</v>
      </c>
      <c r="D2007" s="74" t="s">
        <v>6846</v>
      </c>
      <c r="E2007" s="74" t="s">
        <v>4058</v>
      </c>
      <c r="F2007" s="74" t="s">
        <v>6847</v>
      </c>
      <c r="G2007" s="74" t="s">
        <v>7393</v>
      </c>
      <c r="H2007" s="72" t="s">
        <v>81</v>
      </c>
      <c r="I2007" s="79">
        <v>0</v>
      </c>
      <c r="J2007" s="75">
        <v>710000000</v>
      </c>
      <c r="K2007" s="75" t="s">
        <v>82</v>
      </c>
      <c r="L2007" s="72" t="s">
        <v>726</v>
      </c>
      <c r="M2007" s="78" t="s">
        <v>1419</v>
      </c>
      <c r="N2007" s="77" t="s">
        <v>84</v>
      </c>
      <c r="O2007" s="77" t="s">
        <v>4214</v>
      </c>
      <c r="P2007" s="74" t="s">
        <v>91</v>
      </c>
      <c r="Q2007" s="76" t="s">
        <v>902</v>
      </c>
      <c r="R2007" s="77" t="s">
        <v>678</v>
      </c>
      <c r="S2007" s="73">
        <v>1</v>
      </c>
      <c r="T2007" s="73">
        <v>35035</v>
      </c>
      <c r="U2007" s="73">
        <f t="shared" si="346"/>
        <v>35035</v>
      </c>
      <c r="V2007" s="12">
        <f t="shared" si="347"/>
        <v>39239.200000000004</v>
      </c>
      <c r="W2007" s="23"/>
      <c r="X2007" s="23">
        <v>2017</v>
      </c>
      <c r="Y2007" s="25"/>
      <c r="Z2007" s="121" t="s">
        <v>1723</v>
      </c>
      <c r="AA2007" s="121" t="s">
        <v>749</v>
      </c>
      <c r="AB2007" s="121" t="s">
        <v>4703</v>
      </c>
      <c r="AC2007" s="121">
        <v>22</v>
      </c>
      <c r="AD2007" s="122">
        <v>325235</v>
      </c>
      <c r="AE2007" s="122" t="s">
        <v>8308</v>
      </c>
      <c r="AF2007" s="121" t="s">
        <v>8475</v>
      </c>
      <c r="AG2007" s="121"/>
      <c r="AH2007" s="121" t="s">
        <v>8429</v>
      </c>
      <c r="AI2007" s="121"/>
      <c r="AJ2007" s="123">
        <v>1</v>
      </c>
      <c r="AK2007" s="123">
        <v>35035</v>
      </c>
      <c r="AL2007" s="123">
        <f t="shared" si="355"/>
        <v>35035</v>
      </c>
      <c r="AM2007" s="123">
        <f t="shared" si="356"/>
        <v>0</v>
      </c>
      <c r="AN2007" s="130"/>
      <c r="AO2007" s="21"/>
      <c r="AP2007" s="24"/>
      <c r="AQ2007" s="21"/>
    </row>
    <row r="2008" spans="1:43" s="22" customFormat="1" ht="76.5" outlineLevel="1" x14ac:dyDescent="0.25">
      <c r="A2008" s="70"/>
      <c r="B2008" s="72" t="s">
        <v>7788</v>
      </c>
      <c r="C2008" s="21" t="s">
        <v>79</v>
      </c>
      <c r="D2008" s="74" t="s">
        <v>6848</v>
      </c>
      <c r="E2008" s="74" t="s">
        <v>1877</v>
      </c>
      <c r="F2008" s="74" t="s">
        <v>6849</v>
      </c>
      <c r="G2008" s="74" t="s">
        <v>7681</v>
      </c>
      <c r="H2008" s="72" t="s">
        <v>81</v>
      </c>
      <c r="I2008" s="79">
        <v>0</v>
      </c>
      <c r="J2008" s="75">
        <v>710000000</v>
      </c>
      <c r="K2008" s="75" t="s">
        <v>82</v>
      </c>
      <c r="L2008" s="72" t="s">
        <v>726</v>
      </c>
      <c r="M2008" s="78" t="s">
        <v>1419</v>
      </c>
      <c r="N2008" s="77" t="s">
        <v>84</v>
      </c>
      <c r="O2008" s="77" t="s">
        <v>4214</v>
      </c>
      <c r="P2008" s="74" t="s">
        <v>91</v>
      </c>
      <c r="Q2008" s="76" t="s">
        <v>902</v>
      </c>
      <c r="R2008" s="77" t="s">
        <v>678</v>
      </c>
      <c r="S2008" s="73">
        <v>1</v>
      </c>
      <c r="T2008" s="73">
        <v>90925</v>
      </c>
      <c r="U2008" s="73">
        <f t="shared" si="346"/>
        <v>90925</v>
      </c>
      <c r="V2008" s="12">
        <f t="shared" si="347"/>
        <v>101836.00000000001</v>
      </c>
      <c r="W2008" s="23"/>
      <c r="X2008" s="23">
        <v>2017</v>
      </c>
      <c r="Y2008" s="25"/>
      <c r="Z2008" s="121" t="s">
        <v>1723</v>
      </c>
      <c r="AA2008" s="121" t="s">
        <v>749</v>
      </c>
      <c r="AB2008" s="121" t="s">
        <v>4703</v>
      </c>
      <c r="AC2008" s="121">
        <v>23</v>
      </c>
      <c r="AD2008" s="122">
        <v>325235</v>
      </c>
      <c r="AE2008" s="122" t="s">
        <v>8308</v>
      </c>
      <c r="AF2008" s="121" t="s">
        <v>8475</v>
      </c>
      <c r="AG2008" s="121"/>
      <c r="AH2008" s="121" t="s">
        <v>8429</v>
      </c>
      <c r="AI2008" s="121"/>
      <c r="AJ2008" s="123">
        <v>1</v>
      </c>
      <c r="AK2008" s="123">
        <v>90925</v>
      </c>
      <c r="AL2008" s="123">
        <f t="shared" si="355"/>
        <v>90925</v>
      </c>
      <c r="AM2008" s="123">
        <f t="shared" si="356"/>
        <v>0</v>
      </c>
      <c r="AN2008" s="130"/>
      <c r="AO2008" s="21"/>
      <c r="AP2008" s="24"/>
      <c r="AQ2008" s="21"/>
    </row>
    <row r="2009" spans="1:43" s="22" customFormat="1" ht="76.5" outlineLevel="1" x14ac:dyDescent="0.25">
      <c r="A2009" s="70"/>
      <c r="B2009" s="72" t="s">
        <v>7789</v>
      </c>
      <c r="C2009" s="21" t="s">
        <v>79</v>
      </c>
      <c r="D2009" s="74" t="s">
        <v>6848</v>
      </c>
      <c r="E2009" s="74" t="s">
        <v>1877</v>
      </c>
      <c r="F2009" s="74" t="s">
        <v>6849</v>
      </c>
      <c r="G2009" s="74" t="s">
        <v>7682</v>
      </c>
      <c r="H2009" s="72" t="s">
        <v>81</v>
      </c>
      <c r="I2009" s="79">
        <v>0</v>
      </c>
      <c r="J2009" s="75">
        <v>710000000</v>
      </c>
      <c r="K2009" s="75" t="s">
        <v>82</v>
      </c>
      <c r="L2009" s="72" t="s">
        <v>726</v>
      </c>
      <c r="M2009" s="78" t="s">
        <v>1419</v>
      </c>
      <c r="N2009" s="77" t="s">
        <v>84</v>
      </c>
      <c r="O2009" s="77" t="s">
        <v>4214</v>
      </c>
      <c r="P2009" s="74" t="s">
        <v>91</v>
      </c>
      <c r="Q2009" s="76" t="s">
        <v>902</v>
      </c>
      <c r="R2009" s="77" t="s">
        <v>678</v>
      </c>
      <c r="S2009" s="73">
        <v>1</v>
      </c>
      <c r="T2009" s="73">
        <v>150168</v>
      </c>
      <c r="U2009" s="73">
        <f t="shared" si="346"/>
        <v>150168</v>
      </c>
      <c r="V2009" s="12">
        <f t="shared" si="347"/>
        <v>168188.16</v>
      </c>
      <c r="W2009" s="23"/>
      <c r="X2009" s="23">
        <v>2017</v>
      </c>
      <c r="Y2009" s="25"/>
      <c r="Z2009" s="121" t="s">
        <v>1723</v>
      </c>
      <c r="AA2009" s="121" t="s">
        <v>749</v>
      </c>
      <c r="AB2009" s="121" t="s">
        <v>4703</v>
      </c>
      <c r="AC2009" s="121">
        <v>24</v>
      </c>
      <c r="AD2009" s="122">
        <v>325235</v>
      </c>
      <c r="AE2009" s="122" t="s">
        <v>8308</v>
      </c>
      <c r="AF2009" s="121" t="s">
        <v>8475</v>
      </c>
      <c r="AG2009" s="121"/>
      <c r="AH2009" s="121" t="s">
        <v>8429</v>
      </c>
      <c r="AI2009" s="121"/>
      <c r="AJ2009" s="123">
        <v>1</v>
      </c>
      <c r="AK2009" s="123">
        <v>150168</v>
      </c>
      <c r="AL2009" s="123">
        <f t="shared" si="355"/>
        <v>150168</v>
      </c>
      <c r="AM2009" s="123">
        <f t="shared" si="356"/>
        <v>0</v>
      </c>
      <c r="AN2009" s="130"/>
      <c r="AO2009" s="21"/>
      <c r="AP2009" s="24"/>
      <c r="AQ2009" s="21"/>
    </row>
    <row r="2010" spans="1:43" s="22" customFormat="1" ht="76.5" outlineLevel="1" x14ac:dyDescent="0.25">
      <c r="A2010" s="70"/>
      <c r="B2010" s="72" t="s">
        <v>7790</v>
      </c>
      <c r="C2010" s="21" t="s">
        <v>79</v>
      </c>
      <c r="D2010" s="74" t="s">
        <v>6848</v>
      </c>
      <c r="E2010" s="74" t="s">
        <v>1877</v>
      </c>
      <c r="F2010" s="74" t="s">
        <v>6849</v>
      </c>
      <c r="G2010" s="74" t="s">
        <v>7801</v>
      </c>
      <c r="H2010" s="72" t="s">
        <v>81</v>
      </c>
      <c r="I2010" s="79">
        <v>0</v>
      </c>
      <c r="J2010" s="75">
        <v>710000000</v>
      </c>
      <c r="K2010" s="75" t="s">
        <v>82</v>
      </c>
      <c r="L2010" s="72" t="s">
        <v>726</v>
      </c>
      <c r="M2010" s="78" t="s">
        <v>1419</v>
      </c>
      <c r="N2010" s="77" t="s">
        <v>84</v>
      </c>
      <c r="O2010" s="77" t="s">
        <v>4214</v>
      </c>
      <c r="P2010" s="74" t="s">
        <v>91</v>
      </c>
      <c r="Q2010" s="76" t="s">
        <v>902</v>
      </c>
      <c r="R2010" s="77" t="s">
        <v>678</v>
      </c>
      <c r="S2010" s="73">
        <v>1</v>
      </c>
      <c r="T2010" s="73">
        <v>211056</v>
      </c>
      <c r="U2010" s="73">
        <f t="shared" si="346"/>
        <v>211056</v>
      </c>
      <c r="V2010" s="12">
        <f t="shared" si="347"/>
        <v>236382.72000000003</v>
      </c>
      <c r="W2010" s="23"/>
      <c r="X2010" s="23">
        <v>2017</v>
      </c>
      <c r="Y2010" s="25"/>
      <c r="Z2010" s="121" t="s">
        <v>1723</v>
      </c>
      <c r="AA2010" s="121" t="s">
        <v>749</v>
      </c>
      <c r="AB2010" s="121" t="s">
        <v>4703</v>
      </c>
      <c r="AC2010" s="121">
        <v>25</v>
      </c>
      <c r="AD2010" s="122">
        <v>325235</v>
      </c>
      <c r="AE2010" s="122" t="s">
        <v>8308</v>
      </c>
      <c r="AF2010" s="121" t="s">
        <v>8475</v>
      </c>
      <c r="AG2010" s="121"/>
      <c r="AH2010" s="121" t="s">
        <v>8429</v>
      </c>
      <c r="AI2010" s="121"/>
      <c r="AJ2010" s="123">
        <v>1</v>
      </c>
      <c r="AK2010" s="123">
        <v>211056</v>
      </c>
      <c r="AL2010" s="123">
        <f t="shared" si="355"/>
        <v>211056</v>
      </c>
      <c r="AM2010" s="123">
        <f t="shared" si="356"/>
        <v>0</v>
      </c>
      <c r="AN2010" s="130"/>
      <c r="AO2010" s="21"/>
      <c r="AP2010" s="24"/>
      <c r="AQ2010" s="21"/>
    </row>
    <row r="2011" spans="1:43" s="22" customFormat="1" ht="114.75" outlineLevel="1" x14ac:dyDescent="0.25">
      <c r="A2011" s="70"/>
      <c r="B2011" s="72" t="s">
        <v>7791</v>
      </c>
      <c r="C2011" s="21" t="s">
        <v>79</v>
      </c>
      <c r="D2011" s="74" t="s">
        <v>6850</v>
      </c>
      <c r="E2011" s="74" t="s">
        <v>1877</v>
      </c>
      <c r="F2011" s="74" t="s">
        <v>6851</v>
      </c>
      <c r="G2011" s="74" t="s">
        <v>7804</v>
      </c>
      <c r="H2011" s="72" t="s">
        <v>81</v>
      </c>
      <c r="I2011" s="79">
        <v>0</v>
      </c>
      <c r="J2011" s="75">
        <v>710000000</v>
      </c>
      <c r="K2011" s="75" t="s">
        <v>82</v>
      </c>
      <c r="L2011" s="72" t="s">
        <v>726</v>
      </c>
      <c r="M2011" s="78" t="s">
        <v>1419</v>
      </c>
      <c r="N2011" s="77" t="s">
        <v>84</v>
      </c>
      <c r="O2011" s="77" t="s">
        <v>4214</v>
      </c>
      <c r="P2011" s="74" t="s">
        <v>91</v>
      </c>
      <c r="Q2011" s="76" t="s">
        <v>902</v>
      </c>
      <c r="R2011" s="77" t="s">
        <v>678</v>
      </c>
      <c r="S2011" s="73">
        <v>2</v>
      </c>
      <c r="T2011" s="73">
        <v>24509</v>
      </c>
      <c r="U2011" s="73">
        <f t="shared" si="346"/>
        <v>49018</v>
      </c>
      <c r="V2011" s="12">
        <f t="shared" si="347"/>
        <v>54900.160000000003</v>
      </c>
      <c r="W2011" s="23"/>
      <c r="X2011" s="23">
        <v>2017</v>
      </c>
      <c r="Y2011" s="25"/>
      <c r="Z2011" s="121" t="s">
        <v>1723</v>
      </c>
      <c r="AA2011" s="121" t="s">
        <v>749</v>
      </c>
      <c r="AB2011" s="121" t="s">
        <v>4703</v>
      </c>
      <c r="AC2011" s="121">
        <v>26</v>
      </c>
      <c r="AD2011" s="122">
        <v>325235</v>
      </c>
      <c r="AE2011" s="122" t="s">
        <v>8308</v>
      </c>
      <c r="AF2011" s="121" t="s">
        <v>8475</v>
      </c>
      <c r="AG2011" s="121"/>
      <c r="AH2011" s="121" t="s">
        <v>8429</v>
      </c>
      <c r="AI2011" s="121"/>
      <c r="AJ2011" s="123">
        <v>2</v>
      </c>
      <c r="AK2011" s="123">
        <v>24509</v>
      </c>
      <c r="AL2011" s="123">
        <f t="shared" si="355"/>
        <v>49018</v>
      </c>
      <c r="AM2011" s="123">
        <f t="shared" si="356"/>
        <v>0</v>
      </c>
      <c r="AN2011" s="130"/>
      <c r="AO2011" s="21"/>
      <c r="AP2011" s="24"/>
      <c r="AQ2011" s="21"/>
    </row>
    <row r="2012" spans="1:43" s="22" customFormat="1" ht="114.75" outlineLevel="1" x14ac:dyDescent="0.25">
      <c r="A2012" s="70"/>
      <c r="B2012" s="72" t="s">
        <v>7792</v>
      </c>
      <c r="C2012" s="21" t="s">
        <v>79</v>
      </c>
      <c r="D2012" s="74" t="s">
        <v>6852</v>
      </c>
      <c r="E2012" s="74" t="s">
        <v>1877</v>
      </c>
      <c r="F2012" s="74" t="s">
        <v>6853</v>
      </c>
      <c r="G2012" s="74" t="s">
        <v>7800</v>
      </c>
      <c r="H2012" s="72" t="s">
        <v>81</v>
      </c>
      <c r="I2012" s="79">
        <v>0</v>
      </c>
      <c r="J2012" s="75">
        <v>710000000</v>
      </c>
      <c r="K2012" s="75" t="s">
        <v>82</v>
      </c>
      <c r="L2012" s="72" t="s">
        <v>726</v>
      </c>
      <c r="M2012" s="78" t="s">
        <v>1419</v>
      </c>
      <c r="N2012" s="77" t="s">
        <v>84</v>
      </c>
      <c r="O2012" s="77" t="s">
        <v>4214</v>
      </c>
      <c r="P2012" s="74" t="s">
        <v>91</v>
      </c>
      <c r="Q2012" s="76" t="s">
        <v>902</v>
      </c>
      <c r="R2012" s="77" t="s">
        <v>678</v>
      </c>
      <c r="S2012" s="73">
        <v>2</v>
      </c>
      <c r="T2012" s="73">
        <v>22361</v>
      </c>
      <c r="U2012" s="73">
        <f t="shared" si="346"/>
        <v>44722</v>
      </c>
      <c r="V2012" s="12">
        <f t="shared" si="347"/>
        <v>50088.640000000007</v>
      </c>
      <c r="W2012" s="23"/>
      <c r="X2012" s="23">
        <v>2017</v>
      </c>
      <c r="Y2012" s="25"/>
      <c r="Z2012" s="121" t="s">
        <v>1723</v>
      </c>
      <c r="AA2012" s="121" t="s">
        <v>749</v>
      </c>
      <c r="AB2012" s="121" t="s">
        <v>4703</v>
      </c>
      <c r="AC2012" s="121">
        <v>27</v>
      </c>
      <c r="AD2012" s="122">
        <v>325235</v>
      </c>
      <c r="AE2012" s="122" t="s">
        <v>8308</v>
      </c>
      <c r="AF2012" s="121" t="s">
        <v>8475</v>
      </c>
      <c r="AG2012" s="121"/>
      <c r="AH2012" s="121" t="s">
        <v>8429</v>
      </c>
      <c r="AI2012" s="121"/>
      <c r="AJ2012" s="123">
        <v>2</v>
      </c>
      <c r="AK2012" s="123">
        <v>22361</v>
      </c>
      <c r="AL2012" s="123">
        <f t="shared" si="355"/>
        <v>44722</v>
      </c>
      <c r="AM2012" s="123">
        <f t="shared" si="356"/>
        <v>0</v>
      </c>
      <c r="AN2012" s="130"/>
      <c r="AO2012" s="21"/>
      <c r="AP2012" s="24"/>
      <c r="AQ2012" s="21"/>
    </row>
    <row r="2013" spans="1:43" s="22" customFormat="1" ht="178.5" outlineLevel="1" x14ac:dyDescent="0.25">
      <c r="A2013" s="70"/>
      <c r="B2013" s="72" t="s">
        <v>7793</v>
      </c>
      <c r="C2013" s="21" t="s">
        <v>79</v>
      </c>
      <c r="D2013" s="74" t="s">
        <v>6827</v>
      </c>
      <c r="E2013" s="74" t="s">
        <v>6828</v>
      </c>
      <c r="F2013" s="74" t="s">
        <v>6829</v>
      </c>
      <c r="G2013" s="74" t="s">
        <v>7797</v>
      </c>
      <c r="H2013" s="72" t="s">
        <v>81</v>
      </c>
      <c r="I2013" s="79">
        <v>0</v>
      </c>
      <c r="J2013" s="75">
        <v>710000000</v>
      </c>
      <c r="K2013" s="75" t="s">
        <v>82</v>
      </c>
      <c r="L2013" s="72" t="s">
        <v>726</v>
      </c>
      <c r="M2013" s="78" t="s">
        <v>1419</v>
      </c>
      <c r="N2013" s="77" t="s">
        <v>84</v>
      </c>
      <c r="O2013" s="77" t="s">
        <v>4214</v>
      </c>
      <c r="P2013" s="74" t="s">
        <v>91</v>
      </c>
      <c r="Q2013" s="76" t="s">
        <v>902</v>
      </c>
      <c r="R2013" s="77" t="s">
        <v>678</v>
      </c>
      <c r="S2013" s="73">
        <v>1</v>
      </c>
      <c r="T2013" s="73">
        <v>145801</v>
      </c>
      <c r="U2013" s="73">
        <f t="shared" si="346"/>
        <v>145801</v>
      </c>
      <c r="V2013" s="12">
        <f t="shared" si="347"/>
        <v>163297.12000000002</v>
      </c>
      <c r="W2013" s="23"/>
      <c r="X2013" s="23">
        <v>2017</v>
      </c>
      <c r="Y2013" s="25"/>
      <c r="Z2013" s="121" t="s">
        <v>1723</v>
      </c>
      <c r="AA2013" s="121" t="s">
        <v>749</v>
      </c>
      <c r="AB2013" s="121" t="s">
        <v>4703</v>
      </c>
      <c r="AC2013" s="121">
        <v>28</v>
      </c>
      <c r="AD2013" s="122">
        <v>325235</v>
      </c>
      <c r="AE2013" s="122" t="s">
        <v>8308</v>
      </c>
      <c r="AF2013" s="121" t="s">
        <v>8475</v>
      </c>
      <c r="AG2013" s="121"/>
      <c r="AH2013" s="121" t="s">
        <v>8429</v>
      </c>
      <c r="AI2013" s="121"/>
      <c r="AJ2013" s="123">
        <v>1</v>
      </c>
      <c r="AK2013" s="123">
        <v>145801</v>
      </c>
      <c r="AL2013" s="123">
        <f t="shared" si="355"/>
        <v>145801</v>
      </c>
      <c r="AM2013" s="123">
        <f t="shared" si="356"/>
        <v>0</v>
      </c>
      <c r="AN2013" s="130"/>
      <c r="AO2013" s="21"/>
      <c r="AP2013" s="24"/>
      <c r="AQ2013" s="21"/>
    </row>
    <row r="2014" spans="1:43" s="22" customFormat="1" ht="178.5" outlineLevel="1" x14ac:dyDescent="0.25">
      <c r="A2014" s="70"/>
      <c r="B2014" s="72" t="s">
        <v>7794</v>
      </c>
      <c r="C2014" s="21" t="s">
        <v>79</v>
      </c>
      <c r="D2014" s="74" t="s">
        <v>6827</v>
      </c>
      <c r="E2014" s="74" t="s">
        <v>6828</v>
      </c>
      <c r="F2014" s="74" t="s">
        <v>6829</v>
      </c>
      <c r="G2014" s="74" t="s">
        <v>7799</v>
      </c>
      <c r="H2014" s="72" t="s">
        <v>81</v>
      </c>
      <c r="I2014" s="79">
        <v>0</v>
      </c>
      <c r="J2014" s="75">
        <v>710000000</v>
      </c>
      <c r="K2014" s="75" t="s">
        <v>82</v>
      </c>
      <c r="L2014" s="72" t="s">
        <v>726</v>
      </c>
      <c r="M2014" s="78" t="s">
        <v>1419</v>
      </c>
      <c r="N2014" s="77" t="s">
        <v>84</v>
      </c>
      <c r="O2014" s="77" t="s">
        <v>4214</v>
      </c>
      <c r="P2014" s="74" t="s">
        <v>91</v>
      </c>
      <c r="Q2014" s="76" t="s">
        <v>902</v>
      </c>
      <c r="R2014" s="77" t="s">
        <v>678</v>
      </c>
      <c r="S2014" s="73">
        <v>2</v>
      </c>
      <c r="T2014" s="73">
        <v>48361</v>
      </c>
      <c r="U2014" s="73">
        <f t="shared" si="346"/>
        <v>96722</v>
      </c>
      <c r="V2014" s="12">
        <f t="shared" si="347"/>
        <v>108328.64000000001</v>
      </c>
      <c r="W2014" s="23"/>
      <c r="X2014" s="23">
        <v>2017</v>
      </c>
      <c r="Y2014" s="25"/>
      <c r="Z2014" s="121" t="s">
        <v>1723</v>
      </c>
      <c r="AA2014" s="121" t="s">
        <v>749</v>
      </c>
      <c r="AB2014" s="121" t="s">
        <v>4703</v>
      </c>
      <c r="AC2014" s="121">
        <v>29</v>
      </c>
      <c r="AD2014" s="122">
        <v>325235</v>
      </c>
      <c r="AE2014" s="122" t="s">
        <v>8308</v>
      </c>
      <c r="AF2014" s="121" t="s">
        <v>8475</v>
      </c>
      <c r="AG2014" s="121"/>
      <c r="AH2014" s="121" t="s">
        <v>8429</v>
      </c>
      <c r="AI2014" s="121"/>
      <c r="AJ2014" s="123">
        <v>2</v>
      </c>
      <c r="AK2014" s="123">
        <v>48361</v>
      </c>
      <c r="AL2014" s="123">
        <f t="shared" si="355"/>
        <v>96722</v>
      </c>
      <c r="AM2014" s="123">
        <f t="shared" si="356"/>
        <v>0</v>
      </c>
      <c r="AN2014" s="130"/>
      <c r="AO2014" s="21"/>
      <c r="AP2014" s="24"/>
      <c r="AQ2014" s="21"/>
    </row>
    <row r="2015" spans="1:43" s="22" customFormat="1" ht="178.5" outlineLevel="1" x14ac:dyDescent="0.25">
      <c r="A2015" s="70"/>
      <c r="B2015" s="72" t="s">
        <v>7795</v>
      </c>
      <c r="C2015" s="21" t="s">
        <v>79</v>
      </c>
      <c r="D2015" s="74" t="s">
        <v>6827</v>
      </c>
      <c r="E2015" s="74" t="s">
        <v>6828</v>
      </c>
      <c r="F2015" s="74" t="s">
        <v>6829</v>
      </c>
      <c r="G2015" s="74" t="s">
        <v>7798</v>
      </c>
      <c r="H2015" s="72" t="s">
        <v>81</v>
      </c>
      <c r="I2015" s="79">
        <v>0</v>
      </c>
      <c r="J2015" s="75">
        <v>710000000</v>
      </c>
      <c r="K2015" s="75" t="s">
        <v>82</v>
      </c>
      <c r="L2015" s="72" t="s">
        <v>726</v>
      </c>
      <c r="M2015" s="78" t="s">
        <v>1419</v>
      </c>
      <c r="N2015" s="77" t="s">
        <v>84</v>
      </c>
      <c r="O2015" s="77" t="s">
        <v>4214</v>
      </c>
      <c r="P2015" s="74" t="s">
        <v>91</v>
      </c>
      <c r="Q2015" s="76" t="s">
        <v>902</v>
      </c>
      <c r="R2015" s="77" t="s">
        <v>678</v>
      </c>
      <c r="S2015" s="73">
        <v>2</v>
      </c>
      <c r="T2015" s="73">
        <v>44121</v>
      </c>
      <c r="U2015" s="73">
        <f t="shared" ref="U2015:U2071" si="357">S2015*T2015</f>
        <v>88242</v>
      </c>
      <c r="V2015" s="12">
        <f t="shared" ref="V2015:V2071" si="358">U2015*1.12</f>
        <v>98831.040000000008</v>
      </c>
      <c r="W2015" s="23"/>
      <c r="X2015" s="23">
        <v>2017</v>
      </c>
      <c r="Y2015" s="25"/>
      <c r="Z2015" s="121" t="s">
        <v>1723</v>
      </c>
      <c r="AA2015" s="121" t="s">
        <v>749</v>
      </c>
      <c r="AB2015" s="121" t="s">
        <v>4703</v>
      </c>
      <c r="AC2015" s="121">
        <v>30</v>
      </c>
      <c r="AD2015" s="122">
        <v>325235</v>
      </c>
      <c r="AE2015" s="122" t="s">
        <v>8308</v>
      </c>
      <c r="AF2015" s="121" t="s">
        <v>8475</v>
      </c>
      <c r="AG2015" s="121"/>
      <c r="AH2015" s="121" t="s">
        <v>8429</v>
      </c>
      <c r="AI2015" s="121"/>
      <c r="AJ2015" s="123">
        <v>2</v>
      </c>
      <c r="AK2015" s="123">
        <v>44121</v>
      </c>
      <c r="AL2015" s="123">
        <f t="shared" si="355"/>
        <v>88242</v>
      </c>
      <c r="AM2015" s="123">
        <f t="shared" si="356"/>
        <v>0</v>
      </c>
      <c r="AN2015" s="130"/>
      <c r="AO2015" s="21"/>
      <c r="AP2015" s="24"/>
      <c r="AQ2015" s="21"/>
    </row>
    <row r="2016" spans="1:43" s="22" customFormat="1" ht="165.75" outlineLevel="1" x14ac:dyDescent="0.25">
      <c r="A2016" s="70"/>
      <c r="B2016" s="72" t="s">
        <v>7835</v>
      </c>
      <c r="C2016" s="21" t="s">
        <v>79</v>
      </c>
      <c r="D2016" s="74" t="s">
        <v>7836</v>
      </c>
      <c r="E2016" s="74" t="s">
        <v>7837</v>
      </c>
      <c r="F2016" s="74" t="s">
        <v>7838</v>
      </c>
      <c r="G2016" s="74" t="s">
        <v>7839</v>
      </c>
      <c r="H2016" s="72" t="s">
        <v>100</v>
      </c>
      <c r="I2016" s="79">
        <v>0</v>
      </c>
      <c r="J2016" s="75">
        <v>710000000</v>
      </c>
      <c r="K2016" s="75" t="s">
        <v>82</v>
      </c>
      <c r="L2016" s="72" t="s">
        <v>726</v>
      </c>
      <c r="M2016" s="74" t="s">
        <v>706</v>
      </c>
      <c r="N2016" s="77" t="s">
        <v>84</v>
      </c>
      <c r="O2016" s="77" t="s">
        <v>4624</v>
      </c>
      <c r="P2016" s="74" t="s">
        <v>91</v>
      </c>
      <c r="Q2016" s="76" t="s">
        <v>902</v>
      </c>
      <c r="R2016" s="77" t="s">
        <v>678</v>
      </c>
      <c r="S2016" s="73">
        <v>1</v>
      </c>
      <c r="T2016" s="73">
        <v>1378125</v>
      </c>
      <c r="U2016" s="73">
        <f t="shared" si="357"/>
        <v>1378125</v>
      </c>
      <c r="V2016" s="12">
        <f t="shared" si="358"/>
        <v>1543500.0000000002</v>
      </c>
      <c r="W2016" s="23"/>
      <c r="X2016" s="23">
        <v>2017</v>
      </c>
      <c r="Y2016" s="25"/>
      <c r="Z2016" s="121"/>
      <c r="AA2016" s="121" t="s">
        <v>904</v>
      </c>
      <c r="AB2016" s="121" t="s">
        <v>7912</v>
      </c>
      <c r="AC2016" s="121"/>
      <c r="AD2016" s="122"/>
      <c r="AE2016" s="122"/>
      <c r="AF2016" s="121" t="s">
        <v>8257</v>
      </c>
      <c r="AG2016" s="121"/>
      <c r="AH2016" s="121" t="s">
        <v>8508</v>
      </c>
      <c r="AI2016" s="121"/>
      <c r="AJ2016" s="123">
        <v>1</v>
      </c>
      <c r="AK2016" s="123">
        <v>1378000</v>
      </c>
      <c r="AL2016" s="123">
        <f t="shared" ref="AL2016:AL2021" si="359">AJ2016*AK2016</f>
        <v>1378000</v>
      </c>
      <c r="AM2016" s="123">
        <f>U2016-AL2016</f>
        <v>125</v>
      </c>
      <c r="AN2016" s="130"/>
      <c r="AO2016" s="21"/>
      <c r="AP2016" s="24"/>
      <c r="AQ2016" s="21"/>
    </row>
    <row r="2017" spans="1:46" s="22" customFormat="1" ht="51" outlineLevel="1" x14ac:dyDescent="0.25">
      <c r="A2017" s="70"/>
      <c r="B2017" s="72" t="s">
        <v>7852</v>
      </c>
      <c r="C2017" s="21" t="s">
        <v>79</v>
      </c>
      <c r="D2017" s="21" t="s">
        <v>300</v>
      </c>
      <c r="E2017" s="21" t="s">
        <v>297</v>
      </c>
      <c r="F2017" s="21" t="s">
        <v>301</v>
      </c>
      <c r="G2017" s="21" t="s">
        <v>299</v>
      </c>
      <c r="H2017" s="23" t="s">
        <v>100</v>
      </c>
      <c r="I2017" s="69" t="s">
        <v>683</v>
      </c>
      <c r="J2017" s="75">
        <v>710000000</v>
      </c>
      <c r="K2017" s="75" t="s">
        <v>82</v>
      </c>
      <c r="L2017" s="72" t="s">
        <v>726</v>
      </c>
      <c r="M2017" s="30" t="s">
        <v>110</v>
      </c>
      <c r="N2017" s="77" t="s">
        <v>84</v>
      </c>
      <c r="O2017" s="26" t="s">
        <v>184</v>
      </c>
      <c r="P2017" s="74" t="s">
        <v>684</v>
      </c>
      <c r="Q2017" s="27">
        <v>112</v>
      </c>
      <c r="R2017" s="74" t="s">
        <v>85</v>
      </c>
      <c r="S2017" s="73">
        <v>6200</v>
      </c>
      <c r="T2017" s="73">
        <f>149.77/1.12</f>
        <v>133.72321428571428</v>
      </c>
      <c r="U2017" s="73">
        <f t="shared" si="357"/>
        <v>829083.92857142852</v>
      </c>
      <c r="V2017" s="12">
        <f t="shared" si="358"/>
        <v>928574</v>
      </c>
      <c r="W2017" s="23"/>
      <c r="X2017" s="23">
        <v>2017</v>
      </c>
      <c r="Y2017" s="25"/>
      <c r="Z2017" s="121" t="s">
        <v>686</v>
      </c>
      <c r="AA2017" s="121" t="s">
        <v>711</v>
      </c>
      <c r="AB2017" s="121" t="s">
        <v>7912</v>
      </c>
      <c r="AC2017" s="121"/>
      <c r="AD2017" s="122"/>
      <c r="AE2017" s="122"/>
      <c r="AF2017" s="121" t="s">
        <v>8262</v>
      </c>
      <c r="AG2017" s="121"/>
      <c r="AH2017" s="121" t="s">
        <v>4612</v>
      </c>
      <c r="AI2017" s="121"/>
      <c r="AJ2017" s="123">
        <v>6200</v>
      </c>
      <c r="AK2017" s="123">
        <f>149.77/1.12</f>
        <v>133.72321428571428</v>
      </c>
      <c r="AL2017" s="123">
        <f t="shared" si="359"/>
        <v>829083.92857142852</v>
      </c>
      <c r="AM2017" s="123">
        <f t="shared" ref="AM2017" si="360">U2017-AL2017</f>
        <v>0</v>
      </c>
      <c r="AN2017" s="130"/>
      <c r="AO2017" s="147" t="s">
        <v>203</v>
      </c>
      <c r="AP2017" s="24">
        <v>1</v>
      </c>
      <c r="AQ2017" s="73">
        <f>AL2017*AP2017</f>
        <v>829083.92857142852</v>
      </c>
      <c r="AS2017" s="70"/>
      <c r="AT2017" s="70"/>
    </row>
    <row r="2018" spans="1:46" s="22" customFormat="1" ht="165.75" outlineLevel="1" x14ac:dyDescent="0.25">
      <c r="A2018" s="70"/>
      <c r="B2018" s="72" t="s">
        <v>7854</v>
      </c>
      <c r="C2018" s="21" t="s">
        <v>79</v>
      </c>
      <c r="D2018" s="21" t="s">
        <v>7856</v>
      </c>
      <c r="E2018" s="21" t="s">
        <v>7857</v>
      </c>
      <c r="F2018" s="21" t="s">
        <v>7858</v>
      </c>
      <c r="G2018" s="21" t="s">
        <v>7859</v>
      </c>
      <c r="H2018" s="72" t="s">
        <v>3011</v>
      </c>
      <c r="I2018" s="79">
        <v>0</v>
      </c>
      <c r="J2018" s="75">
        <v>710000000</v>
      </c>
      <c r="K2018" s="75" t="s">
        <v>82</v>
      </c>
      <c r="L2018" s="72" t="s">
        <v>726</v>
      </c>
      <c r="M2018" s="30" t="s">
        <v>1707</v>
      </c>
      <c r="N2018" s="77" t="s">
        <v>84</v>
      </c>
      <c r="O2018" s="77" t="s">
        <v>7688</v>
      </c>
      <c r="P2018" s="74" t="s">
        <v>91</v>
      </c>
      <c r="Q2018" s="27" t="s">
        <v>902</v>
      </c>
      <c r="R2018" s="77" t="s">
        <v>678</v>
      </c>
      <c r="S2018" s="73">
        <v>2</v>
      </c>
      <c r="T2018" s="73">
        <v>1392857.1428571427</v>
      </c>
      <c r="U2018" s="73">
        <f t="shared" si="357"/>
        <v>2785714.2857142854</v>
      </c>
      <c r="V2018" s="12">
        <f t="shared" si="358"/>
        <v>3120000</v>
      </c>
      <c r="W2018" s="23"/>
      <c r="X2018" s="23">
        <v>2017</v>
      </c>
      <c r="Y2018" s="25"/>
      <c r="Z2018" s="121"/>
      <c r="AA2018" s="121" t="s">
        <v>1427</v>
      </c>
      <c r="AB2018" s="121" t="s">
        <v>4703</v>
      </c>
      <c r="AC2018" s="121"/>
      <c r="AD2018" s="122"/>
      <c r="AE2018" s="122"/>
      <c r="AF2018" s="121" t="s">
        <v>8332</v>
      </c>
      <c r="AG2018" s="121"/>
      <c r="AH2018" s="121" t="s">
        <v>8333</v>
      </c>
      <c r="AI2018" s="121"/>
      <c r="AJ2018" s="123">
        <v>2</v>
      </c>
      <c r="AK2018" s="123">
        <v>1309000</v>
      </c>
      <c r="AL2018" s="123">
        <f t="shared" si="359"/>
        <v>2618000</v>
      </c>
      <c r="AM2018" s="123">
        <f>U2018-AL2018</f>
        <v>167714.28571428545</v>
      </c>
      <c r="AN2018" s="130"/>
      <c r="AO2018" s="21"/>
      <c r="AP2018" s="24"/>
      <c r="AQ2018" s="21"/>
    </row>
    <row r="2019" spans="1:46" s="22" customFormat="1" ht="76.5" outlineLevel="1" x14ac:dyDescent="0.25">
      <c r="A2019" s="70"/>
      <c r="B2019" s="72" t="s">
        <v>7855</v>
      </c>
      <c r="C2019" s="21" t="s">
        <v>79</v>
      </c>
      <c r="D2019" s="21" t="s">
        <v>7860</v>
      </c>
      <c r="E2019" s="21" t="s">
        <v>7861</v>
      </c>
      <c r="F2019" s="21" t="s">
        <v>7862</v>
      </c>
      <c r="G2019" s="21" t="s">
        <v>7863</v>
      </c>
      <c r="H2019" s="72" t="s">
        <v>3011</v>
      </c>
      <c r="I2019" s="79">
        <v>0</v>
      </c>
      <c r="J2019" s="75">
        <v>710000000</v>
      </c>
      <c r="K2019" s="75" t="s">
        <v>82</v>
      </c>
      <c r="L2019" s="72" t="s">
        <v>726</v>
      </c>
      <c r="M2019" s="30" t="s">
        <v>1707</v>
      </c>
      <c r="N2019" s="77" t="s">
        <v>84</v>
      </c>
      <c r="O2019" s="77" t="s">
        <v>7688</v>
      </c>
      <c r="P2019" s="74" t="s">
        <v>91</v>
      </c>
      <c r="Q2019" s="27" t="s">
        <v>902</v>
      </c>
      <c r="R2019" s="77" t="s">
        <v>678</v>
      </c>
      <c r="S2019" s="73">
        <v>1</v>
      </c>
      <c r="T2019" s="73">
        <v>969642.85714285704</v>
      </c>
      <c r="U2019" s="73">
        <f t="shared" si="357"/>
        <v>969642.85714285704</v>
      </c>
      <c r="V2019" s="12">
        <f t="shared" si="358"/>
        <v>1086000</v>
      </c>
      <c r="W2019" s="23"/>
      <c r="X2019" s="23">
        <v>2017</v>
      </c>
      <c r="Y2019" s="25"/>
      <c r="Z2019" s="121"/>
      <c r="AA2019" s="121" t="s">
        <v>1427</v>
      </c>
      <c r="AB2019" s="121" t="s">
        <v>4703</v>
      </c>
      <c r="AC2019" s="121"/>
      <c r="AD2019" s="122"/>
      <c r="AE2019" s="122"/>
      <c r="AF2019" s="121" t="s">
        <v>8332</v>
      </c>
      <c r="AG2019" s="121"/>
      <c r="AH2019" s="121" t="s">
        <v>8333</v>
      </c>
      <c r="AI2019" s="121"/>
      <c r="AJ2019" s="123">
        <v>1</v>
      </c>
      <c r="AK2019" s="123">
        <v>877000</v>
      </c>
      <c r="AL2019" s="123">
        <f t="shared" si="359"/>
        <v>877000</v>
      </c>
      <c r="AM2019" s="123">
        <f>U2019-AL2019</f>
        <v>92642.857142857043</v>
      </c>
      <c r="AN2019" s="130"/>
      <c r="AO2019" s="21"/>
      <c r="AP2019" s="24"/>
      <c r="AQ2019" s="21"/>
    </row>
    <row r="2020" spans="1:46" s="22" customFormat="1" ht="76.5" outlineLevel="1" x14ac:dyDescent="0.25">
      <c r="A2020" s="70"/>
      <c r="B2020" s="72" t="s">
        <v>7896</v>
      </c>
      <c r="C2020" s="21" t="s">
        <v>79</v>
      </c>
      <c r="D2020" s="21" t="s">
        <v>7913</v>
      </c>
      <c r="E2020" s="21" t="s">
        <v>3970</v>
      </c>
      <c r="F2020" s="21" t="s">
        <v>7914</v>
      </c>
      <c r="G2020" s="21" t="s">
        <v>7915</v>
      </c>
      <c r="H2020" s="72" t="s">
        <v>100</v>
      </c>
      <c r="I2020" s="79">
        <v>0</v>
      </c>
      <c r="J2020" s="75">
        <v>710000000</v>
      </c>
      <c r="K2020" s="75" t="s">
        <v>82</v>
      </c>
      <c r="L2020" s="72" t="s">
        <v>272</v>
      </c>
      <c r="M2020" s="74" t="s">
        <v>706</v>
      </c>
      <c r="N2020" s="77" t="s">
        <v>84</v>
      </c>
      <c r="O2020" s="77" t="s">
        <v>4624</v>
      </c>
      <c r="P2020" s="74" t="s">
        <v>91</v>
      </c>
      <c r="Q2020" s="27" t="s">
        <v>1559</v>
      </c>
      <c r="R2020" s="77" t="s">
        <v>1560</v>
      </c>
      <c r="S2020" s="73">
        <v>72</v>
      </c>
      <c r="T2020" s="73">
        <v>8500</v>
      </c>
      <c r="U2020" s="73">
        <f t="shared" ref="U2020" si="361">S2020*T2020</f>
        <v>612000</v>
      </c>
      <c r="V2020" s="12">
        <f t="shared" ref="V2020" si="362">U2020*1.12</f>
        <v>685440.00000000012</v>
      </c>
      <c r="W2020" s="23"/>
      <c r="X2020" s="23">
        <v>2017</v>
      </c>
      <c r="Y2020" s="25"/>
      <c r="Z2020" s="121"/>
      <c r="AA2020" s="121" t="s">
        <v>904</v>
      </c>
      <c r="AB2020" s="121" t="s">
        <v>4792</v>
      </c>
      <c r="AC2020" s="121"/>
      <c r="AD2020" s="122"/>
      <c r="AE2020" s="122"/>
      <c r="AF2020" s="121" t="s">
        <v>8354</v>
      </c>
      <c r="AG2020" s="121"/>
      <c r="AH2020" s="121" t="s">
        <v>8358</v>
      </c>
      <c r="AI2020" s="121"/>
      <c r="AJ2020" s="123">
        <v>72</v>
      </c>
      <c r="AK2020" s="123">
        <v>8500</v>
      </c>
      <c r="AL2020" s="123">
        <f t="shared" si="359"/>
        <v>612000</v>
      </c>
      <c r="AM2020" s="123">
        <f>U2020-AL2020</f>
        <v>0</v>
      </c>
      <c r="AN2020" s="130"/>
      <c r="AO2020" s="21"/>
      <c r="AP2020" s="24"/>
      <c r="AQ2020" s="21"/>
    </row>
    <row r="2021" spans="1:46" s="22" customFormat="1" ht="89.25" outlineLevel="1" x14ac:dyDescent="0.25">
      <c r="A2021" s="70"/>
      <c r="B2021" s="72" t="s">
        <v>7897</v>
      </c>
      <c r="C2021" s="21" t="s">
        <v>79</v>
      </c>
      <c r="D2021" s="21" t="s">
        <v>7899</v>
      </c>
      <c r="E2021" s="21" t="s">
        <v>1357</v>
      </c>
      <c r="F2021" s="21" t="s">
        <v>7900</v>
      </c>
      <c r="G2021" s="21" t="s">
        <v>7907</v>
      </c>
      <c r="H2021" s="72" t="s">
        <v>100</v>
      </c>
      <c r="I2021" s="79">
        <v>0</v>
      </c>
      <c r="J2021" s="75">
        <v>710000000</v>
      </c>
      <c r="K2021" s="75" t="s">
        <v>82</v>
      </c>
      <c r="L2021" s="72" t="s">
        <v>272</v>
      </c>
      <c r="M2021" s="30" t="s">
        <v>969</v>
      </c>
      <c r="N2021" s="77" t="s">
        <v>84</v>
      </c>
      <c r="O2021" s="77" t="s">
        <v>4624</v>
      </c>
      <c r="P2021" s="74" t="s">
        <v>91</v>
      </c>
      <c r="Q2021" s="27" t="s">
        <v>902</v>
      </c>
      <c r="R2021" s="77" t="s">
        <v>678</v>
      </c>
      <c r="S2021" s="73">
        <v>1</v>
      </c>
      <c r="T2021" s="73">
        <v>160160</v>
      </c>
      <c r="U2021" s="73">
        <f t="shared" ref="U2021" si="363">S2021*T2021</f>
        <v>160160</v>
      </c>
      <c r="V2021" s="12">
        <f t="shared" ref="V2021" si="364">U2021*1.12</f>
        <v>179379.20000000001</v>
      </c>
      <c r="W2021" s="23"/>
      <c r="X2021" s="23">
        <v>2017</v>
      </c>
      <c r="Y2021" s="25"/>
      <c r="Z2021" s="121"/>
      <c r="AA2021" s="121" t="s">
        <v>728</v>
      </c>
      <c r="AB2021" s="121" t="s">
        <v>4792</v>
      </c>
      <c r="AC2021" s="121"/>
      <c r="AD2021" s="122"/>
      <c r="AE2021" s="122"/>
      <c r="AF2021" s="121" t="s">
        <v>8321</v>
      </c>
      <c r="AG2021" s="121"/>
      <c r="AH2021" s="121" t="s">
        <v>8325</v>
      </c>
      <c r="AI2021" s="121"/>
      <c r="AJ2021" s="123">
        <v>1</v>
      </c>
      <c r="AK2021" s="123">
        <v>160160</v>
      </c>
      <c r="AL2021" s="123">
        <f t="shared" si="359"/>
        <v>160160</v>
      </c>
      <c r="AM2021" s="123">
        <f>U2021-AL2021</f>
        <v>0</v>
      </c>
      <c r="AN2021" s="130"/>
      <c r="AO2021" s="21"/>
      <c r="AP2021" s="24"/>
      <c r="AQ2021" s="21"/>
    </row>
    <row r="2022" spans="1:46" s="22" customFormat="1" ht="76.5" outlineLevel="1" x14ac:dyDescent="0.25">
      <c r="A2022" s="70"/>
      <c r="B2022" s="72" t="s">
        <v>7898</v>
      </c>
      <c r="C2022" s="21" t="s">
        <v>79</v>
      </c>
      <c r="D2022" s="21" t="s">
        <v>7901</v>
      </c>
      <c r="E2022" s="21" t="s">
        <v>7902</v>
      </c>
      <c r="F2022" s="21" t="s">
        <v>7903</v>
      </c>
      <c r="G2022" s="21" t="s">
        <v>7908</v>
      </c>
      <c r="H2022" s="72" t="s">
        <v>100</v>
      </c>
      <c r="I2022" s="79">
        <v>0</v>
      </c>
      <c r="J2022" s="75">
        <v>710000000</v>
      </c>
      <c r="K2022" s="75" t="s">
        <v>82</v>
      </c>
      <c r="L2022" s="72" t="s">
        <v>272</v>
      </c>
      <c r="M2022" s="30" t="s">
        <v>969</v>
      </c>
      <c r="N2022" s="77" t="s">
        <v>84</v>
      </c>
      <c r="O2022" s="77" t="s">
        <v>4624</v>
      </c>
      <c r="P2022" s="74" t="s">
        <v>91</v>
      </c>
      <c r="Q2022" s="27" t="s">
        <v>902</v>
      </c>
      <c r="R2022" s="77" t="s">
        <v>678</v>
      </c>
      <c r="S2022" s="73">
        <v>1</v>
      </c>
      <c r="T2022" s="73">
        <v>79070</v>
      </c>
      <c r="U2022" s="73">
        <f t="shared" si="357"/>
        <v>79070</v>
      </c>
      <c r="V2022" s="12">
        <f t="shared" si="358"/>
        <v>88558.400000000009</v>
      </c>
      <c r="W2022" s="23"/>
      <c r="X2022" s="23">
        <v>2017</v>
      </c>
      <c r="Y2022" s="25"/>
      <c r="Z2022" s="121"/>
      <c r="AA2022" s="121" t="s">
        <v>728</v>
      </c>
      <c r="AB2022" s="121" t="s">
        <v>4792</v>
      </c>
      <c r="AC2022" s="121"/>
      <c r="AD2022" s="122"/>
      <c r="AE2022" s="122"/>
      <c r="AF2022" s="121" t="s">
        <v>8321</v>
      </c>
      <c r="AG2022" s="121"/>
      <c r="AH2022" s="121" t="s">
        <v>8325</v>
      </c>
      <c r="AI2022" s="121"/>
      <c r="AJ2022" s="123">
        <v>1</v>
      </c>
      <c r="AK2022" s="123">
        <v>79070</v>
      </c>
      <c r="AL2022" s="123">
        <f t="shared" ref="AL2022:AL2023" si="365">AJ2022*AK2022</f>
        <v>79070</v>
      </c>
      <c r="AM2022" s="123">
        <f t="shared" ref="AM2022:AM2023" si="366">U2022-AL2022</f>
        <v>0</v>
      </c>
      <c r="AN2022" s="130"/>
      <c r="AO2022" s="21"/>
      <c r="AP2022" s="24"/>
      <c r="AQ2022" s="21"/>
    </row>
    <row r="2023" spans="1:46" s="22" customFormat="1" ht="114.75" outlineLevel="1" x14ac:dyDescent="0.25">
      <c r="A2023" s="70"/>
      <c r="B2023" s="72" t="s">
        <v>7910</v>
      </c>
      <c r="C2023" s="21" t="s">
        <v>79</v>
      </c>
      <c r="D2023" s="21" t="s">
        <v>7904</v>
      </c>
      <c r="E2023" s="21" t="s">
        <v>7905</v>
      </c>
      <c r="F2023" s="21" t="s">
        <v>7906</v>
      </c>
      <c r="G2023" s="21" t="s">
        <v>7909</v>
      </c>
      <c r="H2023" s="72" t="s">
        <v>100</v>
      </c>
      <c r="I2023" s="79">
        <v>0</v>
      </c>
      <c r="J2023" s="75">
        <v>710000000</v>
      </c>
      <c r="K2023" s="75" t="s">
        <v>82</v>
      </c>
      <c r="L2023" s="72" t="s">
        <v>272</v>
      </c>
      <c r="M2023" s="30" t="s">
        <v>969</v>
      </c>
      <c r="N2023" s="77" t="s">
        <v>84</v>
      </c>
      <c r="O2023" s="77" t="s">
        <v>4624</v>
      </c>
      <c r="P2023" s="74" t="s">
        <v>91</v>
      </c>
      <c r="Q2023" s="27" t="s">
        <v>902</v>
      </c>
      <c r="R2023" s="77" t="s">
        <v>678</v>
      </c>
      <c r="S2023" s="73">
        <v>1</v>
      </c>
      <c r="T2023" s="73">
        <v>150815</v>
      </c>
      <c r="U2023" s="73">
        <f t="shared" si="357"/>
        <v>150815</v>
      </c>
      <c r="V2023" s="12">
        <f t="shared" si="358"/>
        <v>168912.80000000002</v>
      </c>
      <c r="W2023" s="23"/>
      <c r="X2023" s="23">
        <v>2017</v>
      </c>
      <c r="Y2023" s="25"/>
      <c r="Z2023" s="121"/>
      <c r="AA2023" s="121" t="s">
        <v>728</v>
      </c>
      <c r="AB2023" s="121" t="s">
        <v>4792</v>
      </c>
      <c r="AC2023" s="121"/>
      <c r="AD2023" s="122"/>
      <c r="AE2023" s="122"/>
      <c r="AF2023" s="121" t="s">
        <v>8321</v>
      </c>
      <c r="AG2023" s="121"/>
      <c r="AH2023" s="121" t="s">
        <v>8325</v>
      </c>
      <c r="AI2023" s="121"/>
      <c r="AJ2023" s="123">
        <v>1</v>
      </c>
      <c r="AK2023" s="123">
        <v>150815</v>
      </c>
      <c r="AL2023" s="123">
        <f t="shared" si="365"/>
        <v>150815</v>
      </c>
      <c r="AM2023" s="123">
        <f t="shared" si="366"/>
        <v>0</v>
      </c>
      <c r="AN2023" s="130"/>
      <c r="AO2023" s="21"/>
      <c r="AP2023" s="24"/>
      <c r="AQ2023" s="21"/>
    </row>
    <row r="2024" spans="1:46" s="22" customFormat="1" ht="127.5" outlineLevel="1" x14ac:dyDescent="0.25">
      <c r="A2024" s="70"/>
      <c r="B2024" s="72" t="s">
        <v>7932</v>
      </c>
      <c r="C2024" s="21" t="s">
        <v>79</v>
      </c>
      <c r="D2024" s="21" t="s">
        <v>7933</v>
      </c>
      <c r="E2024" s="21" t="s">
        <v>7934</v>
      </c>
      <c r="F2024" s="21" t="s">
        <v>7991</v>
      </c>
      <c r="G2024" s="21" t="s">
        <v>7936</v>
      </c>
      <c r="H2024" s="72" t="s">
        <v>100</v>
      </c>
      <c r="I2024" s="79">
        <v>0</v>
      </c>
      <c r="J2024" s="75">
        <v>710000000</v>
      </c>
      <c r="K2024" s="75" t="s">
        <v>82</v>
      </c>
      <c r="L2024" s="72" t="s">
        <v>272</v>
      </c>
      <c r="M2024" s="74" t="s">
        <v>706</v>
      </c>
      <c r="N2024" s="77" t="s">
        <v>84</v>
      </c>
      <c r="O2024" s="77" t="s">
        <v>7935</v>
      </c>
      <c r="P2024" s="74" t="s">
        <v>91</v>
      </c>
      <c r="Q2024" s="27" t="s">
        <v>705</v>
      </c>
      <c r="R2024" s="77" t="s">
        <v>679</v>
      </c>
      <c r="S2024" s="73">
        <v>1</v>
      </c>
      <c r="T2024" s="73">
        <v>1977678.5714285711</v>
      </c>
      <c r="U2024" s="73">
        <f t="shared" si="357"/>
        <v>1977678.5714285711</v>
      </c>
      <c r="V2024" s="12">
        <f t="shared" si="358"/>
        <v>2215000</v>
      </c>
      <c r="W2024" s="23"/>
      <c r="X2024" s="23">
        <v>2017</v>
      </c>
      <c r="Y2024" s="25"/>
      <c r="Z2024" s="121" t="s">
        <v>8881</v>
      </c>
      <c r="AA2024" s="121" t="s">
        <v>904</v>
      </c>
      <c r="AB2024" s="121" t="s">
        <v>7912</v>
      </c>
      <c r="AC2024" s="121"/>
      <c r="AD2024" s="122"/>
      <c r="AE2024" s="122"/>
      <c r="AF2024" s="121" t="s">
        <v>8317</v>
      </c>
      <c r="AG2024" s="121"/>
      <c r="AH2024" s="121" t="s">
        <v>8318</v>
      </c>
      <c r="AI2024" s="121"/>
      <c r="AJ2024" s="123">
        <v>1</v>
      </c>
      <c r="AK2024" s="123">
        <v>2215000</v>
      </c>
      <c r="AL2024" s="123">
        <f>AJ2024*AK2024</f>
        <v>2215000</v>
      </c>
      <c r="AM2024" s="123">
        <f>V2024-AL2024</f>
        <v>0</v>
      </c>
      <c r="AN2024" s="130"/>
      <c r="AO2024" s="21"/>
      <c r="AP2024" s="24"/>
      <c r="AQ2024" s="21"/>
    </row>
    <row r="2025" spans="1:46" s="22" customFormat="1" ht="76.5" outlineLevel="1" x14ac:dyDescent="0.25">
      <c r="B2025" s="23" t="s">
        <v>7939</v>
      </c>
      <c r="C2025" s="21" t="s">
        <v>79</v>
      </c>
      <c r="D2025" s="21" t="s">
        <v>7941</v>
      </c>
      <c r="E2025" s="21" t="s">
        <v>7942</v>
      </c>
      <c r="F2025" s="21" t="s">
        <v>7943</v>
      </c>
      <c r="G2025" s="21" t="s">
        <v>7944</v>
      </c>
      <c r="H2025" s="72" t="s">
        <v>100</v>
      </c>
      <c r="I2025" s="79">
        <v>0</v>
      </c>
      <c r="J2025" s="75">
        <v>710000000</v>
      </c>
      <c r="K2025" s="75" t="s">
        <v>82</v>
      </c>
      <c r="L2025" s="72" t="s">
        <v>272</v>
      </c>
      <c r="M2025" s="74" t="s">
        <v>8558</v>
      </c>
      <c r="N2025" s="77" t="s">
        <v>84</v>
      </c>
      <c r="O2025" s="77" t="s">
        <v>7688</v>
      </c>
      <c r="P2025" s="74" t="s">
        <v>91</v>
      </c>
      <c r="Q2025" s="27" t="s">
        <v>902</v>
      </c>
      <c r="R2025" s="77" t="s">
        <v>678</v>
      </c>
      <c r="S2025" s="73">
        <v>10</v>
      </c>
      <c r="T2025" s="73">
        <v>44553.58</v>
      </c>
      <c r="U2025" s="73">
        <v>0</v>
      </c>
      <c r="V2025" s="12">
        <f t="shared" si="358"/>
        <v>0</v>
      </c>
      <c r="W2025" s="23"/>
      <c r="X2025" s="23">
        <v>2017</v>
      </c>
      <c r="Y2025" s="25" t="s">
        <v>929</v>
      </c>
      <c r="Z2025" s="121"/>
      <c r="AA2025" s="121" t="s">
        <v>7088</v>
      </c>
      <c r="AB2025" s="121"/>
      <c r="AC2025" s="121"/>
      <c r="AD2025" s="122"/>
      <c r="AE2025" s="122"/>
      <c r="AF2025" s="121" t="s">
        <v>929</v>
      </c>
      <c r="AG2025" s="121"/>
      <c r="AH2025" s="121" t="s">
        <v>929</v>
      </c>
      <c r="AI2025" s="121"/>
      <c r="AJ2025" s="123"/>
      <c r="AK2025" s="123"/>
      <c r="AL2025" s="123" t="s">
        <v>929</v>
      </c>
      <c r="AM2025" s="123"/>
      <c r="AN2025" s="130"/>
      <c r="AO2025" s="21"/>
      <c r="AP2025" s="24"/>
      <c r="AQ2025" s="21"/>
    </row>
    <row r="2026" spans="1:46" s="22" customFormat="1" ht="76.5" outlineLevel="1" x14ac:dyDescent="0.25">
      <c r="A2026" s="70"/>
      <c r="B2026" s="72" t="s">
        <v>7940</v>
      </c>
      <c r="C2026" s="21" t="s">
        <v>79</v>
      </c>
      <c r="D2026" s="21" t="s">
        <v>7945</v>
      </c>
      <c r="E2026" s="21" t="s">
        <v>7942</v>
      </c>
      <c r="F2026" s="21" t="s">
        <v>7946</v>
      </c>
      <c r="G2026" s="21" t="s">
        <v>7947</v>
      </c>
      <c r="H2026" s="72" t="s">
        <v>100</v>
      </c>
      <c r="I2026" s="79">
        <v>0</v>
      </c>
      <c r="J2026" s="75">
        <v>710000000</v>
      </c>
      <c r="K2026" s="75" t="s">
        <v>82</v>
      </c>
      <c r="L2026" s="72" t="s">
        <v>272</v>
      </c>
      <c r="M2026" s="74" t="s">
        <v>8558</v>
      </c>
      <c r="N2026" s="77" t="s">
        <v>84</v>
      </c>
      <c r="O2026" s="77" t="s">
        <v>7688</v>
      </c>
      <c r="P2026" s="74" t="s">
        <v>91</v>
      </c>
      <c r="Q2026" s="27" t="s">
        <v>902</v>
      </c>
      <c r="R2026" s="77" t="s">
        <v>678</v>
      </c>
      <c r="S2026" s="73">
        <v>10</v>
      </c>
      <c r="T2026" s="73">
        <v>137053.57142857142</v>
      </c>
      <c r="U2026" s="73">
        <v>0</v>
      </c>
      <c r="V2026" s="12">
        <f t="shared" si="358"/>
        <v>0</v>
      </c>
      <c r="W2026" s="23"/>
      <c r="X2026" s="23">
        <v>2017</v>
      </c>
      <c r="Y2026" s="25" t="s">
        <v>8017</v>
      </c>
      <c r="Z2026" s="121"/>
      <c r="AA2026" s="121" t="s">
        <v>7088</v>
      </c>
      <c r="AB2026" s="121"/>
      <c r="AC2026" s="121"/>
      <c r="AD2026" s="122"/>
      <c r="AE2026" s="122"/>
      <c r="AF2026" s="121" t="s">
        <v>4078</v>
      </c>
      <c r="AG2026" s="121"/>
      <c r="AH2026" s="126"/>
      <c r="AI2026" s="121"/>
      <c r="AJ2026" s="123"/>
      <c r="AK2026" s="123"/>
      <c r="AL2026" s="123"/>
      <c r="AM2026" s="123"/>
      <c r="AN2026" s="130"/>
      <c r="AO2026" s="21"/>
      <c r="AP2026" s="24"/>
      <c r="AQ2026" s="21"/>
    </row>
    <row r="2027" spans="1:46" s="22" customFormat="1" ht="76.5" outlineLevel="1" x14ac:dyDescent="0.25">
      <c r="A2027" s="70"/>
      <c r="B2027" s="72" t="s">
        <v>8015</v>
      </c>
      <c r="C2027" s="21" t="s">
        <v>79</v>
      </c>
      <c r="D2027" s="21" t="s">
        <v>7945</v>
      </c>
      <c r="E2027" s="21" t="s">
        <v>7942</v>
      </c>
      <c r="F2027" s="21" t="s">
        <v>7946</v>
      </c>
      <c r="G2027" s="21" t="s">
        <v>8016</v>
      </c>
      <c r="H2027" s="72" t="s">
        <v>100</v>
      </c>
      <c r="I2027" s="79">
        <v>0</v>
      </c>
      <c r="J2027" s="75">
        <v>710000000</v>
      </c>
      <c r="K2027" s="75" t="s">
        <v>82</v>
      </c>
      <c r="L2027" s="72" t="s">
        <v>272</v>
      </c>
      <c r="M2027" s="74" t="s">
        <v>8558</v>
      </c>
      <c r="N2027" s="77" t="s">
        <v>84</v>
      </c>
      <c r="O2027" s="77" t="s">
        <v>7688</v>
      </c>
      <c r="P2027" s="74" t="s">
        <v>91</v>
      </c>
      <c r="Q2027" s="27" t="s">
        <v>902</v>
      </c>
      <c r="R2027" s="77" t="s">
        <v>678</v>
      </c>
      <c r="S2027" s="73">
        <v>14</v>
      </c>
      <c r="T2027" s="73">
        <v>137053.57142857142</v>
      </c>
      <c r="U2027" s="73">
        <f t="shared" ref="U2027" si="367">S2027*T2027</f>
        <v>1918750</v>
      </c>
      <c r="V2027" s="12">
        <f t="shared" ref="V2027" si="368">U2027*1.12</f>
        <v>2149000</v>
      </c>
      <c r="W2027" s="23"/>
      <c r="X2027" s="23">
        <v>2017</v>
      </c>
      <c r="Y2027" s="25"/>
      <c r="Z2027" s="121"/>
      <c r="AA2027" s="121" t="s">
        <v>7088</v>
      </c>
      <c r="AB2027" s="121" t="s">
        <v>4790</v>
      </c>
      <c r="AC2027" s="121"/>
      <c r="AD2027" s="122"/>
      <c r="AE2027" s="122"/>
      <c r="AF2027" s="121" t="s">
        <v>8289</v>
      </c>
      <c r="AG2027" s="121"/>
      <c r="AH2027" s="121" t="s">
        <v>8290</v>
      </c>
      <c r="AI2027" s="121"/>
      <c r="AJ2027" s="123">
        <v>14</v>
      </c>
      <c r="AK2027" s="123">
        <v>153500</v>
      </c>
      <c r="AL2027" s="123">
        <f>AJ2027*AK2027</f>
        <v>2149000</v>
      </c>
      <c r="AM2027" s="123">
        <f t="shared" ref="AM2027:AM2030" si="369">V2027-AL2027</f>
        <v>0</v>
      </c>
      <c r="AN2027" s="130"/>
      <c r="AO2027" s="21"/>
      <c r="AP2027" s="24"/>
      <c r="AQ2027" s="21"/>
    </row>
    <row r="2028" spans="1:46" s="22" customFormat="1" ht="51" outlineLevel="1" x14ac:dyDescent="0.25">
      <c r="A2028" s="70"/>
      <c r="B2028" s="72" t="s">
        <v>7953</v>
      </c>
      <c r="C2028" s="21" t="s">
        <v>79</v>
      </c>
      <c r="D2028" s="21" t="s">
        <v>300</v>
      </c>
      <c r="E2028" s="21" t="s">
        <v>297</v>
      </c>
      <c r="F2028" s="21" t="s">
        <v>301</v>
      </c>
      <c r="G2028" s="21" t="s">
        <v>299</v>
      </c>
      <c r="H2028" s="23" t="s">
        <v>100</v>
      </c>
      <c r="I2028" s="69" t="s">
        <v>683</v>
      </c>
      <c r="J2028" s="25">
        <v>710000000</v>
      </c>
      <c r="K2028" s="25" t="s">
        <v>82</v>
      </c>
      <c r="L2028" s="23" t="s">
        <v>272</v>
      </c>
      <c r="M2028" s="30" t="s">
        <v>1428</v>
      </c>
      <c r="N2028" s="26" t="s">
        <v>84</v>
      </c>
      <c r="O2028" s="26" t="s">
        <v>184</v>
      </c>
      <c r="P2028" s="74" t="s">
        <v>684</v>
      </c>
      <c r="Q2028" s="27">
        <v>112</v>
      </c>
      <c r="R2028" s="74" t="s">
        <v>85</v>
      </c>
      <c r="S2028" s="73">
        <v>4700</v>
      </c>
      <c r="T2028" s="73">
        <f>142/1.12</f>
        <v>126.78571428571428</v>
      </c>
      <c r="U2028" s="12">
        <f>S2028*T2028</f>
        <v>595892.85714285716</v>
      </c>
      <c r="V2028" s="12">
        <f t="shared" si="358"/>
        <v>667400.00000000012</v>
      </c>
      <c r="W2028" s="23"/>
      <c r="X2028" s="23">
        <v>2017</v>
      </c>
      <c r="Y2028" s="25"/>
      <c r="Z2028" s="121" t="s">
        <v>686</v>
      </c>
      <c r="AA2028" s="121" t="s">
        <v>1427</v>
      </c>
      <c r="AB2028" s="121" t="s">
        <v>4792</v>
      </c>
      <c r="AC2028" s="121"/>
      <c r="AD2028" s="122"/>
      <c r="AE2028" s="122"/>
      <c r="AF2028" s="121" t="s">
        <v>8346</v>
      </c>
      <c r="AG2028" s="121"/>
      <c r="AH2028" s="121" t="s">
        <v>4612</v>
      </c>
      <c r="AI2028" s="121"/>
      <c r="AJ2028" s="123">
        <v>4700</v>
      </c>
      <c r="AK2028" s="123">
        <f>142/1.12</f>
        <v>126.78571428571428</v>
      </c>
      <c r="AL2028" s="123">
        <f t="shared" ref="AL2028:AL2029" si="370">AJ2028*AK2028</f>
        <v>595892.85714285716</v>
      </c>
      <c r="AM2028" s="123">
        <f t="shared" ref="AM2028:AM2029" si="371">U2028-AL2028</f>
        <v>0</v>
      </c>
      <c r="AN2028" s="130"/>
      <c r="AO2028" s="147" t="s">
        <v>203</v>
      </c>
      <c r="AP2028" s="24">
        <v>1</v>
      </c>
      <c r="AQ2028" s="73">
        <f t="shared" ref="AQ2028:AQ2029" si="372">AL2028*AP2028</f>
        <v>595892.85714285716</v>
      </c>
      <c r="AS2028" s="70"/>
      <c r="AT2028" s="70"/>
    </row>
    <row r="2029" spans="1:46" s="22" customFormat="1" ht="51" outlineLevel="1" x14ac:dyDescent="0.25">
      <c r="A2029" s="70"/>
      <c r="B2029" s="72" t="s">
        <v>7954</v>
      </c>
      <c r="C2029" s="21" t="s">
        <v>79</v>
      </c>
      <c r="D2029" s="21" t="s">
        <v>302</v>
      </c>
      <c r="E2029" s="21" t="s">
        <v>303</v>
      </c>
      <c r="F2029" s="21" t="s">
        <v>304</v>
      </c>
      <c r="G2029" s="21" t="s">
        <v>299</v>
      </c>
      <c r="H2029" s="23" t="s">
        <v>100</v>
      </c>
      <c r="I2029" s="69" t="s">
        <v>683</v>
      </c>
      <c r="J2029" s="25">
        <v>710000000</v>
      </c>
      <c r="K2029" s="25" t="s">
        <v>82</v>
      </c>
      <c r="L2029" s="23" t="s">
        <v>272</v>
      </c>
      <c r="M2029" s="78" t="s">
        <v>1428</v>
      </c>
      <c r="N2029" s="26" t="s">
        <v>84</v>
      </c>
      <c r="O2029" s="26" t="s">
        <v>184</v>
      </c>
      <c r="P2029" s="74" t="s">
        <v>684</v>
      </c>
      <c r="Q2029" s="27">
        <v>112</v>
      </c>
      <c r="R2029" s="26" t="s">
        <v>85</v>
      </c>
      <c r="S2029" s="12">
        <v>16500</v>
      </c>
      <c r="T2029" s="73">
        <f>140/1.12</f>
        <v>124.99999999999999</v>
      </c>
      <c r="U2029" s="12">
        <f>S2029*T2029</f>
        <v>2062499.9999999998</v>
      </c>
      <c r="V2029" s="12">
        <f t="shared" si="358"/>
        <v>2310000</v>
      </c>
      <c r="W2029" s="23"/>
      <c r="X2029" s="23">
        <v>2017</v>
      </c>
      <c r="Y2029" s="25"/>
      <c r="Z2029" s="121" t="s">
        <v>686</v>
      </c>
      <c r="AA2029" s="121" t="s">
        <v>1427</v>
      </c>
      <c r="AB2029" s="121" t="s">
        <v>4792</v>
      </c>
      <c r="AC2029" s="121"/>
      <c r="AD2029" s="122"/>
      <c r="AE2029" s="122"/>
      <c r="AF2029" s="121" t="s">
        <v>8346</v>
      </c>
      <c r="AG2029" s="121"/>
      <c r="AH2029" s="121" t="s">
        <v>4612</v>
      </c>
      <c r="AI2029" s="121"/>
      <c r="AJ2029" s="123">
        <v>16500</v>
      </c>
      <c r="AK2029" s="123">
        <f>140/1.12</f>
        <v>124.99999999999999</v>
      </c>
      <c r="AL2029" s="123">
        <f t="shared" si="370"/>
        <v>2062499.9999999998</v>
      </c>
      <c r="AM2029" s="123">
        <f t="shared" si="371"/>
        <v>0</v>
      </c>
      <c r="AN2029" s="130"/>
      <c r="AO2029" s="147" t="s">
        <v>203</v>
      </c>
      <c r="AP2029" s="24">
        <v>1</v>
      </c>
      <c r="AQ2029" s="73">
        <f t="shared" si="372"/>
        <v>2062499.9999999998</v>
      </c>
      <c r="AS2029" s="70"/>
      <c r="AT2029" s="70"/>
    </row>
    <row r="2030" spans="1:46" s="22" customFormat="1" ht="76.5" outlineLevel="1" x14ac:dyDescent="0.25">
      <c r="A2030" s="70"/>
      <c r="B2030" s="72" t="s">
        <v>7955</v>
      </c>
      <c r="C2030" s="21" t="s">
        <v>79</v>
      </c>
      <c r="D2030" s="74" t="s">
        <v>7981</v>
      </c>
      <c r="E2030" s="74" t="s">
        <v>7982</v>
      </c>
      <c r="F2030" s="74" t="s">
        <v>7983</v>
      </c>
      <c r="G2030" s="74" t="s">
        <v>7984</v>
      </c>
      <c r="H2030" s="72" t="s">
        <v>100</v>
      </c>
      <c r="I2030" s="79">
        <v>0</v>
      </c>
      <c r="J2030" s="75">
        <v>710000000</v>
      </c>
      <c r="K2030" s="75" t="s">
        <v>82</v>
      </c>
      <c r="L2030" s="72" t="s">
        <v>272</v>
      </c>
      <c r="M2030" s="78" t="s">
        <v>101</v>
      </c>
      <c r="N2030" s="77" t="s">
        <v>84</v>
      </c>
      <c r="O2030" s="77" t="s">
        <v>4214</v>
      </c>
      <c r="P2030" s="74" t="s">
        <v>91</v>
      </c>
      <c r="Q2030" s="76" t="s">
        <v>902</v>
      </c>
      <c r="R2030" s="77" t="s">
        <v>678</v>
      </c>
      <c r="S2030" s="73">
        <v>400</v>
      </c>
      <c r="T2030" s="73">
        <v>1964.29</v>
      </c>
      <c r="U2030" s="73">
        <f t="shared" si="357"/>
        <v>785716</v>
      </c>
      <c r="V2030" s="12">
        <f t="shared" si="358"/>
        <v>880001.92</v>
      </c>
      <c r="W2030" s="23"/>
      <c r="X2030" s="23">
        <v>2017</v>
      </c>
      <c r="Y2030" s="25"/>
      <c r="Z2030" s="121"/>
      <c r="AA2030" s="121" t="s">
        <v>1427</v>
      </c>
      <c r="AB2030" s="121" t="s">
        <v>4792</v>
      </c>
      <c r="AC2030" s="121"/>
      <c r="AD2030" s="122"/>
      <c r="AE2030" s="122"/>
      <c r="AF2030" s="121" t="s">
        <v>8321</v>
      </c>
      <c r="AG2030" s="121"/>
      <c r="AH2030" s="121" t="s">
        <v>8322</v>
      </c>
      <c r="AI2030" s="121"/>
      <c r="AJ2030" s="123">
        <v>400</v>
      </c>
      <c r="AK2030" s="123">
        <f>1964.29*1.12</f>
        <v>2200.0048000000002</v>
      </c>
      <c r="AL2030" s="123">
        <f>AJ2030*AK2030</f>
        <v>880001.92</v>
      </c>
      <c r="AM2030" s="123">
        <f t="shared" si="369"/>
        <v>0</v>
      </c>
      <c r="AN2030" s="130"/>
      <c r="AO2030" s="21"/>
      <c r="AP2030" s="24"/>
      <c r="AQ2030" s="21"/>
    </row>
    <row r="2031" spans="1:46" s="22" customFormat="1" ht="76.5" outlineLevel="1" x14ac:dyDescent="0.25">
      <c r="A2031" s="70"/>
      <c r="B2031" s="72" t="s">
        <v>7956</v>
      </c>
      <c r="C2031" s="21" t="s">
        <v>79</v>
      </c>
      <c r="D2031" s="74" t="s">
        <v>7981</v>
      </c>
      <c r="E2031" s="74" t="s">
        <v>7982</v>
      </c>
      <c r="F2031" s="74" t="s">
        <v>7983</v>
      </c>
      <c r="G2031" s="74" t="s">
        <v>7985</v>
      </c>
      <c r="H2031" s="72" t="s">
        <v>100</v>
      </c>
      <c r="I2031" s="79">
        <v>0</v>
      </c>
      <c r="J2031" s="75">
        <v>710000000</v>
      </c>
      <c r="K2031" s="75" t="s">
        <v>82</v>
      </c>
      <c r="L2031" s="72" t="s">
        <v>272</v>
      </c>
      <c r="M2031" s="78" t="s">
        <v>101</v>
      </c>
      <c r="N2031" s="77" t="s">
        <v>84</v>
      </c>
      <c r="O2031" s="77" t="s">
        <v>4214</v>
      </c>
      <c r="P2031" s="74" t="s">
        <v>91</v>
      </c>
      <c r="Q2031" s="76" t="s">
        <v>902</v>
      </c>
      <c r="R2031" s="77" t="s">
        <v>678</v>
      </c>
      <c r="S2031" s="73">
        <v>24</v>
      </c>
      <c r="T2031" s="73">
        <v>3928.58</v>
      </c>
      <c r="U2031" s="73">
        <v>0</v>
      </c>
      <c r="V2031" s="12">
        <f t="shared" ref="V2031" si="373">U2031*1.12</f>
        <v>0</v>
      </c>
      <c r="W2031" s="23"/>
      <c r="X2031" s="23">
        <v>2017</v>
      </c>
      <c r="Y2031" s="25" t="s">
        <v>4476</v>
      </c>
      <c r="Z2031" s="121"/>
      <c r="AA2031" s="121" t="s">
        <v>1427</v>
      </c>
      <c r="AB2031" s="121" t="s">
        <v>4792</v>
      </c>
      <c r="AC2031" s="121"/>
      <c r="AD2031" s="122"/>
      <c r="AE2031" s="122"/>
      <c r="AF2031" s="121" t="s">
        <v>8321</v>
      </c>
      <c r="AG2031" s="121"/>
      <c r="AH2031" s="121" t="s">
        <v>8322</v>
      </c>
      <c r="AI2031" s="121"/>
      <c r="AJ2031" s="123">
        <v>24</v>
      </c>
      <c r="AK2031" s="123">
        <f>3928.58*1.12</f>
        <v>4400.0096000000003</v>
      </c>
      <c r="AL2031" s="123" t="s">
        <v>4078</v>
      </c>
      <c r="AM2031" s="139"/>
      <c r="AN2031" s="130"/>
      <c r="AO2031" s="21"/>
      <c r="AP2031" s="24"/>
      <c r="AQ2031" s="21"/>
    </row>
    <row r="2032" spans="1:46" s="22" customFormat="1" ht="76.5" outlineLevel="1" x14ac:dyDescent="0.25">
      <c r="A2032" s="70"/>
      <c r="B2032" s="72" t="s">
        <v>8570</v>
      </c>
      <c r="C2032" s="21" t="s">
        <v>79</v>
      </c>
      <c r="D2032" s="74" t="s">
        <v>7981</v>
      </c>
      <c r="E2032" s="74" t="s">
        <v>7982</v>
      </c>
      <c r="F2032" s="74" t="s">
        <v>7983</v>
      </c>
      <c r="G2032" s="74" t="s">
        <v>7985</v>
      </c>
      <c r="H2032" s="72" t="s">
        <v>100</v>
      </c>
      <c r="I2032" s="79">
        <v>0</v>
      </c>
      <c r="J2032" s="75">
        <v>710000000</v>
      </c>
      <c r="K2032" s="75" t="s">
        <v>82</v>
      </c>
      <c r="L2032" s="72" t="s">
        <v>272</v>
      </c>
      <c r="M2032" s="78" t="s">
        <v>101</v>
      </c>
      <c r="N2032" s="77" t="s">
        <v>84</v>
      </c>
      <c r="O2032" s="77" t="s">
        <v>4214</v>
      </c>
      <c r="P2032" s="74" t="s">
        <v>91</v>
      </c>
      <c r="Q2032" s="76" t="s">
        <v>902</v>
      </c>
      <c r="R2032" s="77" t="s">
        <v>678</v>
      </c>
      <c r="S2032" s="73">
        <f>24+12</f>
        <v>36</v>
      </c>
      <c r="T2032" s="73">
        <v>3928.58</v>
      </c>
      <c r="U2032" s="73">
        <f t="shared" ref="U2032" si="374">S2032*T2032</f>
        <v>141428.88</v>
      </c>
      <c r="V2032" s="12">
        <f t="shared" ref="V2032" si="375">U2032*1.12</f>
        <v>158400.34560000003</v>
      </c>
      <c r="W2032" s="23"/>
      <c r="X2032" s="23">
        <v>2017</v>
      </c>
      <c r="Y2032" s="25"/>
      <c r="Z2032" s="121"/>
      <c r="AA2032" s="121" t="s">
        <v>1427</v>
      </c>
      <c r="AB2032" s="121" t="s">
        <v>4792</v>
      </c>
      <c r="AC2032" s="121"/>
      <c r="AD2032" s="122"/>
      <c r="AE2032" s="122"/>
      <c r="AF2032" s="121" t="s">
        <v>8321</v>
      </c>
      <c r="AG2032" s="121"/>
      <c r="AH2032" s="121" t="s">
        <v>8322</v>
      </c>
      <c r="AI2032" s="121"/>
      <c r="AJ2032" s="123">
        <v>36</v>
      </c>
      <c r="AK2032" s="123">
        <f>3928.58*1.12</f>
        <v>4400.0096000000003</v>
      </c>
      <c r="AL2032" s="123">
        <f>AJ2032*AK2032</f>
        <v>158400.3456</v>
      </c>
      <c r="AM2032" s="123">
        <f t="shared" ref="AM2032" si="376">V2032-AL2032</f>
        <v>0</v>
      </c>
      <c r="AN2032" s="130"/>
      <c r="AO2032" s="21"/>
      <c r="AP2032" s="24"/>
      <c r="AQ2032" s="21"/>
    </row>
    <row r="2033" spans="1:43" s="22" customFormat="1" ht="153" outlineLevel="1" x14ac:dyDescent="0.25">
      <c r="A2033" s="70"/>
      <c r="B2033" s="72" t="s">
        <v>7979</v>
      </c>
      <c r="C2033" s="21" t="s">
        <v>79</v>
      </c>
      <c r="D2033" s="21" t="s">
        <v>7957</v>
      </c>
      <c r="E2033" s="21" t="s">
        <v>7958</v>
      </c>
      <c r="F2033" s="21" t="s">
        <v>7959</v>
      </c>
      <c r="G2033" s="21" t="s">
        <v>7960</v>
      </c>
      <c r="H2033" s="72" t="s">
        <v>3011</v>
      </c>
      <c r="I2033" s="79">
        <v>0.3</v>
      </c>
      <c r="J2033" s="75">
        <v>710000000</v>
      </c>
      <c r="K2033" s="75" t="s">
        <v>82</v>
      </c>
      <c r="L2033" s="72" t="s">
        <v>272</v>
      </c>
      <c r="M2033" s="74" t="s">
        <v>8558</v>
      </c>
      <c r="N2033" s="77" t="s">
        <v>84</v>
      </c>
      <c r="O2033" s="77" t="s">
        <v>4624</v>
      </c>
      <c r="P2033" s="74" t="s">
        <v>91</v>
      </c>
      <c r="Q2033" s="27" t="s">
        <v>902</v>
      </c>
      <c r="R2033" s="77" t="s">
        <v>678</v>
      </c>
      <c r="S2033" s="73">
        <v>1</v>
      </c>
      <c r="T2033" s="73">
        <v>5767857.1399999997</v>
      </c>
      <c r="U2033" s="73">
        <f t="shared" ref="U2033:U2034" si="377">S2033*T2033</f>
        <v>5767857.1399999997</v>
      </c>
      <c r="V2033" s="12">
        <f t="shared" ref="V2033:V2034" si="378">U2033*1.12</f>
        <v>6459999.9967999998</v>
      </c>
      <c r="W2033" s="23" t="s">
        <v>203</v>
      </c>
      <c r="X2033" s="23">
        <v>2017</v>
      </c>
      <c r="Y2033" s="25"/>
      <c r="Z2033" s="121"/>
      <c r="AA2033" s="121" t="s">
        <v>7088</v>
      </c>
      <c r="AB2033" s="121" t="s">
        <v>4792</v>
      </c>
      <c r="AC2033" s="121"/>
      <c r="AD2033" s="122"/>
      <c r="AE2033" s="122"/>
      <c r="AF2033" s="121" t="s">
        <v>8319</v>
      </c>
      <c r="AG2033" s="121"/>
      <c r="AH2033" s="121" t="s">
        <v>8320</v>
      </c>
      <c r="AI2033" s="121"/>
      <c r="AJ2033" s="123">
        <v>1</v>
      </c>
      <c r="AK2033" s="123">
        <f>6460000/1.12</f>
        <v>5767857.1428571427</v>
      </c>
      <c r="AL2033" s="123">
        <f>AJ2033*AK2033</f>
        <v>5767857.1428571427</v>
      </c>
      <c r="AM2033" s="123">
        <f>U2033-AL2033</f>
        <v>-2.8571430593729019E-3</v>
      </c>
      <c r="AN2033" s="130"/>
      <c r="AO2033" s="99" t="s">
        <v>8505</v>
      </c>
      <c r="AP2033" s="144">
        <v>0.31900000000000001</v>
      </c>
      <c r="AQ2033" s="12">
        <f>AL2033*AP2033</f>
        <v>1839946.4285714286</v>
      </c>
    </row>
    <row r="2034" spans="1:43" s="22" customFormat="1" ht="127.5" outlineLevel="1" x14ac:dyDescent="0.25">
      <c r="A2034" s="70"/>
      <c r="B2034" s="72" t="s">
        <v>7980</v>
      </c>
      <c r="C2034" s="21" t="s">
        <v>79</v>
      </c>
      <c r="D2034" s="21" t="s">
        <v>440</v>
      </c>
      <c r="E2034" s="21" t="s">
        <v>441</v>
      </c>
      <c r="F2034" s="21" t="s">
        <v>442</v>
      </c>
      <c r="G2034" s="21" t="s">
        <v>7961</v>
      </c>
      <c r="H2034" s="72" t="s">
        <v>100</v>
      </c>
      <c r="I2034" s="79">
        <v>0</v>
      </c>
      <c r="J2034" s="75">
        <v>710000000</v>
      </c>
      <c r="K2034" s="75" t="s">
        <v>82</v>
      </c>
      <c r="L2034" s="72" t="s">
        <v>272</v>
      </c>
      <c r="M2034" s="74" t="s">
        <v>8558</v>
      </c>
      <c r="N2034" s="77" t="s">
        <v>84</v>
      </c>
      <c r="O2034" s="77" t="s">
        <v>4624</v>
      </c>
      <c r="P2034" s="74" t="s">
        <v>91</v>
      </c>
      <c r="Q2034" s="27" t="s">
        <v>902</v>
      </c>
      <c r="R2034" s="77" t="s">
        <v>678</v>
      </c>
      <c r="S2034" s="73">
        <v>1</v>
      </c>
      <c r="T2034" s="73">
        <v>491071.43</v>
      </c>
      <c r="U2034" s="73">
        <f t="shared" si="377"/>
        <v>491071.43</v>
      </c>
      <c r="V2034" s="12">
        <f t="shared" si="378"/>
        <v>550000.00160000008</v>
      </c>
      <c r="W2034" s="23"/>
      <c r="X2034" s="23">
        <v>2017</v>
      </c>
      <c r="Y2034" s="25"/>
      <c r="Z2034" s="121"/>
      <c r="AA2034" s="121" t="s">
        <v>7088</v>
      </c>
      <c r="AB2034" s="121" t="s">
        <v>4790</v>
      </c>
      <c r="AC2034" s="121"/>
      <c r="AD2034" s="122"/>
      <c r="AE2034" s="122"/>
      <c r="AF2034" s="121" t="s">
        <v>8289</v>
      </c>
      <c r="AG2034" s="121"/>
      <c r="AH2034" s="121" t="s">
        <v>8290</v>
      </c>
      <c r="AI2034" s="121"/>
      <c r="AJ2034" s="123">
        <v>1</v>
      </c>
      <c r="AK2034" s="123">
        <v>550000</v>
      </c>
      <c r="AL2034" s="123">
        <f t="shared" ref="AL2034:AL2035" si="379">AJ2034*AK2034</f>
        <v>550000</v>
      </c>
      <c r="AM2034" s="123">
        <f t="shared" ref="AM2034:AM2035" si="380">V2034-AL2034</f>
        <v>1.6000000759959221E-3</v>
      </c>
      <c r="AN2034" s="130"/>
      <c r="AO2034" s="21"/>
      <c r="AP2034" s="24"/>
      <c r="AQ2034" s="21"/>
    </row>
    <row r="2035" spans="1:43" s="22" customFormat="1" ht="76.5" outlineLevel="1" x14ac:dyDescent="0.25">
      <c r="A2035" s="70"/>
      <c r="B2035" s="72" t="s">
        <v>7987</v>
      </c>
      <c r="C2035" s="21" t="s">
        <v>79</v>
      </c>
      <c r="D2035" s="21" t="s">
        <v>7962</v>
      </c>
      <c r="E2035" s="21" t="s">
        <v>7963</v>
      </c>
      <c r="F2035" s="21" t="s">
        <v>7964</v>
      </c>
      <c r="G2035" s="21" t="s">
        <v>7965</v>
      </c>
      <c r="H2035" s="72" t="s">
        <v>100</v>
      </c>
      <c r="I2035" s="79">
        <v>0</v>
      </c>
      <c r="J2035" s="75">
        <v>710000000</v>
      </c>
      <c r="K2035" s="75" t="s">
        <v>82</v>
      </c>
      <c r="L2035" s="72" t="s">
        <v>272</v>
      </c>
      <c r="M2035" s="74" t="s">
        <v>8558</v>
      </c>
      <c r="N2035" s="77" t="s">
        <v>84</v>
      </c>
      <c r="O2035" s="77" t="s">
        <v>4624</v>
      </c>
      <c r="P2035" s="74" t="s">
        <v>91</v>
      </c>
      <c r="Q2035" s="27" t="s">
        <v>902</v>
      </c>
      <c r="R2035" s="77" t="s">
        <v>678</v>
      </c>
      <c r="S2035" s="73">
        <v>1</v>
      </c>
      <c r="T2035" s="73">
        <v>321428.57</v>
      </c>
      <c r="U2035" s="73">
        <f t="shared" si="357"/>
        <v>321428.57</v>
      </c>
      <c r="V2035" s="12">
        <f t="shared" si="358"/>
        <v>359999.99840000004</v>
      </c>
      <c r="W2035" s="23"/>
      <c r="X2035" s="23">
        <v>2017</v>
      </c>
      <c r="Y2035" s="25"/>
      <c r="Z2035" s="121"/>
      <c r="AA2035" s="121" t="s">
        <v>7088</v>
      </c>
      <c r="AB2035" s="121" t="s">
        <v>4790</v>
      </c>
      <c r="AC2035" s="121"/>
      <c r="AD2035" s="122"/>
      <c r="AE2035" s="122"/>
      <c r="AF2035" s="121" t="s">
        <v>8289</v>
      </c>
      <c r="AG2035" s="121"/>
      <c r="AH2035" s="121" t="s">
        <v>8290</v>
      </c>
      <c r="AI2035" s="121"/>
      <c r="AJ2035" s="123">
        <v>1</v>
      </c>
      <c r="AK2035" s="123">
        <v>360000</v>
      </c>
      <c r="AL2035" s="123">
        <f t="shared" si="379"/>
        <v>360000</v>
      </c>
      <c r="AM2035" s="123">
        <f t="shared" si="380"/>
        <v>-1.5999999595806003E-3</v>
      </c>
      <c r="AN2035" s="130"/>
      <c r="AO2035" s="21"/>
      <c r="AP2035" s="24"/>
      <c r="AQ2035" s="21"/>
    </row>
    <row r="2036" spans="1:43" s="22" customFormat="1" ht="165.75" outlineLevel="1" x14ac:dyDescent="0.25">
      <c r="A2036" s="70"/>
      <c r="B2036" s="72" t="s">
        <v>7988</v>
      </c>
      <c r="C2036" s="21" t="s">
        <v>79</v>
      </c>
      <c r="D2036" s="21" t="s">
        <v>7966</v>
      </c>
      <c r="E2036" s="21" t="s">
        <v>7967</v>
      </c>
      <c r="F2036" s="21" t="s">
        <v>7968</v>
      </c>
      <c r="G2036" s="21" t="s">
        <v>7969</v>
      </c>
      <c r="H2036" s="72" t="s">
        <v>3011</v>
      </c>
      <c r="I2036" s="79">
        <v>0</v>
      </c>
      <c r="J2036" s="75">
        <v>710000000</v>
      </c>
      <c r="K2036" s="75" t="s">
        <v>82</v>
      </c>
      <c r="L2036" s="72" t="s">
        <v>272</v>
      </c>
      <c r="M2036" s="74" t="s">
        <v>8558</v>
      </c>
      <c r="N2036" s="77" t="s">
        <v>84</v>
      </c>
      <c r="O2036" s="77" t="s">
        <v>4624</v>
      </c>
      <c r="P2036" s="74" t="s">
        <v>91</v>
      </c>
      <c r="Q2036" s="27" t="s">
        <v>902</v>
      </c>
      <c r="R2036" s="77" t="s">
        <v>678</v>
      </c>
      <c r="S2036" s="73">
        <v>2</v>
      </c>
      <c r="T2036" s="73">
        <v>3322066.97</v>
      </c>
      <c r="U2036" s="73">
        <f t="shared" si="357"/>
        <v>6644133.9400000004</v>
      </c>
      <c r="V2036" s="12">
        <f t="shared" si="358"/>
        <v>7441430.0128000015</v>
      </c>
      <c r="W2036" s="23"/>
      <c r="X2036" s="23">
        <v>2017</v>
      </c>
      <c r="Y2036" s="25"/>
      <c r="Z2036" s="121"/>
      <c r="AA2036" s="121" t="s">
        <v>7088</v>
      </c>
      <c r="AB2036" s="121" t="s">
        <v>4792</v>
      </c>
      <c r="AC2036" s="121"/>
      <c r="AD2036" s="122"/>
      <c r="AE2036" s="122"/>
      <c r="AF2036" s="121" t="s">
        <v>8315</v>
      </c>
      <c r="AG2036" s="121"/>
      <c r="AH2036" s="121" t="s">
        <v>8316</v>
      </c>
      <c r="AI2036" s="121"/>
      <c r="AJ2036" s="123">
        <v>2</v>
      </c>
      <c r="AK2036" s="123">
        <v>3656800</v>
      </c>
      <c r="AL2036" s="123">
        <f>AJ2036*AK2036</f>
        <v>7313600</v>
      </c>
      <c r="AM2036" s="123">
        <f>V2036-AL2036</f>
        <v>127830.01280000154</v>
      </c>
      <c r="AN2036" s="130"/>
      <c r="AO2036" s="21"/>
      <c r="AP2036" s="24"/>
      <c r="AQ2036" s="21"/>
    </row>
    <row r="2037" spans="1:43" s="22" customFormat="1" ht="127.5" outlineLevel="1" x14ac:dyDescent="0.25">
      <c r="A2037" s="70"/>
      <c r="B2037" s="72" t="s">
        <v>8005</v>
      </c>
      <c r="C2037" s="21" t="s">
        <v>79</v>
      </c>
      <c r="D2037" s="21" t="s">
        <v>8001</v>
      </c>
      <c r="E2037" s="21" t="s">
        <v>8002</v>
      </c>
      <c r="F2037" s="21" t="s">
        <v>8003</v>
      </c>
      <c r="G2037" s="21" t="s">
        <v>8004</v>
      </c>
      <c r="H2037" s="72" t="s">
        <v>100</v>
      </c>
      <c r="I2037" s="79">
        <v>0.5</v>
      </c>
      <c r="J2037" s="75">
        <v>710000000</v>
      </c>
      <c r="K2037" s="75" t="s">
        <v>82</v>
      </c>
      <c r="L2037" s="72" t="s">
        <v>272</v>
      </c>
      <c r="M2037" s="74" t="s">
        <v>8558</v>
      </c>
      <c r="N2037" s="77" t="s">
        <v>84</v>
      </c>
      <c r="O2037" s="77" t="s">
        <v>4214</v>
      </c>
      <c r="P2037" s="74" t="s">
        <v>91</v>
      </c>
      <c r="Q2037" s="27" t="s">
        <v>902</v>
      </c>
      <c r="R2037" s="77" t="s">
        <v>678</v>
      </c>
      <c r="S2037" s="73">
        <v>10</v>
      </c>
      <c r="T2037" s="73">
        <v>122321.43</v>
      </c>
      <c r="U2037" s="73">
        <f t="shared" si="357"/>
        <v>1223214.2999999998</v>
      </c>
      <c r="V2037" s="12">
        <f t="shared" si="358"/>
        <v>1370000.0159999998</v>
      </c>
      <c r="W2037" s="23"/>
      <c r="X2037" s="23">
        <v>2017</v>
      </c>
      <c r="Y2037" s="25"/>
      <c r="Z2037" s="121"/>
      <c r="AA2037" s="121" t="s">
        <v>7088</v>
      </c>
      <c r="AB2037" s="121" t="s">
        <v>4792</v>
      </c>
      <c r="AC2037" s="121"/>
      <c r="AD2037" s="122"/>
      <c r="AE2037" s="122"/>
      <c r="AF2037" s="121" t="s">
        <v>8313</v>
      </c>
      <c r="AG2037" s="121"/>
      <c r="AH2037" s="121" t="s">
        <v>8314</v>
      </c>
      <c r="AI2037" s="121"/>
      <c r="AJ2037" s="123">
        <v>10</v>
      </c>
      <c r="AK2037" s="123">
        <v>137000</v>
      </c>
      <c r="AL2037" s="123">
        <f>AJ2037*AK2037</f>
        <v>1370000</v>
      </c>
      <c r="AM2037" s="123">
        <f>V2037-AL2037</f>
        <v>1.5999999828636646E-2</v>
      </c>
      <c r="AN2037" s="130"/>
      <c r="AO2037" s="21"/>
      <c r="AP2037" s="24"/>
      <c r="AQ2037" s="21"/>
    </row>
    <row r="2038" spans="1:43" s="22" customFormat="1" ht="76.5" outlineLevel="1" x14ac:dyDescent="0.25">
      <c r="A2038" s="70"/>
      <c r="B2038" s="72" t="s">
        <v>8055</v>
      </c>
      <c r="C2038" s="21" t="s">
        <v>79</v>
      </c>
      <c r="D2038" s="21" t="s">
        <v>1059</v>
      </c>
      <c r="E2038" s="21" t="s">
        <v>772</v>
      </c>
      <c r="F2038" s="21" t="s">
        <v>1060</v>
      </c>
      <c r="G2038" s="21" t="s">
        <v>8029</v>
      </c>
      <c r="H2038" s="80" t="s">
        <v>81</v>
      </c>
      <c r="I2038" s="80">
        <v>0.5</v>
      </c>
      <c r="J2038" s="75">
        <v>710000000</v>
      </c>
      <c r="K2038" s="75" t="s">
        <v>82</v>
      </c>
      <c r="L2038" s="72" t="s">
        <v>895</v>
      </c>
      <c r="M2038" s="74" t="s">
        <v>8558</v>
      </c>
      <c r="N2038" s="77" t="s">
        <v>84</v>
      </c>
      <c r="O2038" s="77" t="s">
        <v>4214</v>
      </c>
      <c r="P2038" s="74" t="s">
        <v>91</v>
      </c>
      <c r="Q2038" s="27" t="s">
        <v>1420</v>
      </c>
      <c r="R2038" s="77" t="s">
        <v>1128</v>
      </c>
      <c r="S2038" s="73">
        <v>20160</v>
      </c>
      <c r="T2038" s="73">
        <v>491.62</v>
      </c>
      <c r="U2038" s="73">
        <f t="shared" si="357"/>
        <v>9911059.1999999993</v>
      </c>
      <c r="V2038" s="12">
        <f t="shared" si="358"/>
        <v>11100386.304</v>
      </c>
      <c r="W2038" s="72" t="s">
        <v>203</v>
      </c>
      <c r="X2038" s="23">
        <v>2017</v>
      </c>
      <c r="Y2038" s="25"/>
      <c r="Z2038" s="121" t="s">
        <v>1723</v>
      </c>
      <c r="AA2038" s="121" t="s">
        <v>7088</v>
      </c>
      <c r="AB2038" s="121" t="s">
        <v>4791</v>
      </c>
      <c r="AC2038" s="121">
        <v>1</v>
      </c>
      <c r="AD2038" s="122" t="s">
        <v>8428</v>
      </c>
      <c r="AE2038" s="122" t="s">
        <v>8818</v>
      </c>
      <c r="AF2038" s="121" t="s">
        <v>231</v>
      </c>
      <c r="AG2038" s="121"/>
      <c r="AH2038" s="121" t="s">
        <v>8343</v>
      </c>
      <c r="AI2038" s="121"/>
      <c r="AJ2038" s="123">
        <v>20160</v>
      </c>
      <c r="AK2038" s="123">
        <v>242.2</v>
      </c>
      <c r="AL2038" s="123">
        <f>AJ2038*AK2038</f>
        <v>4882752</v>
      </c>
      <c r="AM2038" s="123">
        <f>U2038-AL2038</f>
        <v>5028307.1999999993</v>
      </c>
      <c r="AN2038" s="130"/>
      <c r="AO2038" s="21"/>
      <c r="AP2038" s="24"/>
      <c r="AQ2038" s="21"/>
    </row>
    <row r="2039" spans="1:43" s="22" customFormat="1" ht="76.5" outlineLevel="1" x14ac:dyDescent="0.25">
      <c r="A2039" s="70"/>
      <c r="B2039" s="72" t="s">
        <v>8056</v>
      </c>
      <c r="C2039" s="21" t="s">
        <v>79</v>
      </c>
      <c r="D2039" s="21" t="s">
        <v>7650</v>
      </c>
      <c r="E2039" s="21" t="s">
        <v>772</v>
      </c>
      <c r="F2039" s="21" t="s">
        <v>1192</v>
      </c>
      <c r="G2039" s="21" t="s">
        <v>8030</v>
      </c>
      <c r="H2039" s="80" t="s">
        <v>81</v>
      </c>
      <c r="I2039" s="80">
        <v>0.5</v>
      </c>
      <c r="J2039" s="75">
        <v>710000000</v>
      </c>
      <c r="K2039" s="75" t="s">
        <v>82</v>
      </c>
      <c r="L2039" s="72" t="s">
        <v>895</v>
      </c>
      <c r="M2039" s="74" t="s">
        <v>8558</v>
      </c>
      <c r="N2039" s="77" t="s">
        <v>84</v>
      </c>
      <c r="O2039" s="77" t="s">
        <v>4214</v>
      </c>
      <c r="P2039" s="74" t="s">
        <v>91</v>
      </c>
      <c r="Q2039" s="27" t="s">
        <v>1420</v>
      </c>
      <c r="R2039" s="77" t="s">
        <v>1128</v>
      </c>
      <c r="S2039" s="73">
        <v>3150</v>
      </c>
      <c r="T2039" s="73">
        <v>62.5</v>
      </c>
      <c r="U2039" s="73">
        <f t="shared" si="357"/>
        <v>196875</v>
      </c>
      <c r="V2039" s="12">
        <f t="shared" si="358"/>
        <v>220500.00000000003</v>
      </c>
      <c r="W2039" s="72" t="s">
        <v>203</v>
      </c>
      <c r="X2039" s="23">
        <v>2017</v>
      </c>
      <c r="Y2039" s="25"/>
      <c r="Z2039" s="121" t="s">
        <v>1723</v>
      </c>
      <c r="AA2039" s="121" t="s">
        <v>7088</v>
      </c>
      <c r="AB2039" s="121" t="s">
        <v>4791</v>
      </c>
      <c r="AC2039" s="121">
        <v>2</v>
      </c>
      <c r="AD2039" s="122" t="s">
        <v>8428</v>
      </c>
      <c r="AE2039" s="122" t="s">
        <v>8818</v>
      </c>
      <c r="AF2039" s="121" t="s">
        <v>9042</v>
      </c>
      <c r="AG2039" s="121" t="s">
        <v>9018</v>
      </c>
      <c r="AH2039" s="121" t="s">
        <v>9043</v>
      </c>
      <c r="AI2039" s="121"/>
      <c r="AJ2039" s="123">
        <v>3150</v>
      </c>
      <c r="AK2039" s="123">
        <v>62.5</v>
      </c>
      <c r="AL2039" s="123">
        <f>AJ2039*AK2039</f>
        <v>196875</v>
      </c>
      <c r="AM2039" s="123">
        <f>U2039-AL2039</f>
        <v>0</v>
      </c>
      <c r="AN2039" s="130"/>
      <c r="AO2039" s="21"/>
      <c r="AP2039" s="24"/>
      <c r="AQ2039" s="21"/>
    </row>
    <row r="2040" spans="1:43" s="22" customFormat="1" ht="76.5" outlineLevel="1" x14ac:dyDescent="0.25">
      <c r="A2040" s="70"/>
      <c r="B2040" s="72" t="s">
        <v>8057</v>
      </c>
      <c r="C2040" s="21" t="s">
        <v>79</v>
      </c>
      <c r="D2040" s="21" t="s">
        <v>1033</v>
      </c>
      <c r="E2040" s="21" t="s">
        <v>1034</v>
      </c>
      <c r="F2040" s="21" t="s">
        <v>1035</v>
      </c>
      <c r="G2040" s="21" t="s">
        <v>4430</v>
      </c>
      <c r="H2040" s="80" t="s">
        <v>81</v>
      </c>
      <c r="I2040" s="80">
        <v>0.5</v>
      </c>
      <c r="J2040" s="75">
        <v>710000000</v>
      </c>
      <c r="K2040" s="75" t="s">
        <v>82</v>
      </c>
      <c r="L2040" s="72" t="s">
        <v>895</v>
      </c>
      <c r="M2040" s="74" t="s">
        <v>8558</v>
      </c>
      <c r="N2040" s="77" t="s">
        <v>84</v>
      </c>
      <c r="O2040" s="77" t="s">
        <v>4214</v>
      </c>
      <c r="P2040" s="74" t="s">
        <v>91</v>
      </c>
      <c r="Q2040" s="27" t="s">
        <v>1126</v>
      </c>
      <c r="R2040" s="77" t="s">
        <v>1127</v>
      </c>
      <c r="S2040" s="73">
        <v>700</v>
      </c>
      <c r="T2040" s="73">
        <v>163.01</v>
      </c>
      <c r="U2040" s="73">
        <f>S2040*T2040</f>
        <v>114107</v>
      </c>
      <c r="V2040" s="12">
        <f>U2040*1.12</f>
        <v>127799.84000000001</v>
      </c>
      <c r="W2040" s="23" t="s">
        <v>203</v>
      </c>
      <c r="X2040" s="23">
        <v>2017</v>
      </c>
      <c r="Y2040" s="25"/>
      <c r="Z2040" s="121" t="s">
        <v>1723</v>
      </c>
      <c r="AA2040" s="121" t="s">
        <v>7088</v>
      </c>
      <c r="AB2040" s="121" t="s">
        <v>4791</v>
      </c>
      <c r="AC2040" s="121">
        <v>3</v>
      </c>
      <c r="AD2040" s="122" t="s">
        <v>8428</v>
      </c>
      <c r="AE2040" s="122" t="s">
        <v>8818</v>
      </c>
      <c r="AF2040" s="121" t="s">
        <v>6883</v>
      </c>
      <c r="AG2040" s="121"/>
      <c r="AH2040" s="126" t="s">
        <v>9337</v>
      </c>
      <c r="AI2040" s="121"/>
      <c r="AJ2040" s="123"/>
      <c r="AK2040" s="123"/>
      <c r="AL2040" s="123"/>
      <c r="AM2040" s="123"/>
      <c r="AN2040" s="130"/>
      <c r="AO2040" s="21"/>
      <c r="AP2040" s="24"/>
      <c r="AQ2040" s="21"/>
    </row>
    <row r="2041" spans="1:43" s="22" customFormat="1" ht="76.5" outlineLevel="1" x14ac:dyDescent="0.25">
      <c r="A2041" s="70"/>
      <c r="B2041" s="72" t="s">
        <v>8058</v>
      </c>
      <c r="C2041" s="21" t="s">
        <v>79</v>
      </c>
      <c r="D2041" s="21" t="s">
        <v>1040</v>
      </c>
      <c r="E2041" s="21" t="s">
        <v>1041</v>
      </c>
      <c r="F2041" s="21" t="s">
        <v>1042</v>
      </c>
      <c r="G2041" s="21" t="s">
        <v>8036</v>
      </c>
      <c r="H2041" s="80" t="s">
        <v>81</v>
      </c>
      <c r="I2041" s="80">
        <v>0.5</v>
      </c>
      <c r="J2041" s="75">
        <v>710000000</v>
      </c>
      <c r="K2041" s="75" t="s">
        <v>82</v>
      </c>
      <c r="L2041" s="72" t="s">
        <v>895</v>
      </c>
      <c r="M2041" s="74" t="s">
        <v>8558</v>
      </c>
      <c r="N2041" s="77" t="s">
        <v>84</v>
      </c>
      <c r="O2041" s="77" t="s">
        <v>4214</v>
      </c>
      <c r="P2041" s="74" t="s">
        <v>91</v>
      </c>
      <c r="Q2041" s="27">
        <v>796</v>
      </c>
      <c r="R2041" s="77" t="s">
        <v>678</v>
      </c>
      <c r="S2041" s="73">
        <v>840</v>
      </c>
      <c r="T2041" s="73">
        <v>118.78</v>
      </c>
      <c r="U2041" s="73">
        <f>S2041*T2041</f>
        <v>99775.2</v>
      </c>
      <c r="V2041" s="12">
        <f>U2041*1.12</f>
        <v>111748.224</v>
      </c>
      <c r="W2041" s="23" t="s">
        <v>203</v>
      </c>
      <c r="X2041" s="23">
        <v>2017</v>
      </c>
      <c r="Y2041" s="25"/>
      <c r="Z2041" s="121" t="s">
        <v>1723</v>
      </c>
      <c r="AA2041" s="121" t="s">
        <v>7088</v>
      </c>
      <c r="AB2041" s="121" t="s">
        <v>4791</v>
      </c>
      <c r="AC2041" s="121">
        <v>4</v>
      </c>
      <c r="AD2041" s="122" t="s">
        <v>8428</v>
      </c>
      <c r="AE2041" s="122" t="s">
        <v>8818</v>
      </c>
      <c r="AF2041" s="121" t="s">
        <v>6883</v>
      </c>
      <c r="AG2041" s="121"/>
      <c r="AH2041" s="126" t="s">
        <v>9337</v>
      </c>
      <c r="AI2041" s="121"/>
      <c r="AJ2041" s="123"/>
      <c r="AK2041" s="123"/>
      <c r="AL2041" s="123"/>
      <c r="AM2041" s="123"/>
      <c r="AN2041" s="130"/>
      <c r="AO2041" s="21"/>
      <c r="AP2041" s="24"/>
      <c r="AQ2041" s="21"/>
    </row>
    <row r="2042" spans="1:43" s="22" customFormat="1" ht="76.5" outlineLevel="1" x14ac:dyDescent="0.25">
      <c r="A2042" s="70"/>
      <c r="B2042" s="72" t="s">
        <v>8059</v>
      </c>
      <c r="C2042" s="21" t="s">
        <v>79</v>
      </c>
      <c r="D2042" s="21" t="s">
        <v>1315</v>
      </c>
      <c r="E2042" s="21" t="s">
        <v>1041</v>
      </c>
      <c r="F2042" s="21" t="s">
        <v>1058</v>
      </c>
      <c r="G2042" s="21" t="s">
        <v>8037</v>
      </c>
      <c r="H2042" s="80" t="s">
        <v>81</v>
      </c>
      <c r="I2042" s="80">
        <v>0.5</v>
      </c>
      <c r="J2042" s="75">
        <v>710000000</v>
      </c>
      <c r="K2042" s="75" t="s">
        <v>82</v>
      </c>
      <c r="L2042" s="72" t="s">
        <v>895</v>
      </c>
      <c r="M2042" s="74" t="s">
        <v>8558</v>
      </c>
      <c r="N2042" s="77" t="s">
        <v>84</v>
      </c>
      <c r="O2042" s="77" t="s">
        <v>4214</v>
      </c>
      <c r="P2042" s="74" t="s">
        <v>91</v>
      </c>
      <c r="Q2042" s="27" t="s">
        <v>898</v>
      </c>
      <c r="R2042" s="77" t="s">
        <v>899</v>
      </c>
      <c r="S2042" s="73">
        <v>2583</v>
      </c>
      <c r="T2042" s="73">
        <v>1088.1500000000001</v>
      </c>
      <c r="U2042" s="73">
        <f>S2042*T2042</f>
        <v>2810691.45</v>
      </c>
      <c r="V2042" s="12">
        <f>U2042*1.12</f>
        <v>3147974.4240000006</v>
      </c>
      <c r="W2042" s="23" t="s">
        <v>203</v>
      </c>
      <c r="X2042" s="23">
        <v>2017</v>
      </c>
      <c r="Y2042" s="25"/>
      <c r="Z2042" s="121" t="s">
        <v>1723</v>
      </c>
      <c r="AA2042" s="121" t="s">
        <v>7088</v>
      </c>
      <c r="AB2042" s="121" t="s">
        <v>4791</v>
      </c>
      <c r="AC2042" s="121">
        <v>5</v>
      </c>
      <c r="AD2042" s="122" t="s">
        <v>8428</v>
      </c>
      <c r="AE2042" s="122" t="s">
        <v>8818</v>
      </c>
      <c r="AF2042" s="121" t="s">
        <v>9042</v>
      </c>
      <c r="AG2042" s="121" t="s">
        <v>9018</v>
      </c>
      <c r="AH2042" s="121" t="s">
        <v>9044</v>
      </c>
      <c r="AI2042" s="121"/>
      <c r="AJ2042" s="123">
        <v>2583</v>
      </c>
      <c r="AK2042" s="123">
        <v>1050</v>
      </c>
      <c r="AL2042" s="123">
        <f>AJ2042*AK2042</f>
        <v>2712150</v>
      </c>
      <c r="AM2042" s="123">
        <f>U2042-AL2042</f>
        <v>98541.450000000186</v>
      </c>
      <c r="AN2042" s="130"/>
      <c r="AO2042" s="21"/>
      <c r="AP2042" s="24"/>
      <c r="AQ2042" s="21"/>
    </row>
    <row r="2043" spans="1:43" s="22" customFormat="1" ht="76.5" outlineLevel="1" x14ac:dyDescent="0.25">
      <c r="A2043" s="70"/>
      <c r="B2043" s="72" t="s">
        <v>8060</v>
      </c>
      <c r="C2043" s="21" t="s">
        <v>79</v>
      </c>
      <c r="D2043" s="21" t="s">
        <v>1061</v>
      </c>
      <c r="E2043" s="21" t="s">
        <v>1062</v>
      </c>
      <c r="F2043" s="21" t="s">
        <v>1063</v>
      </c>
      <c r="G2043" s="21" t="s">
        <v>8043</v>
      </c>
      <c r="H2043" s="80" t="s">
        <v>81</v>
      </c>
      <c r="I2043" s="80">
        <v>0.5</v>
      </c>
      <c r="J2043" s="75">
        <v>710000000</v>
      </c>
      <c r="K2043" s="75" t="s">
        <v>82</v>
      </c>
      <c r="L2043" s="72" t="s">
        <v>895</v>
      </c>
      <c r="M2043" s="74" t="s">
        <v>8558</v>
      </c>
      <c r="N2043" s="77" t="s">
        <v>84</v>
      </c>
      <c r="O2043" s="77" t="s">
        <v>4214</v>
      </c>
      <c r="P2043" s="74" t="s">
        <v>91</v>
      </c>
      <c r="Q2043" s="27">
        <v>796</v>
      </c>
      <c r="R2043" s="77" t="s">
        <v>678</v>
      </c>
      <c r="S2043" s="73">
        <v>16800</v>
      </c>
      <c r="T2043" s="73">
        <v>450</v>
      </c>
      <c r="U2043" s="73">
        <f>S2043*T2043</f>
        <v>7560000</v>
      </c>
      <c r="V2043" s="12">
        <f>U2043*1.12</f>
        <v>8467200</v>
      </c>
      <c r="W2043" s="23" t="s">
        <v>203</v>
      </c>
      <c r="X2043" s="23">
        <v>2017</v>
      </c>
      <c r="Y2043" s="25"/>
      <c r="Z2043" s="121" t="s">
        <v>1723</v>
      </c>
      <c r="AA2043" s="121" t="s">
        <v>7088</v>
      </c>
      <c r="AB2043" s="121" t="s">
        <v>4791</v>
      </c>
      <c r="AC2043" s="121">
        <v>6</v>
      </c>
      <c r="AD2043" s="122" t="s">
        <v>8428</v>
      </c>
      <c r="AE2043" s="122" t="s">
        <v>8818</v>
      </c>
      <c r="AF2043" s="121" t="s">
        <v>231</v>
      </c>
      <c r="AG2043" s="121"/>
      <c r="AH2043" s="121" t="s">
        <v>8343</v>
      </c>
      <c r="AI2043" s="121"/>
      <c r="AJ2043" s="123">
        <v>16800</v>
      </c>
      <c r="AK2043" s="123">
        <v>212.6</v>
      </c>
      <c r="AL2043" s="123">
        <f>AJ2043*AK2043</f>
        <v>3571680</v>
      </c>
      <c r="AM2043" s="123">
        <f>U2043-AL2043</f>
        <v>3988320</v>
      </c>
      <c r="AN2043" s="130"/>
      <c r="AO2043" s="21"/>
      <c r="AP2043" s="24"/>
      <c r="AQ2043" s="21"/>
    </row>
    <row r="2044" spans="1:43" s="22" customFormat="1" ht="76.5" outlineLevel="1" x14ac:dyDescent="0.25">
      <c r="A2044" s="70"/>
      <c r="B2044" s="72" t="s">
        <v>8061</v>
      </c>
      <c r="C2044" s="21" t="s">
        <v>79</v>
      </c>
      <c r="D2044" s="21" t="s">
        <v>1978</v>
      </c>
      <c r="E2044" s="21" t="s">
        <v>1180</v>
      </c>
      <c r="F2044" s="21" t="s">
        <v>1979</v>
      </c>
      <c r="G2044" s="21" t="s">
        <v>8046</v>
      </c>
      <c r="H2044" s="80" t="s">
        <v>81</v>
      </c>
      <c r="I2044" s="80">
        <v>0.5</v>
      </c>
      <c r="J2044" s="75">
        <v>710000000</v>
      </c>
      <c r="K2044" s="75" t="s">
        <v>82</v>
      </c>
      <c r="L2044" s="72" t="s">
        <v>895</v>
      </c>
      <c r="M2044" s="74" t="s">
        <v>8558</v>
      </c>
      <c r="N2044" s="77" t="s">
        <v>84</v>
      </c>
      <c r="O2044" s="77" t="s">
        <v>4214</v>
      </c>
      <c r="P2044" s="74" t="s">
        <v>91</v>
      </c>
      <c r="Q2044" s="27">
        <v>796</v>
      </c>
      <c r="R2044" s="77" t="s">
        <v>678</v>
      </c>
      <c r="S2044" s="73">
        <v>140</v>
      </c>
      <c r="T2044" s="73">
        <v>503.44</v>
      </c>
      <c r="U2044" s="73">
        <f>S2044*T2044</f>
        <v>70481.600000000006</v>
      </c>
      <c r="V2044" s="12">
        <f>U2044*1.12</f>
        <v>78939.392000000007</v>
      </c>
      <c r="W2044" s="72" t="s">
        <v>203</v>
      </c>
      <c r="X2044" s="23">
        <v>2017</v>
      </c>
      <c r="Y2044" s="25"/>
      <c r="Z2044" s="121" t="s">
        <v>1723</v>
      </c>
      <c r="AA2044" s="121" t="s">
        <v>7088</v>
      </c>
      <c r="AB2044" s="121" t="s">
        <v>4791</v>
      </c>
      <c r="AC2044" s="121">
        <v>7</v>
      </c>
      <c r="AD2044" s="122" t="s">
        <v>8428</v>
      </c>
      <c r="AE2044" s="122" t="s">
        <v>8818</v>
      </c>
      <c r="AF2044" s="121" t="s">
        <v>6883</v>
      </c>
      <c r="AG2044" s="121"/>
      <c r="AH2044" s="126" t="s">
        <v>9337</v>
      </c>
      <c r="AI2044" s="121"/>
      <c r="AJ2044" s="123"/>
      <c r="AK2044" s="123"/>
      <c r="AL2044" s="123"/>
      <c r="AM2044" s="123"/>
      <c r="AN2044" s="130"/>
      <c r="AO2044" s="21"/>
      <c r="AP2044" s="24"/>
      <c r="AQ2044" s="21"/>
    </row>
    <row r="2045" spans="1:43" s="22" customFormat="1" ht="89.25" outlineLevel="1" x14ac:dyDescent="0.25">
      <c r="A2045" s="70"/>
      <c r="B2045" s="72" t="s">
        <v>8062</v>
      </c>
      <c r="C2045" s="21" t="s">
        <v>79</v>
      </c>
      <c r="D2045" s="21" t="s">
        <v>1300</v>
      </c>
      <c r="E2045" s="21" t="s">
        <v>1161</v>
      </c>
      <c r="F2045" s="21" t="s">
        <v>1162</v>
      </c>
      <c r="G2045" s="21" t="s">
        <v>8048</v>
      </c>
      <c r="H2045" s="80" t="s">
        <v>81</v>
      </c>
      <c r="I2045" s="80">
        <v>0.5</v>
      </c>
      <c r="J2045" s="75">
        <v>710000000</v>
      </c>
      <c r="K2045" s="75" t="s">
        <v>82</v>
      </c>
      <c r="L2045" s="72" t="s">
        <v>895</v>
      </c>
      <c r="M2045" s="74" t="s">
        <v>8558</v>
      </c>
      <c r="N2045" s="77" t="s">
        <v>84</v>
      </c>
      <c r="O2045" s="77" t="s">
        <v>4214</v>
      </c>
      <c r="P2045" s="74" t="s">
        <v>91</v>
      </c>
      <c r="Q2045" s="27">
        <v>868</v>
      </c>
      <c r="R2045" s="77" t="s">
        <v>89</v>
      </c>
      <c r="S2045" s="73">
        <v>420</v>
      </c>
      <c r="T2045" s="73">
        <v>166.71</v>
      </c>
      <c r="U2045" s="73">
        <f t="shared" ref="U2045:U2048" si="381">S2045*T2045</f>
        <v>70018.2</v>
      </c>
      <c r="V2045" s="12">
        <f t="shared" ref="V2045:V2048" si="382">U2045*1.12</f>
        <v>78420.384000000005</v>
      </c>
      <c r="W2045" s="72" t="s">
        <v>203</v>
      </c>
      <c r="X2045" s="23">
        <v>2017</v>
      </c>
      <c r="Y2045" s="25"/>
      <c r="Z2045" s="121" t="s">
        <v>1723</v>
      </c>
      <c r="AA2045" s="121" t="s">
        <v>7088</v>
      </c>
      <c r="AB2045" s="121" t="s">
        <v>4791</v>
      </c>
      <c r="AC2045" s="121">
        <v>8</v>
      </c>
      <c r="AD2045" s="122" t="s">
        <v>8428</v>
      </c>
      <c r="AE2045" s="122" t="s">
        <v>8818</v>
      </c>
      <c r="AF2045" s="121" t="s">
        <v>6883</v>
      </c>
      <c r="AG2045" s="121"/>
      <c r="AH2045" s="126" t="s">
        <v>9337</v>
      </c>
      <c r="AI2045" s="121"/>
      <c r="AJ2045" s="123"/>
      <c r="AK2045" s="123"/>
      <c r="AL2045" s="123"/>
      <c r="AM2045" s="123"/>
      <c r="AN2045" s="130"/>
      <c r="AO2045" s="21"/>
      <c r="AP2045" s="24"/>
      <c r="AQ2045" s="21"/>
    </row>
    <row r="2046" spans="1:43" s="22" customFormat="1" ht="76.5" outlineLevel="1" x14ac:dyDescent="0.25">
      <c r="A2046" s="70"/>
      <c r="B2046" s="72" t="s">
        <v>8063</v>
      </c>
      <c r="C2046" s="21" t="s">
        <v>79</v>
      </c>
      <c r="D2046" s="21" t="s">
        <v>1164</v>
      </c>
      <c r="E2046" s="21" t="s">
        <v>1161</v>
      </c>
      <c r="F2046" s="21" t="s">
        <v>1165</v>
      </c>
      <c r="G2046" s="21" t="s">
        <v>4452</v>
      </c>
      <c r="H2046" s="80" t="s">
        <v>81</v>
      </c>
      <c r="I2046" s="80">
        <v>0.5</v>
      </c>
      <c r="J2046" s="75">
        <v>710000000</v>
      </c>
      <c r="K2046" s="75" t="s">
        <v>82</v>
      </c>
      <c r="L2046" s="72" t="s">
        <v>895</v>
      </c>
      <c r="M2046" s="74" t="s">
        <v>8558</v>
      </c>
      <c r="N2046" s="77" t="s">
        <v>84</v>
      </c>
      <c r="O2046" s="77" t="s">
        <v>4214</v>
      </c>
      <c r="P2046" s="74" t="s">
        <v>91</v>
      </c>
      <c r="Q2046" s="27">
        <v>778</v>
      </c>
      <c r="R2046" s="77" t="s">
        <v>899</v>
      </c>
      <c r="S2046" s="73">
        <v>220</v>
      </c>
      <c r="T2046" s="73">
        <v>2200</v>
      </c>
      <c r="U2046" s="73">
        <f t="shared" si="381"/>
        <v>484000</v>
      </c>
      <c r="V2046" s="12">
        <f t="shared" si="382"/>
        <v>542080</v>
      </c>
      <c r="W2046" s="72" t="s">
        <v>203</v>
      </c>
      <c r="X2046" s="23">
        <v>2017</v>
      </c>
      <c r="Y2046" s="25"/>
      <c r="Z2046" s="121" t="s">
        <v>1723</v>
      </c>
      <c r="AA2046" s="121" t="s">
        <v>7088</v>
      </c>
      <c r="AB2046" s="121" t="s">
        <v>4791</v>
      </c>
      <c r="AC2046" s="121">
        <v>9</v>
      </c>
      <c r="AD2046" s="122" t="s">
        <v>8428</v>
      </c>
      <c r="AE2046" s="122" t="s">
        <v>8818</v>
      </c>
      <c r="AF2046" s="121" t="s">
        <v>9042</v>
      </c>
      <c r="AG2046" s="121" t="s">
        <v>9018</v>
      </c>
      <c r="AH2046" s="121" t="s">
        <v>8379</v>
      </c>
      <c r="AI2046" s="121"/>
      <c r="AJ2046" s="123">
        <v>220</v>
      </c>
      <c r="AK2046" s="123">
        <v>2200</v>
      </c>
      <c r="AL2046" s="123">
        <f>AJ2046*AK2046</f>
        <v>484000</v>
      </c>
      <c r="AM2046" s="123">
        <f>U2046-AL2046</f>
        <v>0</v>
      </c>
      <c r="AN2046" s="130"/>
      <c r="AO2046" s="21"/>
      <c r="AP2046" s="24"/>
      <c r="AQ2046" s="21"/>
    </row>
    <row r="2047" spans="1:43" s="22" customFormat="1" ht="76.5" outlineLevel="1" x14ac:dyDescent="0.25">
      <c r="A2047" s="70"/>
      <c r="B2047" s="72" t="s">
        <v>8064</v>
      </c>
      <c r="C2047" s="21" t="s">
        <v>79</v>
      </c>
      <c r="D2047" s="21" t="s">
        <v>1149</v>
      </c>
      <c r="E2047" s="21" t="s">
        <v>1000</v>
      </c>
      <c r="F2047" s="21" t="s">
        <v>1001</v>
      </c>
      <c r="G2047" s="21" t="s">
        <v>8049</v>
      </c>
      <c r="H2047" s="80" t="s">
        <v>81</v>
      </c>
      <c r="I2047" s="80">
        <v>0.5</v>
      </c>
      <c r="J2047" s="75">
        <v>710000000</v>
      </c>
      <c r="K2047" s="75" t="s">
        <v>82</v>
      </c>
      <c r="L2047" s="72" t="s">
        <v>895</v>
      </c>
      <c r="M2047" s="74" t="s">
        <v>8558</v>
      </c>
      <c r="N2047" s="77" t="s">
        <v>84</v>
      </c>
      <c r="O2047" s="77" t="s">
        <v>4214</v>
      </c>
      <c r="P2047" s="74" t="s">
        <v>91</v>
      </c>
      <c r="Q2047" s="27">
        <v>868</v>
      </c>
      <c r="R2047" s="77" t="s">
        <v>89</v>
      </c>
      <c r="S2047" s="73">
        <v>420</v>
      </c>
      <c r="T2047" s="73">
        <v>424.66</v>
      </c>
      <c r="U2047" s="73">
        <f t="shared" si="381"/>
        <v>178357.2</v>
      </c>
      <c r="V2047" s="12">
        <f t="shared" si="382"/>
        <v>199760.06400000004</v>
      </c>
      <c r="W2047" s="72" t="s">
        <v>203</v>
      </c>
      <c r="X2047" s="23">
        <v>2017</v>
      </c>
      <c r="Y2047" s="25"/>
      <c r="Z2047" s="121" t="s">
        <v>1723</v>
      </c>
      <c r="AA2047" s="121" t="s">
        <v>7088</v>
      </c>
      <c r="AB2047" s="121" t="s">
        <v>4791</v>
      </c>
      <c r="AC2047" s="121">
        <v>10</v>
      </c>
      <c r="AD2047" s="122" t="s">
        <v>8428</v>
      </c>
      <c r="AE2047" s="122" t="s">
        <v>8818</v>
      </c>
      <c r="AF2047" s="121" t="s">
        <v>9042</v>
      </c>
      <c r="AG2047" s="121" t="s">
        <v>9018</v>
      </c>
      <c r="AH2047" s="121" t="s">
        <v>9044</v>
      </c>
      <c r="AI2047" s="121"/>
      <c r="AJ2047" s="123">
        <v>420</v>
      </c>
      <c r="AK2047" s="123">
        <v>424.66</v>
      </c>
      <c r="AL2047" s="123">
        <f>AJ2047*AK2047</f>
        <v>178357.2</v>
      </c>
      <c r="AM2047" s="123">
        <f>U2047-AL2047</f>
        <v>0</v>
      </c>
      <c r="AN2047" s="130"/>
      <c r="AO2047" s="21"/>
      <c r="AP2047" s="24"/>
      <c r="AQ2047" s="21"/>
    </row>
    <row r="2048" spans="1:43" s="22" customFormat="1" ht="89.25" outlineLevel="1" x14ac:dyDescent="0.25">
      <c r="A2048" s="70"/>
      <c r="B2048" s="72" t="s">
        <v>8065</v>
      </c>
      <c r="C2048" s="21" t="s">
        <v>79</v>
      </c>
      <c r="D2048" s="21" t="s">
        <v>1003</v>
      </c>
      <c r="E2048" s="21" t="s">
        <v>1000</v>
      </c>
      <c r="F2048" s="21" t="s">
        <v>1004</v>
      </c>
      <c r="G2048" s="21" t="s">
        <v>8050</v>
      </c>
      <c r="H2048" s="80" t="s">
        <v>81</v>
      </c>
      <c r="I2048" s="80">
        <v>0.5</v>
      </c>
      <c r="J2048" s="75">
        <v>710000000</v>
      </c>
      <c r="K2048" s="75" t="s">
        <v>82</v>
      </c>
      <c r="L2048" s="72" t="s">
        <v>895</v>
      </c>
      <c r="M2048" s="74" t="s">
        <v>8558</v>
      </c>
      <c r="N2048" s="77" t="s">
        <v>84</v>
      </c>
      <c r="O2048" s="77" t="s">
        <v>4214</v>
      </c>
      <c r="P2048" s="74" t="s">
        <v>91</v>
      </c>
      <c r="Q2048" s="27">
        <v>5111</v>
      </c>
      <c r="R2048" s="77" t="s">
        <v>897</v>
      </c>
      <c r="S2048" s="73">
        <v>199</v>
      </c>
      <c r="T2048" s="73">
        <v>319.57</v>
      </c>
      <c r="U2048" s="73">
        <f t="shared" si="381"/>
        <v>63594.43</v>
      </c>
      <c r="V2048" s="12">
        <f t="shared" si="382"/>
        <v>71225.761600000013</v>
      </c>
      <c r="W2048" s="72" t="s">
        <v>203</v>
      </c>
      <c r="X2048" s="23">
        <v>2017</v>
      </c>
      <c r="Y2048" s="25"/>
      <c r="Z2048" s="121" t="s">
        <v>1723</v>
      </c>
      <c r="AA2048" s="121" t="s">
        <v>7088</v>
      </c>
      <c r="AB2048" s="121" t="s">
        <v>4791</v>
      </c>
      <c r="AC2048" s="121">
        <v>11</v>
      </c>
      <c r="AD2048" s="122" t="s">
        <v>8428</v>
      </c>
      <c r="AE2048" s="122" t="s">
        <v>8818</v>
      </c>
      <c r="AF2048" s="121" t="s">
        <v>6883</v>
      </c>
      <c r="AG2048" s="121"/>
      <c r="AH2048" s="126" t="s">
        <v>9337</v>
      </c>
      <c r="AI2048" s="121"/>
      <c r="AJ2048" s="123"/>
      <c r="AK2048" s="123"/>
      <c r="AL2048" s="123"/>
      <c r="AM2048" s="123"/>
      <c r="AN2048" s="130"/>
      <c r="AO2048" s="21"/>
      <c r="AP2048" s="24"/>
      <c r="AQ2048" s="21"/>
    </row>
    <row r="2049" spans="1:43" s="22" customFormat="1" ht="89.25" outlineLevel="1" x14ac:dyDescent="0.25">
      <c r="A2049" s="70"/>
      <c r="B2049" s="72" t="s">
        <v>8066</v>
      </c>
      <c r="C2049" s="21" t="s">
        <v>79</v>
      </c>
      <c r="D2049" s="21" t="s">
        <v>1006</v>
      </c>
      <c r="E2049" s="21" t="s">
        <v>1000</v>
      </c>
      <c r="F2049" s="21" t="s">
        <v>1007</v>
      </c>
      <c r="G2049" s="21" t="s">
        <v>3856</v>
      </c>
      <c r="H2049" s="80" t="s">
        <v>81</v>
      </c>
      <c r="I2049" s="80">
        <v>0.5</v>
      </c>
      <c r="J2049" s="75">
        <v>710000000</v>
      </c>
      <c r="K2049" s="75" t="s">
        <v>82</v>
      </c>
      <c r="L2049" s="72" t="s">
        <v>895</v>
      </c>
      <c r="M2049" s="74" t="s">
        <v>8558</v>
      </c>
      <c r="N2049" s="77" t="s">
        <v>84</v>
      </c>
      <c r="O2049" s="77" t="s">
        <v>4214</v>
      </c>
      <c r="P2049" s="74" t="s">
        <v>91</v>
      </c>
      <c r="Q2049" s="27">
        <v>796</v>
      </c>
      <c r="R2049" s="77" t="s">
        <v>678</v>
      </c>
      <c r="S2049" s="73">
        <v>840</v>
      </c>
      <c r="T2049" s="73">
        <v>639.13</v>
      </c>
      <c r="U2049" s="73">
        <f>S2049*T2049</f>
        <v>536869.19999999995</v>
      </c>
      <c r="V2049" s="12">
        <f>U2049*1.12</f>
        <v>601293.50399999996</v>
      </c>
      <c r="W2049" s="72" t="s">
        <v>203</v>
      </c>
      <c r="X2049" s="23">
        <v>2017</v>
      </c>
      <c r="Y2049" s="25"/>
      <c r="Z2049" s="121" t="s">
        <v>1723</v>
      </c>
      <c r="AA2049" s="121" t="s">
        <v>7088</v>
      </c>
      <c r="AB2049" s="121" t="s">
        <v>4791</v>
      </c>
      <c r="AC2049" s="121">
        <v>12</v>
      </c>
      <c r="AD2049" s="122" t="s">
        <v>8428</v>
      </c>
      <c r="AE2049" s="122" t="s">
        <v>8818</v>
      </c>
      <c r="AF2049" s="121" t="s">
        <v>9042</v>
      </c>
      <c r="AG2049" s="121" t="s">
        <v>9018</v>
      </c>
      <c r="AH2049" s="121" t="s">
        <v>9044</v>
      </c>
      <c r="AI2049" s="121"/>
      <c r="AJ2049" s="123">
        <v>840</v>
      </c>
      <c r="AK2049" s="123">
        <v>639.13</v>
      </c>
      <c r="AL2049" s="123">
        <f>AJ2049*AK2049</f>
        <v>536869.19999999995</v>
      </c>
      <c r="AM2049" s="123">
        <f>U2049-AL2049</f>
        <v>0</v>
      </c>
      <c r="AN2049" s="130"/>
      <c r="AO2049" s="21"/>
      <c r="AP2049" s="24"/>
      <c r="AQ2049" s="21"/>
    </row>
    <row r="2050" spans="1:43" s="22" customFormat="1" ht="76.5" outlineLevel="1" x14ac:dyDescent="0.25">
      <c r="A2050" s="70"/>
      <c r="B2050" s="72" t="s">
        <v>8067</v>
      </c>
      <c r="C2050" s="21" t="s">
        <v>79</v>
      </c>
      <c r="D2050" s="21" t="s">
        <v>1022</v>
      </c>
      <c r="E2050" s="21" t="s">
        <v>1000</v>
      </c>
      <c r="F2050" s="21" t="s">
        <v>1023</v>
      </c>
      <c r="G2050" s="21" t="s">
        <v>3857</v>
      </c>
      <c r="H2050" s="80" t="s">
        <v>81</v>
      </c>
      <c r="I2050" s="80">
        <v>0.5</v>
      </c>
      <c r="J2050" s="75">
        <v>710000000</v>
      </c>
      <c r="K2050" s="75" t="s">
        <v>82</v>
      </c>
      <c r="L2050" s="72" t="s">
        <v>895</v>
      </c>
      <c r="M2050" s="74" t="s">
        <v>8558</v>
      </c>
      <c r="N2050" s="77" t="s">
        <v>84</v>
      </c>
      <c r="O2050" s="77" t="s">
        <v>4214</v>
      </c>
      <c r="P2050" s="74" t="s">
        <v>91</v>
      </c>
      <c r="Q2050" s="27">
        <v>868</v>
      </c>
      <c r="R2050" s="77" t="s">
        <v>89</v>
      </c>
      <c r="S2050" s="73">
        <v>315</v>
      </c>
      <c r="T2050" s="73">
        <v>408.42</v>
      </c>
      <c r="U2050" s="73">
        <f>S2050*T2050</f>
        <v>128652.3</v>
      </c>
      <c r="V2050" s="12">
        <f>U2050*1.12</f>
        <v>144090.57600000003</v>
      </c>
      <c r="W2050" s="72" t="s">
        <v>203</v>
      </c>
      <c r="X2050" s="23">
        <v>2017</v>
      </c>
      <c r="Y2050" s="25"/>
      <c r="Z2050" s="121" t="s">
        <v>1723</v>
      </c>
      <c r="AA2050" s="121" t="s">
        <v>7088</v>
      </c>
      <c r="AB2050" s="121" t="s">
        <v>4791</v>
      </c>
      <c r="AC2050" s="121">
        <v>13</v>
      </c>
      <c r="AD2050" s="122" t="s">
        <v>8428</v>
      </c>
      <c r="AE2050" s="122" t="s">
        <v>8818</v>
      </c>
      <c r="AF2050" s="121" t="s">
        <v>9042</v>
      </c>
      <c r="AG2050" s="121" t="s">
        <v>9018</v>
      </c>
      <c r="AH2050" s="121" t="s">
        <v>9044</v>
      </c>
      <c r="AI2050" s="121"/>
      <c r="AJ2050" s="123">
        <v>315</v>
      </c>
      <c r="AK2050" s="123">
        <v>408.42</v>
      </c>
      <c r="AL2050" s="123">
        <f>AJ2050*AK2050</f>
        <v>128652.3</v>
      </c>
      <c r="AM2050" s="123">
        <f>U2050-AL2050</f>
        <v>0</v>
      </c>
      <c r="AN2050" s="130"/>
      <c r="AO2050" s="21"/>
      <c r="AP2050" s="24"/>
      <c r="AQ2050" s="21"/>
    </row>
    <row r="2051" spans="1:43" s="22" customFormat="1" ht="76.5" outlineLevel="1" x14ac:dyDescent="0.25">
      <c r="A2051" s="70"/>
      <c r="B2051" s="72" t="s">
        <v>8068</v>
      </c>
      <c r="C2051" s="21" t="s">
        <v>79</v>
      </c>
      <c r="D2051" s="21" t="s">
        <v>1027</v>
      </c>
      <c r="E2051" s="21" t="s">
        <v>1028</v>
      </c>
      <c r="F2051" s="21" t="s">
        <v>1029</v>
      </c>
      <c r="G2051" s="21" t="s">
        <v>8052</v>
      </c>
      <c r="H2051" s="80" t="s">
        <v>81</v>
      </c>
      <c r="I2051" s="80">
        <v>0.5</v>
      </c>
      <c r="J2051" s="75">
        <v>710000000</v>
      </c>
      <c r="K2051" s="75" t="s">
        <v>82</v>
      </c>
      <c r="L2051" s="72" t="s">
        <v>895</v>
      </c>
      <c r="M2051" s="74" t="s">
        <v>8558</v>
      </c>
      <c r="N2051" s="77" t="s">
        <v>84</v>
      </c>
      <c r="O2051" s="77" t="s">
        <v>4214</v>
      </c>
      <c r="P2051" s="74" t="s">
        <v>91</v>
      </c>
      <c r="Q2051" s="27">
        <v>868</v>
      </c>
      <c r="R2051" s="77" t="s">
        <v>89</v>
      </c>
      <c r="S2051" s="73">
        <v>21</v>
      </c>
      <c r="T2051" s="73">
        <v>1561.53</v>
      </c>
      <c r="U2051" s="73">
        <f>S2051*T2051</f>
        <v>32792.129999999997</v>
      </c>
      <c r="V2051" s="12">
        <f>U2051*1.12</f>
        <v>36727.185599999997</v>
      </c>
      <c r="W2051" s="72" t="s">
        <v>203</v>
      </c>
      <c r="X2051" s="23">
        <v>2017</v>
      </c>
      <c r="Y2051" s="25"/>
      <c r="Z2051" s="121" t="s">
        <v>1723</v>
      </c>
      <c r="AA2051" s="121" t="s">
        <v>7088</v>
      </c>
      <c r="AB2051" s="121" t="s">
        <v>4791</v>
      </c>
      <c r="AC2051" s="121">
        <v>14</v>
      </c>
      <c r="AD2051" s="122" t="s">
        <v>8428</v>
      </c>
      <c r="AE2051" s="122" t="s">
        <v>8818</v>
      </c>
      <c r="AF2051" s="121" t="s">
        <v>6883</v>
      </c>
      <c r="AG2051" s="121"/>
      <c r="AH2051" s="126" t="s">
        <v>9337</v>
      </c>
      <c r="AI2051" s="121"/>
      <c r="AJ2051" s="123"/>
      <c r="AK2051" s="123"/>
      <c r="AL2051" s="123"/>
      <c r="AM2051" s="123"/>
      <c r="AN2051" s="130"/>
      <c r="AO2051" s="21"/>
      <c r="AP2051" s="24"/>
      <c r="AQ2051" s="21"/>
    </row>
    <row r="2052" spans="1:43" s="22" customFormat="1" ht="89.25" outlineLevel="1" x14ac:dyDescent="0.25">
      <c r="A2052" s="70"/>
      <c r="B2052" s="72" t="s">
        <v>8069</v>
      </c>
      <c r="C2052" s="21" t="s">
        <v>79</v>
      </c>
      <c r="D2052" s="21" t="s">
        <v>1043</v>
      </c>
      <c r="E2052" s="21" t="s">
        <v>1044</v>
      </c>
      <c r="F2052" s="21" t="s">
        <v>1045</v>
      </c>
      <c r="G2052" s="21" t="s">
        <v>8031</v>
      </c>
      <c r="H2052" s="80" t="s">
        <v>81</v>
      </c>
      <c r="I2052" s="79">
        <v>0</v>
      </c>
      <c r="J2052" s="75">
        <v>710000000</v>
      </c>
      <c r="K2052" s="75" t="s">
        <v>82</v>
      </c>
      <c r="L2052" s="72" t="s">
        <v>895</v>
      </c>
      <c r="M2052" s="74" t="s">
        <v>8558</v>
      </c>
      <c r="N2052" s="77" t="s">
        <v>84</v>
      </c>
      <c r="O2052" s="77" t="s">
        <v>4214</v>
      </c>
      <c r="P2052" s="74" t="s">
        <v>91</v>
      </c>
      <c r="Q2052" s="27">
        <v>796</v>
      </c>
      <c r="R2052" s="77" t="s">
        <v>678</v>
      </c>
      <c r="S2052" s="73">
        <v>6</v>
      </c>
      <c r="T2052" s="73">
        <v>695.02</v>
      </c>
      <c r="U2052" s="73">
        <f t="shared" si="357"/>
        <v>4170.12</v>
      </c>
      <c r="V2052" s="12">
        <f t="shared" si="358"/>
        <v>4670.5344000000005</v>
      </c>
      <c r="W2052" s="23"/>
      <c r="X2052" s="23">
        <v>2017</v>
      </c>
      <c r="Y2052" s="25"/>
      <c r="Z2052" s="121" t="s">
        <v>1723</v>
      </c>
      <c r="AA2052" s="121" t="s">
        <v>7088</v>
      </c>
      <c r="AB2052" s="121" t="s">
        <v>4791</v>
      </c>
      <c r="AC2052" s="121">
        <v>1</v>
      </c>
      <c r="AD2052" s="122" t="s">
        <v>8819</v>
      </c>
      <c r="AE2052" s="122" t="s">
        <v>8818</v>
      </c>
      <c r="AF2052" s="121" t="s">
        <v>9046</v>
      </c>
      <c r="AG2052" s="121" t="s">
        <v>9018</v>
      </c>
      <c r="AH2052" s="121" t="s">
        <v>8278</v>
      </c>
      <c r="AI2052" s="121"/>
      <c r="AJ2052" s="123">
        <v>6</v>
      </c>
      <c r="AK2052" s="123">
        <v>695.02</v>
      </c>
      <c r="AL2052" s="123">
        <f>AJ2052*AK2052</f>
        <v>4170.12</v>
      </c>
      <c r="AM2052" s="123">
        <f>U2052-AL2052</f>
        <v>0</v>
      </c>
      <c r="AN2052" s="130"/>
      <c r="AO2052" s="21"/>
      <c r="AP2052" s="24"/>
      <c r="AQ2052" s="21"/>
    </row>
    <row r="2053" spans="1:43" s="22" customFormat="1" ht="89.25" outlineLevel="1" x14ac:dyDescent="0.25">
      <c r="A2053" s="70"/>
      <c r="B2053" s="72" t="s">
        <v>8070</v>
      </c>
      <c r="C2053" s="21" t="s">
        <v>79</v>
      </c>
      <c r="D2053" s="21" t="s">
        <v>1047</v>
      </c>
      <c r="E2053" s="21" t="s">
        <v>1044</v>
      </c>
      <c r="F2053" s="21" t="s">
        <v>1048</v>
      </c>
      <c r="G2053" s="21" t="s">
        <v>8032</v>
      </c>
      <c r="H2053" s="80" t="s">
        <v>81</v>
      </c>
      <c r="I2053" s="79">
        <v>0</v>
      </c>
      <c r="J2053" s="75">
        <v>710000000</v>
      </c>
      <c r="K2053" s="75" t="s">
        <v>82</v>
      </c>
      <c r="L2053" s="72" t="s">
        <v>895</v>
      </c>
      <c r="M2053" s="74" t="s">
        <v>8558</v>
      </c>
      <c r="N2053" s="77" t="s">
        <v>84</v>
      </c>
      <c r="O2053" s="77" t="s">
        <v>4214</v>
      </c>
      <c r="P2053" s="74" t="s">
        <v>91</v>
      </c>
      <c r="Q2053" s="27">
        <v>796</v>
      </c>
      <c r="R2053" s="77" t="s">
        <v>678</v>
      </c>
      <c r="S2053" s="73">
        <v>6</v>
      </c>
      <c r="T2053" s="73">
        <v>439.46</v>
      </c>
      <c r="U2053" s="73">
        <f t="shared" si="357"/>
        <v>2636.7599999999998</v>
      </c>
      <c r="V2053" s="12">
        <f t="shared" si="358"/>
        <v>2953.1712000000002</v>
      </c>
      <c r="W2053" s="23"/>
      <c r="X2053" s="23">
        <v>2017</v>
      </c>
      <c r="Y2053" s="25"/>
      <c r="Z2053" s="121" t="s">
        <v>1723</v>
      </c>
      <c r="AA2053" s="121" t="s">
        <v>7088</v>
      </c>
      <c r="AB2053" s="121" t="s">
        <v>4791</v>
      </c>
      <c r="AC2053" s="121">
        <v>2</v>
      </c>
      <c r="AD2053" s="122" t="s">
        <v>8819</v>
      </c>
      <c r="AE2053" s="122" t="s">
        <v>8818</v>
      </c>
      <c r="AF2053" s="121" t="s">
        <v>9046</v>
      </c>
      <c r="AG2053" s="121" t="s">
        <v>9018</v>
      </c>
      <c r="AH2053" s="121" t="s">
        <v>8278</v>
      </c>
      <c r="AI2053" s="121"/>
      <c r="AJ2053" s="123">
        <v>6</v>
      </c>
      <c r="AK2053" s="123">
        <v>439.46</v>
      </c>
      <c r="AL2053" s="123">
        <f t="shared" ref="AL2053:AL2056" si="383">AJ2053*AK2053</f>
        <v>2636.7599999999998</v>
      </c>
      <c r="AM2053" s="123">
        <f t="shared" ref="AM2053:AM2056" si="384">U2053-AL2053</f>
        <v>0</v>
      </c>
      <c r="AN2053" s="130"/>
      <c r="AO2053" s="21"/>
      <c r="AP2053" s="24"/>
      <c r="AQ2053" s="21"/>
    </row>
    <row r="2054" spans="1:43" s="22" customFormat="1" ht="76.5" outlineLevel="1" x14ac:dyDescent="0.25">
      <c r="A2054" s="70"/>
      <c r="B2054" s="72" t="s">
        <v>8071</v>
      </c>
      <c r="C2054" s="21" t="s">
        <v>79</v>
      </c>
      <c r="D2054" s="21" t="s">
        <v>1848</v>
      </c>
      <c r="E2054" s="21" t="s">
        <v>1176</v>
      </c>
      <c r="F2054" s="21" t="s">
        <v>1849</v>
      </c>
      <c r="G2054" s="21" t="s">
        <v>4805</v>
      </c>
      <c r="H2054" s="80" t="s">
        <v>81</v>
      </c>
      <c r="I2054" s="79">
        <v>0</v>
      </c>
      <c r="J2054" s="75">
        <v>710000000</v>
      </c>
      <c r="K2054" s="75" t="s">
        <v>82</v>
      </c>
      <c r="L2054" s="72" t="s">
        <v>895</v>
      </c>
      <c r="M2054" s="74" t="s">
        <v>8558</v>
      </c>
      <c r="N2054" s="77" t="s">
        <v>84</v>
      </c>
      <c r="O2054" s="77" t="s">
        <v>4214</v>
      </c>
      <c r="P2054" s="74" t="s">
        <v>91</v>
      </c>
      <c r="Q2054" s="27">
        <v>778</v>
      </c>
      <c r="R2054" s="77" t="s">
        <v>899</v>
      </c>
      <c r="S2054" s="73">
        <v>43</v>
      </c>
      <c r="T2054" s="73">
        <v>196.8</v>
      </c>
      <c r="U2054" s="73">
        <f t="shared" ref="U2054:U2056" si="385">S2054*T2054</f>
        <v>8462.4</v>
      </c>
      <c r="V2054" s="12">
        <f t="shared" ref="V2054:V2056" si="386">U2054*1.12</f>
        <v>9477.8880000000008</v>
      </c>
      <c r="W2054" s="23"/>
      <c r="X2054" s="23">
        <v>2017</v>
      </c>
      <c r="Y2054" s="25"/>
      <c r="Z2054" s="121" t="s">
        <v>1723</v>
      </c>
      <c r="AA2054" s="121" t="s">
        <v>7088</v>
      </c>
      <c r="AB2054" s="121" t="s">
        <v>4791</v>
      </c>
      <c r="AC2054" s="121">
        <v>3</v>
      </c>
      <c r="AD2054" s="122" t="s">
        <v>8819</v>
      </c>
      <c r="AE2054" s="122" t="s">
        <v>8818</v>
      </c>
      <c r="AF2054" s="121" t="s">
        <v>9046</v>
      </c>
      <c r="AG2054" s="121" t="s">
        <v>9018</v>
      </c>
      <c r="AH2054" s="121" t="s">
        <v>8278</v>
      </c>
      <c r="AI2054" s="121"/>
      <c r="AJ2054" s="123">
        <v>43</v>
      </c>
      <c r="AK2054" s="123">
        <v>196.8</v>
      </c>
      <c r="AL2054" s="123">
        <f t="shared" si="383"/>
        <v>8462.4</v>
      </c>
      <c r="AM2054" s="123">
        <f t="shared" si="384"/>
        <v>0</v>
      </c>
      <c r="AN2054" s="130"/>
      <c r="AO2054" s="21"/>
      <c r="AP2054" s="24"/>
      <c r="AQ2054" s="21"/>
    </row>
    <row r="2055" spans="1:43" s="22" customFormat="1" ht="76.5" outlineLevel="1" x14ac:dyDescent="0.25">
      <c r="A2055" s="70"/>
      <c r="B2055" s="72" t="s">
        <v>8072</v>
      </c>
      <c r="C2055" s="21" t="s">
        <v>79</v>
      </c>
      <c r="D2055" s="21" t="s">
        <v>1187</v>
      </c>
      <c r="E2055" s="21" t="s">
        <v>1188</v>
      </c>
      <c r="F2055" s="21" t="s">
        <v>1189</v>
      </c>
      <c r="G2055" s="21" t="s">
        <v>8033</v>
      </c>
      <c r="H2055" s="80" t="s">
        <v>81</v>
      </c>
      <c r="I2055" s="79">
        <v>0</v>
      </c>
      <c r="J2055" s="75">
        <v>710000000</v>
      </c>
      <c r="K2055" s="75" t="s">
        <v>82</v>
      </c>
      <c r="L2055" s="72" t="s">
        <v>895</v>
      </c>
      <c r="M2055" s="74" t="s">
        <v>8558</v>
      </c>
      <c r="N2055" s="77" t="s">
        <v>84</v>
      </c>
      <c r="O2055" s="77" t="s">
        <v>4214</v>
      </c>
      <c r="P2055" s="74" t="s">
        <v>91</v>
      </c>
      <c r="Q2055" s="27">
        <v>796</v>
      </c>
      <c r="R2055" s="77" t="s">
        <v>678</v>
      </c>
      <c r="S2055" s="73">
        <v>11</v>
      </c>
      <c r="T2055" s="73">
        <v>902.81</v>
      </c>
      <c r="U2055" s="73">
        <f t="shared" si="385"/>
        <v>9930.91</v>
      </c>
      <c r="V2055" s="12">
        <f t="shared" si="386"/>
        <v>11122.619200000001</v>
      </c>
      <c r="W2055" s="23"/>
      <c r="X2055" s="23">
        <v>2017</v>
      </c>
      <c r="Y2055" s="25"/>
      <c r="Z2055" s="121" t="s">
        <v>1723</v>
      </c>
      <c r="AA2055" s="121" t="s">
        <v>7088</v>
      </c>
      <c r="AB2055" s="121" t="s">
        <v>4791</v>
      </c>
      <c r="AC2055" s="121">
        <v>4</v>
      </c>
      <c r="AD2055" s="122" t="s">
        <v>8819</v>
      </c>
      <c r="AE2055" s="122" t="s">
        <v>8818</v>
      </c>
      <c r="AF2055" s="121" t="s">
        <v>9046</v>
      </c>
      <c r="AG2055" s="121" t="s">
        <v>9018</v>
      </c>
      <c r="AH2055" s="121" t="s">
        <v>8278</v>
      </c>
      <c r="AI2055" s="121"/>
      <c r="AJ2055" s="123">
        <v>11</v>
      </c>
      <c r="AK2055" s="123">
        <v>902.81</v>
      </c>
      <c r="AL2055" s="123">
        <f t="shared" si="383"/>
        <v>9930.91</v>
      </c>
      <c r="AM2055" s="123">
        <f t="shared" si="384"/>
        <v>0</v>
      </c>
      <c r="AN2055" s="130"/>
      <c r="AO2055" s="21"/>
      <c r="AP2055" s="24"/>
      <c r="AQ2055" s="21"/>
    </row>
    <row r="2056" spans="1:43" s="22" customFormat="1" ht="76.5" outlineLevel="1" x14ac:dyDescent="0.25">
      <c r="A2056" s="70"/>
      <c r="B2056" s="72" t="s">
        <v>8073</v>
      </c>
      <c r="C2056" s="21" t="s">
        <v>79</v>
      </c>
      <c r="D2056" s="21" t="s">
        <v>1298</v>
      </c>
      <c r="E2056" s="21" t="s">
        <v>1200</v>
      </c>
      <c r="F2056" s="21" t="s">
        <v>1201</v>
      </c>
      <c r="G2056" s="21" t="s">
        <v>8034</v>
      </c>
      <c r="H2056" s="80" t="s">
        <v>81</v>
      </c>
      <c r="I2056" s="79">
        <v>0</v>
      </c>
      <c r="J2056" s="75">
        <v>710000000</v>
      </c>
      <c r="K2056" s="75" t="s">
        <v>82</v>
      </c>
      <c r="L2056" s="72" t="s">
        <v>895</v>
      </c>
      <c r="M2056" s="74" t="s">
        <v>8558</v>
      </c>
      <c r="N2056" s="77" t="s">
        <v>84</v>
      </c>
      <c r="O2056" s="77" t="s">
        <v>4214</v>
      </c>
      <c r="P2056" s="74" t="s">
        <v>91</v>
      </c>
      <c r="Q2056" s="27">
        <v>839</v>
      </c>
      <c r="R2056" s="77" t="s">
        <v>1421</v>
      </c>
      <c r="S2056" s="73">
        <v>23</v>
      </c>
      <c r="T2056" s="73">
        <v>812.05</v>
      </c>
      <c r="U2056" s="73">
        <f t="shared" si="385"/>
        <v>18677.149999999998</v>
      </c>
      <c r="V2056" s="12">
        <f t="shared" si="386"/>
        <v>20918.407999999999</v>
      </c>
      <c r="W2056" s="23"/>
      <c r="X2056" s="23">
        <v>2017</v>
      </c>
      <c r="Y2056" s="25"/>
      <c r="Z2056" s="121" t="s">
        <v>1723</v>
      </c>
      <c r="AA2056" s="121" t="s">
        <v>7088</v>
      </c>
      <c r="AB2056" s="121" t="s">
        <v>4791</v>
      </c>
      <c r="AC2056" s="121">
        <v>5</v>
      </c>
      <c r="AD2056" s="122" t="s">
        <v>8819</v>
      </c>
      <c r="AE2056" s="122" t="s">
        <v>8818</v>
      </c>
      <c r="AF2056" s="121" t="s">
        <v>9046</v>
      </c>
      <c r="AG2056" s="121" t="s">
        <v>9018</v>
      </c>
      <c r="AH2056" s="121" t="s">
        <v>8278</v>
      </c>
      <c r="AI2056" s="121"/>
      <c r="AJ2056" s="123">
        <v>23</v>
      </c>
      <c r="AK2056" s="123">
        <v>812.05</v>
      </c>
      <c r="AL2056" s="123">
        <f t="shared" si="383"/>
        <v>18677.149999999998</v>
      </c>
      <c r="AM2056" s="123">
        <f t="shared" si="384"/>
        <v>0</v>
      </c>
      <c r="AN2056" s="130"/>
      <c r="AO2056" s="21"/>
      <c r="AP2056" s="24"/>
      <c r="AQ2056" s="21"/>
    </row>
    <row r="2057" spans="1:43" s="22" customFormat="1" ht="76.5" outlineLevel="1" x14ac:dyDescent="0.25">
      <c r="A2057" s="70"/>
      <c r="B2057" s="72" t="s">
        <v>8074</v>
      </c>
      <c r="C2057" s="21" t="s">
        <v>79</v>
      </c>
      <c r="D2057" s="21" t="s">
        <v>3692</v>
      </c>
      <c r="E2057" s="21" t="s">
        <v>3693</v>
      </c>
      <c r="F2057" s="21" t="s">
        <v>3694</v>
      </c>
      <c r="G2057" s="21" t="s">
        <v>8035</v>
      </c>
      <c r="H2057" s="80" t="s">
        <v>81</v>
      </c>
      <c r="I2057" s="79">
        <v>0</v>
      </c>
      <c r="J2057" s="75">
        <v>710000000</v>
      </c>
      <c r="K2057" s="75" t="s">
        <v>82</v>
      </c>
      <c r="L2057" s="72" t="s">
        <v>895</v>
      </c>
      <c r="M2057" s="74" t="s">
        <v>8558</v>
      </c>
      <c r="N2057" s="77" t="s">
        <v>84</v>
      </c>
      <c r="O2057" s="77" t="s">
        <v>4214</v>
      </c>
      <c r="P2057" s="74" t="s">
        <v>91</v>
      </c>
      <c r="Q2057" s="27">
        <v>796</v>
      </c>
      <c r="R2057" s="77" t="s">
        <v>678</v>
      </c>
      <c r="S2057" s="73">
        <v>3</v>
      </c>
      <c r="T2057" s="73">
        <v>8536.1200000000008</v>
      </c>
      <c r="U2057" s="73">
        <f t="shared" si="357"/>
        <v>25608.36</v>
      </c>
      <c r="V2057" s="12">
        <f t="shared" si="358"/>
        <v>28681.363200000003</v>
      </c>
      <c r="W2057" s="23"/>
      <c r="X2057" s="23">
        <v>2017</v>
      </c>
      <c r="Y2057" s="25"/>
      <c r="Z2057" s="121" t="s">
        <v>1723</v>
      </c>
      <c r="AA2057" s="121" t="s">
        <v>7088</v>
      </c>
      <c r="AB2057" s="121" t="s">
        <v>4791</v>
      </c>
      <c r="AC2057" s="121">
        <v>6</v>
      </c>
      <c r="AD2057" s="122" t="s">
        <v>8819</v>
      </c>
      <c r="AE2057" s="122" t="s">
        <v>8818</v>
      </c>
      <c r="AF2057" s="121" t="s">
        <v>9046</v>
      </c>
      <c r="AG2057" s="121" t="s">
        <v>9018</v>
      </c>
      <c r="AH2057" s="121" t="s">
        <v>8278</v>
      </c>
      <c r="AI2057" s="121"/>
      <c r="AJ2057" s="123">
        <v>3</v>
      </c>
      <c r="AK2057" s="123">
        <v>8536.1200000000008</v>
      </c>
      <c r="AL2057" s="123">
        <f t="shared" ref="AL2057:AL2058" si="387">AJ2057*AK2057</f>
        <v>25608.36</v>
      </c>
      <c r="AM2057" s="123">
        <f t="shared" ref="AM2057:AM2058" si="388">U2057-AL2057</f>
        <v>0</v>
      </c>
      <c r="AN2057" s="130"/>
      <c r="AO2057" s="21"/>
      <c r="AP2057" s="24"/>
      <c r="AQ2057" s="21"/>
    </row>
    <row r="2058" spans="1:43" s="22" customFormat="1" ht="76.5" outlineLevel="1" x14ac:dyDescent="0.25">
      <c r="A2058" s="70"/>
      <c r="B2058" s="72" t="s">
        <v>8075</v>
      </c>
      <c r="C2058" s="21" t="s">
        <v>79</v>
      </c>
      <c r="D2058" s="21" t="s">
        <v>1065</v>
      </c>
      <c r="E2058" s="21" t="s">
        <v>1066</v>
      </c>
      <c r="F2058" s="21" t="s">
        <v>1067</v>
      </c>
      <c r="G2058" s="21" t="s">
        <v>8038</v>
      </c>
      <c r="H2058" s="80" t="s">
        <v>81</v>
      </c>
      <c r="I2058" s="79">
        <v>0</v>
      </c>
      <c r="J2058" s="75">
        <v>710000000</v>
      </c>
      <c r="K2058" s="75" t="s">
        <v>82</v>
      </c>
      <c r="L2058" s="72" t="s">
        <v>895</v>
      </c>
      <c r="M2058" s="74" t="s">
        <v>8558</v>
      </c>
      <c r="N2058" s="77" t="s">
        <v>84</v>
      </c>
      <c r="O2058" s="77" t="s">
        <v>4214</v>
      </c>
      <c r="P2058" s="74" t="s">
        <v>91</v>
      </c>
      <c r="Q2058" s="27">
        <v>796</v>
      </c>
      <c r="R2058" s="77" t="s">
        <v>678</v>
      </c>
      <c r="S2058" s="73">
        <v>400</v>
      </c>
      <c r="T2058" s="73">
        <v>542.16999999999996</v>
      </c>
      <c r="U2058" s="73">
        <f t="shared" si="357"/>
        <v>216867.99999999997</v>
      </c>
      <c r="V2058" s="12">
        <f t="shared" si="358"/>
        <v>242892.16</v>
      </c>
      <c r="W2058" s="23"/>
      <c r="X2058" s="23">
        <v>2017</v>
      </c>
      <c r="Y2058" s="25"/>
      <c r="Z2058" s="121" t="s">
        <v>1723</v>
      </c>
      <c r="AA2058" s="121" t="s">
        <v>7088</v>
      </c>
      <c r="AB2058" s="121" t="s">
        <v>4791</v>
      </c>
      <c r="AC2058" s="121">
        <v>7</v>
      </c>
      <c r="AD2058" s="122" t="s">
        <v>8819</v>
      </c>
      <c r="AE2058" s="122" t="s">
        <v>8818</v>
      </c>
      <c r="AF2058" s="121" t="s">
        <v>9046</v>
      </c>
      <c r="AG2058" s="121" t="s">
        <v>9018</v>
      </c>
      <c r="AH2058" s="121" t="s">
        <v>8278</v>
      </c>
      <c r="AI2058" s="121"/>
      <c r="AJ2058" s="123">
        <v>400</v>
      </c>
      <c r="AK2058" s="123">
        <v>542.16999999999996</v>
      </c>
      <c r="AL2058" s="123">
        <f t="shared" si="387"/>
        <v>216867.99999999997</v>
      </c>
      <c r="AM2058" s="123">
        <f t="shared" si="388"/>
        <v>0</v>
      </c>
      <c r="AN2058" s="130"/>
      <c r="AO2058" s="21"/>
      <c r="AP2058" s="24"/>
      <c r="AQ2058" s="21"/>
    </row>
    <row r="2059" spans="1:43" s="22" customFormat="1" ht="76.5" outlineLevel="1" x14ac:dyDescent="0.25">
      <c r="A2059" s="70"/>
      <c r="B2059" s="72" t="s">
        <v>8076</v>
      </c>
      <c r="C2059" s="21" t="s">
        <v>79</v>
      </c>
      <c r="D2059" s="21" t="s">
        <v>4450</v>
      </c>
      <c r="E2059" s="21" t="s">
        <v>1070</v>
      </c>
      <c r="F2059" s="21" t="s">
        <v>4451</v>
      </c>
      <c r="G2059" s="21" t="s">
        <v>4842</v>
      </c>
      <c r="H2059" s="80" t="s">
        <v>81</v>
      </c>
      <c r="I2059" s="79">
        <v>0</v>
      </c>
      <c r="J2059" s="75">
        <v>710000000</v>
      </c>
      <c r="K2059" s="75" t="s">
        <v>82</v>
      </c>
      <c r="L2059" s="72" t="s">
        <v>895</v>
      </c>
      <c r="M2059" s="74" t="s">
        <v>8558</v>
      </c>
      <c r="N2059" s="77" t="s">
        <v>84</v>
      </c>
      <c r="O2059" s="77" t="s">
        <v>4214</v>
      </c>
      <c r="P2059" s="74" t="s">
        <v>91</v>
      </c>
      <c r="Q2059" s="27">
        <v>736</v>
      </c>
      <c r="R2059" s="77" t="s">
        <v>1128</v>
      </c>
      <c r="S2059" s="73">
        <v>4122</v>
      </c>
      <c r="T2059" s="73">
        <v>127.38</v>
      </c>
      <c r="U2059" s="73">
        <f t="shared" ref="U2059:U2061" si="389">S2059*T2059</f>
        <v>525060.36</v>
      </c>
      <c r="V2059" s="12">
        <f t="shared" ref="V2059:V2061" si="390">U2059*1.12</f>
        <v>588067.60320000001</v>
      </c>
      <c r="W2059" s="23"/>
      <c r="X2059" s="23">
        <v>2017</v>
      </c>
      <c r="Y2059" s="25"/>
      <c r="Z2059" s="121" t="s">
        <v>1723</v>
      </c>
      <c r="AA2059" s="121" t="s">
        <v>7088</v>
      </c>
      <c r="AB2059" s="121" t="s">
        <v>4791</v>
      </c>
      <c r="AC2059" s="121">
        <v>8</v>
      </c>
      <c r="AD2059" s="122" t="s">
        <v>8819</v>
      </c>
      <c r="AE2059" s="122" t="s">
        <v>8818</v>
      </c>
      <c r="AF2059" s="121" t="s">
        <v>6883</v>
      </c>
      <c r="AG2059" s="121"/>
      <c r="AH2059" s="126" t="s">
        <v>9337</v>
      </c>
      <c r="AI2059" s="121"/>
      <c r="AJ2059" s="123"/>
      <c r="AK2059" s="123"/>
      <c r="AL2059" s="123"/>
      <c r="AM2059" s="123"/>
      <c r="AN2059" s="130"/>
      <c r="AO2059" s="21"/>
      <c r="AP2059" s="24"/>
      <c r="AQ2059" s="21"/>
    </row>
    <row r="2060" spans="1:43" s="22" customFormat="1" ht="76.5" outlineLevel="1" x14ac:dyDescent="0.25">
      <c r="A2060" s="70"/>
      <c r="B2060" s="72" t="s">
        <v>8077</v>
      </c>
      <c r="C2060" s="21" t="s">
        <v>79</v>
      </c>
      <c r="D2060" s="21" t="s">
        <v>8039</v>
      </c>
      <c r="E2060" s="21" t="s">
        <v>1070</v>
      </c>
      <c r="F2060" s="21" t="s">
        <v>8040</v>
      </c>
      <c r="G2060" s="21" t="s">
        <v>8041</v>
      </c>
      <c r="H2060" s="80" t="s">
        <v>81</v>
      </c>
      <c r="I2060" s="79">
        <v>0</v>
      </c>
      <c r="J2060" s="75">
        <v>710000000</v>
      </c>
      <c r="K2060" s="75" t="s">
        <v>82</v>
      </c>
      <c r="L2060" s="72" t="s">
        <v>895</v>
      </c>
      <c r="M2060" s="74" t="s">
        <v>8558</v>
      </c>
      <c r="N2060" s="77" t="s">
        <v>84</v>
      </c>
      <c r="O2060" s="77" t="s">
        <v>4214</v>
      </c>
      <c r="P2060" s="74" t="s">
        <v>91</v>
      </c>
      <c r="Q2060" s="27">
        <v>736</v>
      </c>
      <c r="R2060" s="77" t="s">
        <v>1128</v>
      </c>
      <c r="S2060" s="73">
        <v>1505</v>
      </c>
      <c r="T2060" s="73">
        <v>273.86</v>
      </c>
      <c r="U2060" s="73">
        <f t="shared" si="389"/>
        <v>412159.30000000005</v>
      </c>
      <c r="V2060" s="12">
        <f t="shared" si="390"/>
        <v>461618.41600000008</v>
      </c>
      <c r="W2060" s="23"/>
      <c r="X2060" s="23">
        <v>2017</v>
      </c>
      <c r="Y2060" s="25"/>
      <c r="Z2060" s="121" t="s">
        <v>1723</v>
      </c>
      <c r="AA2060" s="121" t="s">
        <v>7088</v>
      </c>
      <c r="AB2060" s="121" t="s">
        <v>4791</v>
      </c>
      <c r="AC2060" s="121">
        <v>9</v>
      </c>
      <c r="AD2060" s="122" t="s">
        <v>8819</v>
      </c>
      <c r="AE2060" s="122" t="s">
        <v>8818</v>
      </c>
      <c r="AF2060" s="121" t="s">
        <v>9046</v>
      </c>
      <c r="AG2060" s="121" t="s">
        <v>9018</v>
      </c>
      <c r="AH2060" s="121" t="s">
        <v>8278</v>
      </c>
      <c r="AI2060" s="121"/>
      <c r="AJ2060" s="123">
        <v>1505</v>
      </c>
      <c r="AK2060" s="123">
        <v>273.86</v>
      </c>
      <c r="AL2060" s="123">
        <f t="shared" ref="AL2060:AL2062" si="391">AJ2060*AK2060</f>
        <v>412159.30000000005</v>
      </c>
      <c r="AM2060" s="123">
        <f t="shared" ref="AM2060:AM2062" si="392">U2060-AL2060</f>
        <v>0</v>
      </c>
      <c r="AN2060" s="130"/>
      <c r="AO2060" s="21"/>
      <c r="AP2060" s="24"/>
      <c r="AQ2060" s="21"/>
    </row>
    <row r="2061" spans="1:43" s="22" customFormat="1" ht="153" outlineLevel="1" x14ac:dyDescent="0.25">
      <c r="A2061" s="70"/>
      <c r="B2061" s="72" t="s">
        <v>8078</v>
      </c>
      <c r="C2061" s="21" t="s">
        <v>79</v>
      </c>
      <c r="D2061" s="21" t="s">
        <v>3771</v>
      </c>
      <c r="E2061" s="21" t="s">
        <v>315</v>
      </c>
      <c r="F2061" s="21" t="s">
        <v>3772</v>
      </c>
      <c r="G2061" s="21" t="s">
        <v>8042</v>
      </c>
      <c r="H2061" s="80" t="s">
        <v>81</v>
      </c>
      <c r="I2061" s="79">
        <v>0</v>
      </c>
      <c r="J2061" s="75">
        <v>710000000</v>
      </c>
      <c r="K2061" s="75" t="s">
        <v>82</v>
      </c>
      <c r="L2061" s="72" t="s">
        <v>895</v>
      </c>
      <c r="M2061" s="74" t="s">
        <v>8558</v>
      </c>
      <c r="N2061" s="77" t="s">
        <v>84</v>
      </c>
      <c r="O2061" s="77" t="s">
        <v>4214</v>
      </c>
      <c r="P2061" s="74" t="s">
        <v>91</v>
      </c>
      <c r="Q2061" s="27">
        <v>715</v>
      </c>
      <c r="R2061" s="77" t="s">
        <v>681</v>
      </c>
      <c r="S2061" s="73">
        <v>1680</v>
      </c>
      <c r="T2061" s="73">
        <v>192.03</v>
      </c>
      <c r="U2061" s="73">
        <f t="shared" si="389"/>
        <v>322610.40000000002</v>
      </c>
      <c r="V2061" s="12">
        <f t="shared" si="390"/>
        <v>361323.64800000004</v>
      </c>
      <c r="W2061" s="23"/>
      <c r="X2061" s="23">
        <v>2017</v>
      </c>
      <c r="Y2061" s="25"/>
      <c r="Z2061" s="121" t="s">
        <v>1723</v>
      </c>
      <c r="AA2061" s="121" t="s">
        <v>7088</v>
      </c>
      <c r="AB2061" s="121" t="s">
        <v>4791</v>
      </c>
      <c r="AC2061" s="121">
        <v>10</v>
      </c>
      <c r="AD2061" s="122" t="s">
        <v>8819</v>
      </c>
      <c r="AE2061" s="122" t="s">
        <v>8818</v>
      </c>
      <c r="AF2061" s="121" t="s">
        <v>9046</v>
      </c>
      <c r="AG2061" s="121" t="s">
        <v>9018</v>
      </c>
      <c r="AH2061" s="121" t="s">
        <v>8278</v>
      </c>
      <c r="AI2061" s="121"/>
      <c r="AJ2061" s="123">
        <v>1680</v>
      </c>
      <c r="AK2061" s="123">
        <v>192.03</v>
      </c>
      <c r="AL2061" s="123">
        <f t="shared" si="391"/>
        <v>322610.40000000002</v>
      </c>
      <c r="AM2061" s="123">
        <f t="shared" si="392"/>
        <v>0</v>
      </c>
      <c r="AN2061" s="130"/>
      <c r="AO2061" s="21"/>
      <c r="AP2061" s="24"/>
      <c r="AQ2061" s="21"/>
    </row>
    <row r="2062" spans="1:43" s="22" customFormat="1" ht="89.25" outlineLevel="1" x14ac:dyDescent="0.25">
      <c r="A2062" s="70"/>
      <c r="B2062" s="72" t="s">
        <v>8079</v>
      </c>
      <c r="C2062" s="21" t="s">
        <v>79</v>
      </c>
      <c r="D2062" s="21" t="s">
        <v>1173</v>
      </c>
      <c r="E2062" s="21" t="s">
        <v>1025</v>
      </c>
      <c r="F2062" s="21" t="s">
        <v>1174</v>
      </c>
      <c r="G2062" s="21" t="s">
        <v>8044</v>
      </c>
      <c r="H2062" s="80" t="s">
        <v>81</v>
      </c>
      <c r="I2062" s="79">
        <v>0</v>
      </c>
      <c r="J2062" s="75">
        <v>710000000</v>
      </c>
      <c r="K2062" s="75" t="s">
        <v>82</v>
      </c>
      <c r="L2062" s="72" t="s">
        <v>895</v>
      </c>
      <c r="M2062" s="74" t="s">
        <v>8558</v>
      </c>
      <c r="N2062" s="77" t="s">
        <v>84</v>
      </c>
      <c r="O2062" s="77" t="s">
        <v>4214</v>
      </c>
      <c r="P2062" s="74" t="s">
        <v>91</v>
      </c>
      <c r="Q2062" s="27">
        <v>796</v>
      </c>
      <c r="R2062" s="77" t="s">
        <v>678</v>
      </c>
      <c r="S2062" s="73">
        <v>189</v>
      </c>
      <c r="T2062" s="73">
        <v>177.22</v>
      </c>
      <c r="U2062" s="73">
        <f t="shared" si="357"/>
        <v>33494.58</v>
      </c>
      <c r="V2062" s="12">
        <f t="shared" si="358"/>
        <v>37513.929600000003</v>
      </c>
      <c r="W2062" s="23"/>
      <c r="X2062" s="23">
        <v>2017</v>
      </c>
      <c r="Y2062" s="25"/>
      <c r="Z2062" s="121" t="s">
        <v>1723</v>
      </c>
      <c r="AA2062" s="121" t="s">
        <v>7088</v>
      </c>
      <c r="AB2062" s="121" t="s">
        <v>4791</v>
      </c>
      <c r="AC2062" s="121">
        <v>11</v>
      </c>
      <c r="AD2062" s="122" t="s">
        <v>8819</v>
      </c>
      <c r="AE2062" s="122" t="s">
        <v>8818</v>
      </c>
      <c r="AF2062" s="121" t="s">
        <v>9046</v>
      </c>
      <c r="AG2062" s="121" t="s">
        <v>9018</v>
      </c>
      <c r="AH2062" s="121" t="s">
        <v>8278</v>
      </c>
      <c r="AI2062" s="121"/>
      <c r="AJ2062" s="123">
        <v>189</v>
      </c>
      <c r="AK2062" s="123">
        <v>177.22</v>
      </c>
      <c r="AL2062" s="123">
        <f t="shared" si="391"/>
        <v>33494.58</v>
      </c>
      <c r="AM2062" s="123">
        <f t="shared" si="392"/>
        <v>0</v>
      </c>
      <c r="AN2062" s="130"/>
      <c r="AO2062" s="21"/>
      <c r="AP2062" s="24"/>
      <c r="AQ2062" s="21"/>
    </row>
    <row r="2063" spans="1:43" s="22" customFormat="1" ht="140.25" outlineLevel="1" x14ac:dyDescent="0.25">
      <c r="A2063" s="70"/>
      <c r="B2063" s="72" t="s">
        <v>8080</v>
      </c>
      <c r="C2063" s="21" t="s">
        <v>79</v>
      </c>
      <c r="D2063" s="21" t="s">
        <v>1471</v>
      </c>
      <c r="E2063" s="21" t="s">
        <v>1170</v>
      </c>
      <c r="F2063" s="21" t="s">
        <v>1472</v>
      </c>
      <c r="G2063" s="21" t="s">
        <v>8045</v>
      </c>
      <c r="H2063" s="80" t="s">
        <v>81</v>
      </c>
      <c r="I2063" s="79">
        <v>0</v>
      </c>
      <c r="J2063" s="75">
        <v>710000000</v>
      </c>
      <c r="K2063" s="75" t="s">
        <v>82</v>
      </c>
      <c r="L2063" s="72" t="s">
        <v>895</v>
      </c>
      <c r="M2063" s="74" t="s">
        <v>8558</v>
      </c>
      <c r="N2063" s="77" t="s">
        <v>84</v>
      </c>
      <c r="O2063" s="77" t="s">
        <v>4214</v>
      </c>
      <c r="P2063" s="74" t="s">
        <v>91</v>
      </c>
      <c r="Q2063" s="27">
        <v>868</v>
      </c>
      <c r="R2063" s="77" t="s">
        <v>89</v>
      </c>
      <c r="S2063" s="73">
        <v>3</v>
      </c>
      <c r="T2063" s="73">
        <v>458.57</v>
      </c>
      <c r="U2063" s="73">
        <f t="shared" si="357"/>
        <v>1375.71</v>
      </c>
      <c r="V2063" s="12">
        <f t="shared" si="358"/>
        <v>1540.7952000000002</v>
      </c>
      <c r="W2063" s="23"/>
      <c r="X2063" s="23">
        <v>2017</v>
      </c>
      <c r="Y2063" s="25"/>
      <c r="Z2063" s="121" t="s">
        <v>1723</v>
      </c>
      <c r="AA2063" s="121" t="s">
        <v>7088</v>
      </c>
      <c r="AB2063" s="121" t="s">
        <v>4791</v>
      </c>
      <c r="AC2063" s="121">
        <v>12</v>
      </c>
      <c r="AD2063" s="122" t="s">
        <v>8819</v>
      </c>
      <c r="AE2063" s="122" t="s">
        <v>8818</v>
      </c>
      <c r="AF2063" s="121" t="s">
        <v>231</v>
      </c>
      <c r="AG2063" s="121"/>
      <c r="AH2063" s="121" t="s">
        <v>9330</v>
      </c>
      <c r="AI2063" s="121"/>
      <c r="AJ2063" s="123">
        <v>3</v>
      </c>
      <c r="AK2063" s="123">
        <v>449.39</v>
      </c>
      <c r="AL2063" s="123">
        <f>AJ2063*AK2063</f>
        <v>1348.17</v>
      </c>
      <c r="AM2063" s="123"/>
      <c r="AN2063" s="130"/>
      <c r="AO2063" s="21"/>
      <c r="AP2063" s="24"/>
      <c r="AQ2063" s="21"/>
    </row>
    <row r="2064" spans="1:43" s="22" customFormat="1" ht="76.5" outlineLevel="1" x14ac:dyDescent="0.25">
      <c r="A2064" s="70"/>
      <c r="B2064" s="72" t="s">
        <v>8081</v>
      </c>
      <c r="C2064" s="21" t="s">
        <v>79</v>
      </c>
      <c r="D2064" s="21" t="s">
        <v>1179</v>
      </c>
      <c r="E2064" s="21" t="s">
        <v>1180</v>
      </c>
      <c r="F2064" s="21" t="s">
        <v>1181</v>
      </c>
      <c r="G2064" s="21" t="s">
        <v>8047</v>
      </c>
      <c r="H2064" s="80" t="s">
        <v>81</v>
      </c>
      <c r="I2064" s="79">
        <v>0</v>
      </c>
      <c r="J2064" s="75">
        <v>710000000</v>
      </c>
      <c r="K2064" s="75" t="s">
        <v>82</v>
      </c>
      <c r="L2064" s="72" t="s">
        <v>895</v>
      </c>
      <c r="M2064" s="74" t="s">
        <v>8558</v>
      </c>
      <c r="N2064" s="77" t="s">
        <v>84</v>
      </c>
      <c r="O2064" s="77" t="s">
        <v>4214</v>
      </c>
      <c r="P2064" s="74" t="s">
        <v>91</v>
      </c>
      <c r="Q2064" s="27">
        <v>796</v>
      </c>
      <c r="R2064" s="77" t="s">
        <v>678</v>
      </c>
      <c r="S2064" s="73">
        <v>140</v>
      </c>
      <c r="T2064" s="73">
        <v>1289.73</v>
      </c>
      <c r="U2064" s="73">
        <f t="shared" si="357"/>
        <v>180562.2</v>
      </c>
      <c r="V2064" s="12">
        <f t="shared" si="358"/>
        <v>202229.66400000002</v>
      </c>
      <c r="W2064" s="23"/>
      <c r="X2064" s="23">
        <v>2017</v>
      </c>
      <c r="Y2064" s="25"/>
      <c r="Z2064" s="121" t="s">
        <v>1723</v>
      </c>
      <c r="AA2064" s="121" t="s">
        <v>7088</v>
      </c>
      <c r="AB2064" s="121" t="s">
        <v>4791</v>
      </c>
      <c r="AC2064" s="121">
        <v>13</v>
      </c>
      <c r="AD2064" s="122" t="s">
        <v>8819</v>
      </c>
      <c r="AE2064" s="122" t="s">
        <v>8818</v>
      </c>
      <c r="AF2064" s="121" t="s">
        <v>6883</v>
      </c>
      <c r="AG2064" s="121"/>
      <c r="AH2064" s="126" t="s">
        <v>9337</v>
      </c>
      <c r="AI2064" s="121"/>
      <c r="AJ2064" s="123"/>
      <c r="AK2064" s="123"/>
      <c r="AL2064" s="123"/>
      <c r="AM2064" s="123"/>
      <c r="AN2064" s="130"/>
      <c r="AO2064" s="21"/>
      <c r="AP2064" s="24"/>
      <c r="AQ2064" s="21"/>
    </row>
    <row r="2065" spans="1:43" s="22" customFormat="1" ht="127.5" outlineLevel="1" x14ac:dyDescent="0.25">
      <c r="A2065" s="70"/>
      <c r="B2065" s="72" t="s">
        <v>8082</v>
      </c>
      <c r="C2065" s="21" t="s">
        <v>79</v>
      </c>
      <c r="D2065" s="21" t="s">
        <v>3863</v>
      </c>
      <c r="E2065" s="21" t="s">
        <v>1028</v>
      </c>
      <c r="F2065" s="21" t="s">
        <v>3864</v>
      </c>
      <c r="G2065" s="21" t="s">
        <v>8051</v>
      </c>
      <c r="H2065" s="80" t="s">
        <v>81</v>
      </c>
      <c r="I2065" s="79">
        <v>0</v>
      </c>
      <c r="J2065" s="75">
        <v>710000000</v>
      </c>
      <c r="K2065" s="75" t="s">
        <v>82</v>
      </c>
      <c r="L2065" s="72" t="s">
        <v>895</v>
      </c>
      <c r="M2065" s="74" t="s">
        <v>8558</v>
      </c>
      <c r="N2065" s="77" t="s">
        <v>84</v>
      </c>
      <c r="O2065" s="77" t="s">
        <v>4214</v>
      </c>
      <c r="P2065" s="74" t="s">
        <v>91</v>
      </c>
      <c r="Q2065" s="27">
        <v>796</v>
      </c>
      <c r="R2065" s="77" t="s">
        <v>678</v>
      </c>
      <c r="S2065" s="73">
        <v>4</v>
      </c>
      <c r="T2065" s="73">
        <v>52544.639999999999</v>
      </c>
      <c r="U2065" s="73">
        <f t="shared" si="357"/>
        <v>210178.56</v>
      </c>
      <c r="V2065" s="12">
        <f t="shared" si="358"/>
        <v>235399.98720000003</v>
      </c>
      <c r="W2065" s="23"/>
      <c r="X2065" s="23">
        <v>2017</v>
      </c>
      <c r="Y2065" s="25"/>
      <c r="Z2065" s="121" t="s">
        <v>1723</v>
      </c>
      <c r="AA2065" s="121" t="s">
        <v>7088</v>
      </c>
      <c r="AB2065" s="121" t="s">
        <v>4791</v>
      </c>
      <c r="AC2065" s="121">
        <v>14</v>
      </c>
      <c r="AD2065" s="122" t="s">
        <v>8819</v>
      </c>
      <c r="AE2065" s="122" t="s">
        <v>8818</v>
      </c>
      <c r="AF2065" s="121" t="s">
        <v>9046</v>
      </c>
      <c r="AG2065" s="121" t="s">
        <v>9018</v>
      </c>
      <c r="AH2065" s="121" t="s">
        <v>8278</v>
      </c>
      <c r="AI2065" s="121"/>
      <c r="AJ2065" s="123">
        <v>4</v>
      </c>
      <c r="AK2065" s="123">
        <v>52544.639999999999</v>
      </c>
      <c r="AL2065" s="123">
        <f t="shared" ref="AL2065" si="393">AJ2065*AK2065</f>
        <v>210178.56</v>
      </c>
      <c r="AM2065" s="123">
        <f t="shared" ref="AM2065" si="394">U2065-AL2065</f>
        <v>0</v>
      </c>
      <c r="AN2065" s="130"/>
      <c r="AO2065" s="21"/>
      <c r="AP2065" s="24"/>
      <c r="AQ2065" s="21"/>
    </row>
    <row r="2066" spans="1:43" s="22" customFormat="1" ht="76.5" outlineLevel="1" x14ac:dyDescent="0.25">
      <c r="A2066" s="70"/>
      <c r="B2066" s="72" t="s">
        <v>8083</v>
      </c>
      <c r="C2066" s="21" t="s">
        <v>79</v>
      </c>
      <c r="D2066" s="21" t="s">
        <v>3866</v>
      </c>
      <c r="E2066" s="21" t="s">
        <v>1028</v>
      </c>
      <c r="F2066" s="21" t="s">
        <v>3867</v>
      </c>
      <c r="G2066" s="21" t="s">
        <v>3868</v>
      </c>
      <c r="H2066" s="80" t="s">
        <v>81</v>
      </c>
      <c r="I2066" s="79">
        <v>0</v>
      </c>
      <c r="J2066" s="75">
        <v>710000000</v>
      </c>
      <c r="K2066" s="75" t="s">
        <v>82</v>
      </c>
      <c r="L2066" s="72" t="s">
        <v>895</v>
      </c>
      <c r="M2066" s="74" t="s">
        <v>8558</v>
      </c>
      <c r="N2066" s="77" t="s">
        <v>84</v>
      </c>
      <c r="O2066" s="77" t="s">
        <v>4214</v>
      </c>
      <c r="P2066" s="74" t="s">
        <v>91</v>
      </c>
      <c r="Q2066" s="27">
        <v>796</v>
      </c>
      <c r="R2066" s="77" t="s">
        <v>678</v>
      </c>
      <c r="S2066" s="73">
        <v>20</v>
      </c>
      <c r="T2066" s="73">
        <v>4948.75</v>
      </c>
      <c r="U2066" s="73">
        <f t="shared" si="357"/>
        <v>98975</v>
      </c>
      <c r="V2066" s="12">
        <f t="shared" si="358"/>
        <v>110852.00000000001</v>
      </c>
      <c r="W2066" s="23"/>
      <c r="X2066" s="23">
        <v>2017</v>
      </c>
      <c r="Y2066" s="25"/>
      <c r="Z2066" s="121" t="s">
        <v>1723</v>
      </c>
      <c r="AA2066" s="121" t="s">
        <v>7088</v>
      </c>
      <c r="AB2066" s="121" t="s">
        <v>4791</v>
      </c>
      <c r="AC2066" s="121">
        <v>15</v>
      </c>
      <c r="AD2066" s="122" t="s">
        <v>8819</v>
      </c>
      <c r="AE2066" s="122" t="s">
        <v>8818</v>
      </c>
      <c r="AF2066" s="121" t="s">
        <v>6883</v>
      </c>
      <c r="AG2066" s="121"/>
      <c r="AH2066" s="126" t="s">
        <v>9337</v>
      </c>
      <c r="AI2066" s="121"/>
      <c r="AJ2066" s="123"/>
      <c r="AK2066" s="123"/>
      <c r="AL2066" s="123"/>
      <c r="AM2066" s="123"/>
      <c r="AN2066" s="130"/>
      <c r="AO2066" s="21"/>
      <c r="AP2066" s="24"/>
      <c r="AQ2066" s="21"/>
    </row>
    <row r="2067" spans="1:43" s="22" customFormat="1" ht="102" outlineLevel="1" x14ac:dyDescent="0.25">
      <c r="A2067" s="70"/>
      <c r="B2067" s="72" t="s">
        <v>8084</v>
      </c>
      <c r="C2067" s="21" t="s">
        <v>79</v>
      </c>
      <c r="D2067" s="21" t="s">
        <v>3866</v>
      </c>
      <c r="E2067" s="21" t="s">
        <v>1028</v>
      </c>
      <c r="F2067" s="21" t="s">
        <v>3867</v>
      </c>
      <c r="G2067" s="21" t="s">
        <v>3870</v>
      </c>
      <c r="H2067" s="80" t="s">
        <v>81</v>
      </c>
      <c r="I2067" s="79">
        <v>0</v>
      </c>
      <c r="J2067" s="75">
        <v>710000000</v>
      </c>
      <c r="K2067" s="75" t="s">
        <v>82</v>
      </c>
      <c r="L2067" s="72" t="s">
        <v>895</v>
      </c>
      <c r="M2067" s="74" t="s">
        <v>8558</v>
      </c>
      <c r="N2067" s="77" t="s">
        <v>84</v>
      </c>
      <c r="O2067" s="77" t="s">
        <v>4214</v>
      </c>
      <c r="P2067" s="74" t="s">
        <v>91</v>
      </c>
      <c r="Q2067" s="27">
        <v>796</v>
      </c>
      <c r="R2067" s="77" t="s">
        <v>678</v>
      </c>
      <c r="S2067" s="73">
        <v>60</v>
      </c>
      <c r="T2067" s="73">
        <v>21724.82</v>
      </c>
      <c r="U2067" s="73">
        <f t="shared" ref="U2067:U2069" si="395">S2067*T2067</f>
        <v>1303489.2</v>
      </c>
      <c r="V2067" s="12">
        <f t="shared" ref="V2067:V2069" si="396">U2067*1.12</f>
        <v>1459907.9040000001</v>
      </c>
      <c r="W2067" s="23"/>
      <c r="X2067" s="23">
        <v>2017</v>
      </c>
      <c r="Y2067" s="25"/>
      <c r="Z2067" s="121" t="s">
        <v>1723</v>
      </c>
      <c r="AA2067" s="121" t="s">
        <v>7088</v>
      </c>
      <c r="AB2067" s="121" t="s">
        <v>4791</v>
      </c>
      <c r="AC2067" s="121">
        <v>16</v>
      </c>
      <c r="AD2067" s="122" t="s">
        <v>8819</v>
      </c>
      <c r="AE2067" s="122" t="s">
        <v>8818</v>
      </c>
      <c r="AF2067" s="121" t="s">
        <v>9046</v>
      </c>
      <c r="AG2067" s="121" t="s">
        <v>9018</v>
      </c>
      <c r="AH2067" s="121" t="s">
        <v>8278</v>
      </c>
      <c r="AI2067" s="121"/>
      <c r="AJ2067" s="123">
        <v>60</v>
      </c>
      <c r="AK2067" s="123">
        <v>21700</v>
      </c>
      <c r="AL2067" s="123">
        <f t="shared" ref="AL2067:AL2070" si="397">AJ2067*AK2067</f>
        <v>1302000</v>
      </c>
      <c r="AM2067" s="123">
        <f t="shared" ref="AM2067:AM2070" si="398">U2067-AL2067</f>
        <v>1489.1999999999534</v>
      </c>
      <c r="AN2067" s="130"/>
      <c r="AO2067" s="21"/>
      <c r="AP2067" s="24"/>
      <c r="AQ2067" s="21"/>
    </row>
    <row r="2068" spans="1:43" s="22" customFormat="1" ht="76.5" outlineLevel="1" x14ac:dyDescent="0.25">
      <c r="A2068" s="70"/>
      <c r="B2068" s="72" t="s">
        <v>8085</v>
      </c>
      <c r="C2068" s="21" t="s">
        <v>79</v>
      </c>
      <c r="D2068" s="21" t="s">
        <v>3891</v>
      </c>
      <c r="E2068" s="21" t="s">
        <v>3892</v>
      </c>
      <c r="F2068" s="21" t="s">
        <v>3893</v>
      </c>
      <c r="G2068" s="21" t="s">
        <v>8053</v>
      </c>
      <c r="H2068" s="80" t="s">
        <v>81</v>
      </c>
      <c r="I2068" s="79">
        <v>0</v>
      </c>
      <c r="J2068" s="75">
        <v>710000000</v>
      </c>
      <c r="K2068" s="75" t="s">
        <v>82</v>
      </c>
      <c r="L2068" s="72" t="s">
        <v>895</v>
      </c>
      <c r="M2068" s="74" t="s">
        <v>8558</v>
      </c>
      <c r="N2068" s="77" t="s">
        <v>84</v>
      </c>
      <c r="O2068" s="77" t="s">
        <v>4214</v>
      </c>
      <c r="P2068" s="74" t="s">
        <v>91</v>
      </c>
      <c r="Q2068" s="27">
        <v>796</v>
      </c>
      <c r="R2068" s="77" t="s">
        <v>678</v>
      </c>
      <c r="S2068" s="73">
        <v>6</v>
      </c>
      <c r="T2068" s="73">
        <v>2388.39</v>
      </c>
      <c r="U2068" s="73">
        <f t="shared" si="395"/>
        <v>14330.34</v>
      </c>
      <c r="V2068" s="12">
        <f t="shared" si="396"/>
        <v>16049.980800000001</v>
      </c>
      <c r="W2068" s="23"/>
      <c r="X2068" s="23">
        <v>2017</v>
      </c>
      <c r="Y2068" s="25"/>
      <c r="Z2068" s="121" t="s">
        <v>1723</v>
      </c>
      <c r="AA2068" s="121" t="s">
        <v>7088</v>
      </c>
      <c r="AB2068" s="121" t="s">
        <v>4791</v>
      </c>
      <c r="AC2068" s="121">
        <v>17</v>
      </c>
      <c r="AD2068" s="122" t="s">
        <v>8819</v>
      </c>
      <c r="AE2068" s="122" t="s">
        <v>8818</v>
      </c>
      <c r="AF2068" s="121" t="s">
        <v>9046</v>
      </c>
      <c r="AG2068" s="121" t="s">
        <v>9018</v>
      </c>
      <c r="AH2068" s="121" t="s">
        <v>8278</v>
      </c>
      <c r="AI2068" s="121"/>
      <c r="AJ2068" s="123">
        <v>6</v>
      </c>
      <c r="AK2068" s="123">
        <v>2388.39</v>
      </c>
      <c r="AL2068" s="123">
        <f t="shared" si="397"/>
        <v>14330.34</v>
      </c>
      <c r="AM2068" s="123">
        <f t="shared" si="398"/>
        <v>0</v>
      </c>
      <c r="AN2068" s="130"/>
      <c r="AO2068" s="21"/>
      <c r="AP2068" s="24"/>
      <c r="AQ2068" s="21"/>
    </row>
    <row r="2069" spans="1:43" s="22" customFormat="1" ht="76.5" outlineLevel="1" x14ac:dyDescent="0.25">
      <c r="A2069" s="70"/>
      <c r="B2069" s="72" t="s">
        <v>8086</v>
      </c>
      <c r="C2069" s="21" t="s">
        <v>79</v>
      </c>
      <c r="D2069" s="21" t="s">
        <v>1450</v>
      </c>
      <c r="E2069" s="21" t="s">
        <v>1038</v>
      </c>
      <c r="F2069" s="21" t="s">
        <v>1451</v>
      </c>
      <c r="G2069" s="21" t="s">
        <v>4459</v>
      </c>
      <c r="H2069" s="80" t="s">
        <v>81</v>
      </c>
      <c r="I2069" s="79">
        <v>0</v>
      </c>
      <c r="J2069" s="75">
        <v>710000000</v>
      </c>
      <c r="K2069" s="75" t="s">
        <v>82</v>
      </c>
      <c r="L2069" s="72" t="s">
        <v>895</v>
      </c>
      <c r="M2069" s="74" t="s">
        <v>8558</v>
      </c>
      <c r="N2069" s="77" t="s">
        <v>84</v>
      </c>
      <c r="O2069" s="77" t="s">
        <v>4214</v>
      </c>
      <c r="P2069" s="74" t="s">
        <v>91</v>
      </c>
      <c r="Q2069" s="27" t="s">
        <v>930</v>
      </c>
      <c r="R2069" s="77" t="s">
        <v>903</v>
      </c>
      <c r="S2069" s="73">
        <v>600</v>
      </c>
      <c r="T2069" s="73">
        <v>195.56</v>
      </c>
      <c r="U2069" s="73">
        <f t="shared" si="395"/>
        <v>117336</v>
      </c>
      <c r="V2069" s="12">
        <f t="shared" si="396"/>
        <v>131416.32000000001</v>
      </c>
      <c r="W2069" s="23"/>
      <c r="X2069" s="23">
        <v>2017</v>
      </c>
      <c r="Y2069" s="25"/>
      <c r="Z2069" s="121" t="s">
        <v>1723</v>
      </c>
      <c r="AA2069" s="121" t="s">
        <v>7088</v>
      </c>
      <c r="AB2069" s="121" t="s">
        <v>4791</v>
      </c>
      <c r="AC2069" s="121">
        <v>18</v>
      </c>
      <c r="AD2069" s="122" t="s">
        <v>8819</v>
      </c>
      <c r="AE2069" s="122" t="s">
        <v>8818</v>
      </c>
      <c r="AF2069" s="121" t="s">
        <v>9046</v>
      </c>
      <c r="AG2069" s="121" t="s">
        <v>9018</v>
      </c>
      <c r="AH2069" s="121" t="s">
        <v>8278</v>
      </c>
      <c r="AI2069" s="121"/>
      <c r="AJ2069" s="123">
        <v>600</v>
      </c>
      <c r="AK2069" s="123">
        <v>195.56</v>
      </c>
      <c r="AL2069" s="123">
        <f t="shared" si="397"/>
        <v>117336</v>
      </c>
      <c r="AM2069" s="123">
        <f t="shared" si="398"/>
        <v>0</v>
      </c>
      <c r="AN2069" s="130"/>
      <c r="AO2069" s="21"/>
      <c r="AP2069" s="24"/>
      <c r="AQ2069" s="21"/>
    </row>
    <row r="2070" spans="1:43" s="22" customFormat="1" ht="76.5" outlineLevel="1" x14ac:dyDescent="0.25">
      <c r="A2070" s="70"/>
      <c r="B2070" s="72" t="s">
        <v>8087</v>
      </c>
      <c r="C2070" s="21" t="s">
        <v>79</v>
      </c>
      <c r="D2070" s="21" t="s">
        <v>1447</v>
      </c>
      <c r="E2070" s="21" t="s">
        <v>1055</v>
      </c>
      <c r="F2070" s="21" t="s">
        <v>1339</v>
      </c>
      <c r="G2070" s="21" t="s">
        <v>4429</v>
      </c>
      <c r="H2070" s="80" t="s">
        <v>81</v>
      </c>
      <c r="I2070" s="79">
        <v>0</v>
      </c>
      <c r="J2070" s="75">
        <v>710000000</v>
      </c>
      <c r="K2070" s="75" t="s">
        <v>82</v>
      </c>
      <c r="L2070" s="72" t="s">
        <v>895</v>
      </c>
      <c r="M2070" s="74" t="s">
        <v>8558</v>
      </c>
      <c r="N2070" s="77" t="s">
        <v>84</v>
      </c>
      <c r="O2070" s="77" t="s">
        <v>4214</v>
      </c>
      <c r="P2070" s="74" t="s">
        <v>91</v>
      </c>
      <c r="Q2070" s="27">
        <v>796</v>
      </c>
      <c r="R2070" s="77" t="s">
        <v>678</v>
      </c>
      <c r="S2070" s="73">
        <v>23</v>
      </c>
      <c r="T2070" s="73">
        <v>998.35</v>
      </c>
      <c r="U2070" s="73">
        <f t="shared" si="357"/>
        <v>22962.05</v>
      </c>
      <c r="V2070" s="12">
        <f t="shared" si="358"/>
        <v>25717.496000000003</v>
      </c>
      <c r="W2070" s="23"/>
      <c r="X2070" s="23">
        <v>2017</v>
      </c>
      <c r="Y2070" s="25"/>
      <c r="Z2070" s="121" t="s">
        <v>1723</v>
      </c>
      <c r="AA2070" s="121" t="s">
        <v>7088</v>
      </c>
      <c r="AB2070" s="121" t="s">
        <v>4791</v>
      </c>
      <c r="AC2070" s="121">
        <v>19</v>
      </c>
      <c r="AD2070" s="122" t="s">
        <v>8819</v>
      </c>
      <c r="AE2070" s="122" t="s">
        <v>8818</v>
      </c>
      <c r="AF2070" s="121" t="s">
        <v>9046</v>
      </c>
      <c r="AG2070" s="121" t="s">
        <v>9018</v>
      </c>
      <c r="AH2070" s="121" t="s">
        <v>8278</v>
      </c>
      <c r="AI2070" s="121"/>
      <c r="AJ2070" s="123">
        <v>23</v>
      </c>
      <c r="AK2070" s="123">
        <v>998.35</v>
      </c>
      <c r="AL2070" s="123">
        <f t="shared" si="397"/>
        <v>22962.05</v>
      </c>
      <c r="AM2070" s="123">
        <f t="shared" si="398"/>
        <v>0</v>
      </c>
      <c r="AN2070" s="130"/>
      <c r="AO2070" s="21"/>
      <c r="AP2070" s="24"/>
      <c r="AQ2070" s="21"/>
    </row>
    <row r="2071" spans="1:43" s="22" customFormat="1" ht="76.5" outlineLevel="1" x14ac:dyDescent="0.25">
      <c r="A2071" s="70"/>
      <c r="B2071" s="72" t="s">
        <v>8088</v>
      </c>
      <c r="C2071" s="21" t="s">
        <v>79</v>
      </c>
      <c r="D2071" s="21" t="s">
        <v>1447</v>
      </c>
      <c r="E2071" s="21" t="s">
        <v>1055</v>
      </c>
      <c r="F2071" s="21" t="s">
        <v>1339</v>
      </c>
      <c r="G2071" s="21" t="s">
        <v>4871</v>
      </c>
      <c r="H2071" s="80" t="s">
        <v>81</v>
      </c>
      <c r="I2071" s="79">
        <v>0</v>
      </c>
      <c r="J2071" s="75">
        <v>710000000</v>
      </c>
      <c r="K2071" s="75" t="s">
        <v>82</v>
      </c>
      <c r="L2071" s="72" t="s">
        <v>895</v>
      </c>
      <c r="M2071" s="74" t="s">
        <v>8558</v>
      </c>
      <c r="N2071" s="77" t="s">
        <v>84</v>
      </c>
      <c r="O2071" s="77" t="s">
        <v>4214</v>
      </c>
      <c r="P2071" s="74" t="s">
        <v>91</v>
      </c>
      <c r="Q2071" s="27">
        <v>796</v>
      </c>
      <c r="R2071" s="77" t="s">
        <v>678</v>
      </c>
      <c r="S2071" s="73">
        <v>155</v>
      </c>
      <c r="T2071" s="73">
        <v>1776.96</v>
      </c>
      <c r="U2071" s="73">
        <f t="shared" si="357"/>
        <v>275428.8</v>
      </c>
      <c r="V2071" s="12">
        <f t="shared" si="358"/>
        <v>308480.25599999999</v>
      </c>
      <c r="W2071" s="23"/>
      <c r="X2071" s="23">
        <v>2017</v>
      </c>
      <c r="Y2071" s="25"/>
      <c r="Z2071" s="121" t="s">
        <v>1723</v>
      </c>
      <c r="AA2071" s="121" t="s">
        <v>7088</v>
      </c>
      <c r="AB2071" s="121" t="s">
        <v>4791</v>
      </c>
      <c r="AC2071" s="121">
        <v>20</v>
      </c>
      <c r="AD2071" s="122" t="s">
        <v>8819</v>
      </c>
      <c r="AE2071" s="122" t="s">
        <v>8818</v>
      </c>
      <c r="AF2071" s="121" t="s">
        <v>9046</v>
      </c>
      <c r="AG2071" s="121" t="s">
        <v>9018</v>
      </c>
      <c r="AH2071" s="121" t="s">
        <v>8278</v>
      </c>
      <c r="AI2071" s="121"/>
      <c r="AJ2071" s="123">
        <v>155</v>
      </c>
      <c r="AK2071" s="123">
        <v>1776.96</v>
      </c>
      <c r="AL2071" s="123">
        <f t="shared" ref="AL2071:AL2074" si="399">AJ2071*AK2071</f>
        <v>275428.8</v>
      </c>
      <c r="AM2071" s="123">
        <f t="shared" ref="AM2071:AM2074" si="400">U2071-AL2071</f>
        <v>0</v>
      </c>
      <c r="AN2071" s="130"/>
      <c r="AO2071" s="21"/>
      <c r="AP2071" s="24"/>
      <c r="AQ2071" s="21"/>
    </row>
    <row r="2072" spans="1:43" s="22" customFormat="1" ht="76.5" outlineLevel="1" x14ac:dyDescent="0.25">
      <c r="A2072" s="70"/>
      <c r="B2072" s="72" t="s">
        <v>8089</v>
      </c>
      <c r="C2072" s="21" t="s">
        <v>79</v>
      </c>
      <c r="D2072" s="21" t="s">
        <v>1194</v>
      </c>
      <c r="E2072" s="21" t="s">
        <v>1184</v>
      </c>
      <c r="F2072" s="21" t="s">
        <v>1195</v>
      </c>
      <c r="G2072" s="21" t="s">
        <v>1196</v>
      </c>
      <c r="H2072" s="80" t="s">
        <v>81</v>
      </c>
      <c r="I2072" s="79">
        <v>0</v>
      </c>
      <c r="J2072" s="75">
        <v>710000000</v>
      </c>
      <c r="K2072" s="75" t="s">
        <v>82</v>
      </c>
      <c r="L2072" s="72" t="s">
        <v>895</v>
      </c>
      <c r="M2072" s="74" t="s">
        <v>8558</v>
      </c>
      <c r="N2072" s="77" t="s">
        <v>84</v>
      </c>
      <c r="O2072" s="77" t="s">
        <v>4214</v>
      </c>
      <c r="P2072" s="74" t="s">
        <v>91</v>
      </c>
      <c r="Q2072" s="27">
        <v>796</v>
      </c>
      <c r="R2072" s="77" t="s">
        <v>678</v>
      </c>
      <c r="S2072" s="73">
        <v>60</v>
      </c>
      <c r="T2072" s="73">
        <v>389.31</v>
      </c>
      <c r="U2072" s="73">
        <f t="shared" ref="U2072:U2137" si="401">S2072*T2072</f>
        <v>23358.6</v>
      </c>
      <c r="V2072" s="12">
        <f t="shared" ref="V2072:V2150" si="402">U2072*1.12</f>
        <v>26161.632000000001</v>
      </c>
      <c r="W2072" s="23"/>
      <c r="X2072" s="23">
        <v>2017</v>
      </c>
      <c r="Y2072" s="25"/>
      <c r="Z2072" s="121" t="s">
        <v>1723</v>
      </c>
      <c r="AA2072" s="121" t="s">
        <v>7088</v>
      </c>
      <c r="AB2072" s="121" t="s">
        <v>4791</v>
      </c>
      <c r="AC2072" s="121">
        <v>21</v>
      </c>
      <c r="AD2072" s="122" t="s">
        <v>8819</v>
      </c>
      <c r="AE2072" s="122" t="s">
        <v>8818</v>
      </c>
      <c r="AF2072" s="121" t="s">
        <v>9046</v>
      </c>
      <c r="AG2072" s="121" t="s">
        <v>9018</v>
      </c>
      <c r="AH2072" s="121" t="s">
        <v>8278</v>
      </c>
      <c r="AI2072" s="121"/>
      <c r="AJ2072" s="123">
        <v>60</v>
      </c>
      <c r="AK2072" s="123">
        <v>389.31</v>
      </c>
      <c r="AL2072" s="123">
        <f t="shared" si="399"/>
        <v>23358.6</v>
      </c>
      <c r="AM2072" s="123">
        <f t="shared" si="400"/>
        <v>0</v>
      </c>
      <c r="AN2072" s="130"/>
      <c r="AO2072" s="21"/>
      <c r="AP2072" s="24"/>
      <c r="AQ2072" s="21"/>
    </row>
    <row r="2073" spans="1:43" s="22" customFormat="1" ht="89.25" outlineLevel="1" x14ac:dyDescent="0.25">
      <c r="A2073" s="70"/>
      <c r="B2073" s="72" t="s">
        <v>8090</v>
      </c>
      <c r="C2073" s="21" t="s">
        <v>79</v>
      </c>
      <c r="D2073" s="21" t="s">
        <v>1207</v>
      </c>
      <c r="E2073" s="21" t="s">
        <v>1184</v>
      </c>
      <c r="F2073" s="21" t="s">
        <v>1208</v>
      </c>
      <c r="G2073" s="21" t="s">
        <v>8054</v>
      </c>
      <c r="H2073" s="80" t="s">
        <v>81</v>
      </c>
      <c r="I2073" s="79">
        <v>0</v>
      </c>
      <c r="J2073" s="75">
        <v>710000000</v>
      </c>
      <c r="K2073" s="75" t="s">
        <v>82</v>
      </c>
      <c r="L2073" s="72" t="s">
        <v>895</v>
      </c>
      <c r="M2073" s="74" t="s">
        <v>8558</v>
      </c>
      <c r="N2073" s="77" t="s">
        <v>84</v>
      </c>
      <c r="O2073" s="77" t="s">
        <v>4214</v>
      </c>
      <c r="P2073" s="74" t="s">
        <v>91</v>
      </c>
      <c r="Q2073" s="27">
        <v>796</v>
      </c>
      <c r="R2073" s="77" t="s">
        <v>678</v>
      </c>
      <c r="S2073" s="73">
        <v>17</v>
      </c>
      <c r="T2073" s="73">
        <v>2300</v>
      </c>
      <c r="U2073" s="73">
        <f t="shared" si="401"/>
        <v>39100</v>
      </c>
      <c r="V2073" s="12">
        <f t="shared" si="402"/>
        <v>43792.000000000007</v>
      </c>
      <c r="W2073" s="23"/>
      <c r="X2073" s="23">
        <v>2017</v>
      </c>
      <c r="Y2073" s="25"/>
      <c r="Z2073" s="121" t="s">
        <v>1723</v>
      </c>
      <c r="AA2073" s="121" t="s">
        <v>7088</v>
      </c>
      <c r="AB2073" s="121" t="s">
        <v>4791</v>
      </c>
      <c r="AC2073" s="121">
        <v>22</v>
      </c>
      <c r="AD2073" s="122" t="s">
        <v>8819</v>
      </c>
      <c r="AE2073" s="122" t="s">
        <v>8818</v>
      </c>
      <c r="AF2073" s="121" t="s">
        <v>9046</v>
      </c>
      <c r="AG2073" s="121" t="s">
        <v>9018</v>
      </c>
      <c r="AH2073" s="121" t="s">
        <v>8278</v>
      </c>
      <c r="AI2073" s="121"/>
      <c r="AJ2073" s="123">
        <v>17</v>
      </c>
      <c r="AK2073" s="123">
        <v>2300</v>
      </c>
      <c r="AL2073" s="123">
        <f t="shared" si="399"/>
        <v>39100</v>
      </c>
      <c r="AM2073" s="123">
        <f t="shared" si="400"/>
        <v>0</v>
      </c>
      <c r="AN2073" s="130"/>
      <c r="AO2073" s="21"/>
      <c r="AP2073" s="24"/>
      <c r="AQ2073" s="21"/>
    </row>
    <row r="2074" spans="1:43" s="22" customFormat="1" ht="76.5" outlineLevel="1" x14ac:dyDescent="0.25">
      <c r="A2074" s="70"/>
      <c r="B2074" s="72" t="s">
        <v>8091</v>
      </c>
      <c r="C2074" s="21" t="s">
        <v>79</v>
      </c>
      <c r="D2074" s="21" t="s">
        <v>3937</v>
      </c>
      <c r="E2074" s="21" t="s">
        <v>3935</v>
      </c>
      <c r="F2074" s="21" t="s">
        <v>3938</v>
      </c>
      <c r="G2074" s="21" t="s">
        <v>3939</v>
      </c>
      <c r="H2074" s="80" t="s">
        <v>81</v>
      </c>
      <c r="I2074" s="24">
        <v>0</v>
      </c>
      <c r="J2074" s="75">
        <v>710000000</v>
      </c>
      <c r="K2074" s="75" t="s">
        <v>82</v>
      </c>
      <c r="L2074" s="72" t="s">
        <v>895</v>
      </c>
      <c r="M2074" s="74" t="s">
        <v>8558</v>
      </c>
      <c r="N2074" s="77" t="s">
        <v>84</v>
      </c>
      <c r="O2074" s="77" t="s">
        <v>4214</v>
      </c>
      <c r="P2074" s="74" t="s">
        <v>91</v>
      </c>
      <c r="Q2074" s="27">
        <v>796</v>
      </c>
      <c r="R2074" s="77" t="s">
        <v>678</v>
      </c>
      <c r="S2074" s="73">
        <v>8</v>
      </c>
      <c r="T2074" s="73">
        <v>14091.52</v>
      </c>
      <c r="U2074" s="73">
        <f t="shared" si="401"/>
        <v>112732.16</v>
      </c>
      <c r="V2074" s="12">
        <f t="shared" si="402"/>
        <v>126260.01920000001</v>
      </c>
      <c r="W2074" s="23"/>
      <c r="X2074" s="23">
        <v>2017</v>
      </c>
      <c r="Y2074" s="25"/>
      <c r="Z2074" s="121" t="s">
        <v>1723</v>
      </c>
      <c r="AA2074" s="121" t="s">
        <v>7088</v>
      </c>
      <c r="AB2074" s="121" t="s">
        <v>4791</v>
      </c>
      <c r="AC2074" s="121">
        <v>23</v>
      </c>
      <c r="AD2074" s="122" t="s">
        <v>8819</v>
      </c>
      <c r="AE2074" s="122" t="s">
        <v>8818</v>
      </c>
      <c r="AF2074" s="121" t="s">
        <v>9046</v>
      </c>
      <c r="AG2074" s="121" t="s">
        <v>9018</v>
      </c>
      <c r="AH2074" s="121" t="s">
        <v>8278</v>
      </c>
      <c r="AI2074" s="121"/>
      <c r="AJ2074" s="123">
        <v>8</v>
      </c>
      <c r="AK2074" s="123">
        <v>14091.52</v>
      </c>
      <c r="AL2074" s="123">
        <f t="shared" si="399"/>
        <v>112732.16</v>
      </c>
      <c r="AM2074" s="123">
        <f t="shared" si="400"/>
        <v>0</v>
      </c>
      <c r="AN2074" s="130"/>
      <c r="AO2074" s="21"/>
      <c r="AP2074" s="24"/>
      <c r="AQ2074" s="21"/>
    </row>
    <row r="2075" spans="1:43" s="22" customFormat="1" ht="76.5" outlineLevel="1" x14ac:dyDescent="0.25">
      <c r="A2075" s="70"/>
      <c r="B2075" s="72" t="s">
        <v>8115</v>
      </c>
      <c r="C2075" s="74" t="s">
        <v>79</v>
      </c>
      <c r="D2075" s="74" t="s">
        <v>8204</v>
      </c>
      <c r="E2075" s="74" t="s">
        <v>3558</v>
      </c>
      <c r="F2075" s="74" t="s">
        <v>8205</v>
      </c>
      <c r="G2075" s="74" t="s">
        <v>8206</v>
      </c>
      <c r="H2075" s="72" t="s">
        <v>81</v>
      </c>
      <c r="I2075" s="79">
        <v>0</v>
      </c>
      <c r="J2075" s="75">
        <v>710000000</v>
      </c>
      <c r="K2075" s="75" t="s">
        <v>82</v>
      </c>
      <c r="L2075" s="72" t="s">
        <v>895</v>
      </c>
      <c r="M2075" s="78" t="s">
        <v>969</v>
      </c>
      <c r="N2075" s="77" t="s">
        <v>84</v>
      </c>
      <c r="O2075" s="77" t="s">
        <v>4214</v>
      </c>
      <c r="P2075" s="74" t="s">
        <v>91</v>
      </c>
      <c r="Q2075" s="76">
        <v>796</v>
      </c>
      <c r="R2075" s="77" t="s">
        <v>678</v>
      </c>
      <c r="S2075" s="73">
        <v>20</v>
      </c>
      <c r="T2075" s="73">
        <v>336.76</v>
      </c>
      <c r="U2075" s="73">
        <f t="shared" ref="U2075" si="403">S2075*T2075</f>
        <v>6735.2</v>
      </c>
      <c r="V2075" s="73">
        <f t="shared" ref="V2075" si="404">U2075*1.12</f>
        <v>7543.4240000000009</v>
      </c>
      <c r="W2075" s="23"/>
      <c r="X2075" s="23">
        <v>2017</v>
      </c>
      <c r="Y2075" s="25"/>
      <c r="Z2075" s="121" t="s">
        <v>1565</v>
      </c>
      <c r="AA2075" s="121" t="s">
        <v>728</v>
      </c>
      <c r="AB2075" s="121" t="s">
        <v>7912</v>
      </c>
      <c r="AC2075" s="121">
        <v>1</v>
      </c>
      <c r="AD2075" s="122" t="s">
        <v>8814</v>
      </c>
      <c r="AE2075" s="122" t="s">
        <v>8815</v>
      </c>
      <c r="AF2075" s="121" t="s">
        <v>231</v>
      </c>
      <c r="AG2075" s="121"/>
      <c r="AH2075" s="121" t="s">
        <v>9314</v>
      </c>
      <c r="AI2075" s="121"/>
      <c r="AJ2075" s="123">
        <v>20</v>
      </c>
      <c r="AK2075" s="123">
        <v>333.39</v>
      </c>
      <c r="AL2075" s="123">
        <f>AJ2075*AK2075</f>
        <v>6667.7999999999993</v>
      </c>
      <c r="AM2075" s="123">
        <f>U2075-AL2075</f>
        <v>67.400000000000546</v>
      </c>
      <c r="AN2075" s="130"/>
      <c r="AO2075" s="21"/>
      <c r="AP2075" s="24"/>
      <c r="AQ2075" s="21"/>
    </row>
    <row r="2076" spans="1:43" s="22" customFormat="1" ht="76.5" outlineLevel="1" x14ac:dyDescent="0.25">
      <c r="A2076" s="70"/>
      <c r="B2076" s="72" t="s">
        <v>8116</v>
      </c>
      <c r="C2076" s="74" t="s">
        <v>79</v>
      </c>
      <c r="D2076" s="74" t="s">
        <v>1490</v>
      </c>
      <c r="E2076" s="74" t="s">
        <v>1487</v>
      </c>
      <c r="F2076" s="74" t="s">
        <v>1491</v>
      </c>
      <c r="G2076" s="74" t="s">
        <v>8195</v>
      </c>
      <c r="H2076" s="72" t="s">
        <v>81</v>
      </c>
      <c r="I2076" s="79">
        <v>0</v>
      </c>
      <c r="J2076" s="75">
        <v>710000000</v>
      </c>
      <c r="K2076" s="75" t="s">
        <v>82</v>
      </c>
      <c r="L2076" s="72" t="s">
        <v>895</v>
      </c>
      <c r="M2076" s="78" t="s">
        <v>969</v>
      </c>
      <c r="N2076" s="77" t="s">
        <v>84</v>
      </c>
      <c r="O2076" s="77" t="s">
        <v>4214</v>
      </c>
      <c r="P2076" s="74" t="s">
        <v>91</v>
      </c>
      <c r="Q2076" s="76">
        <v>796</v>
      </c>
      <c r="R2076" s="77" t="s">
        <v>678</v>
      </c>
      <c r="S2076" s="73">
        <v>20</v>
      </c>
      <c r="T2076" s="73">
        <v>1098.6600000000001</v>
      </c>
      <c r="U2076" s="73">
        <f t="shared" si="401"/>
        <v>21973.200000000001</v>
      </c>
      <c r="V2076" s="73">
        <f t="shared" si="402"/>
        <v>24609.984000000004</v>
      </c>
      <c r="W2076" s="23"/>
      <c r="X2076" s="23">
        <v>2017</v>
      </c>
      <c r="Y2076" s="25"/>
      <c r="Z2076" s="121" t="s">
        <v>1565</v>
      </c>
      <c r="AA2076" s="121" t="s">
        <v>728</v>
      </c>
      <c r="AB2076" s="121" t="s">
        <v>7912</v>
      </c>
      <c r="AC2076" s="121">
        <v>2</v>
      </c>
      <c r="AD2076" s="122" t="s">
        <v>8814</v>
      </c>
      <c r="AE2076" s="122" t="s">
        <v>8815</v>
      </c>
      <c r="AF2076" s="121" t="s">
        <v>231</v>
      </c>
      <c r="AG2076" s="121"/>
      <c r="AH2076" s="121" t="s">
        <v>9314</v>
      </c>
      <c r="AI2076" s="121"/>
      <c r="AJ2076" s="123">
        <v>20</v>
      </c>
      <c r="AK2076" s="123">
        <v>1087.67</v>
      </c>
      <c r="AL2076" s="123">
        <f t="shared" ref="AL2076:AL2124" si="405">AJ2076*AK2076</f>
        <v>21753.4</v>
      </c>
      <c r="AM2076" s="123">
        <f t="shared" ref="AM2076:AM2124" si="406">U2076-AL2076</f>
        <v>219.79999999999927</v>
      </c>
      <c r="AN2076" s="130"/>
      <c r="AO2076" s="21"/>
      <c r="AP2076" s="24"/>
      <c r="AQ2076" s="21"/>
    </row>
    <row r="2077" spans="1:43" s="22" customFormat="1" ht="114.75" outlineLevel="1" x14ac:dyDescent="0.25">
      <c r="A2077" s="70"/>
      <c r="B2077" s="72" t="s">
        <v>8117</v>
      </c>
      <c r="C2077" s="74" t="s">
        <v>79</v>
      </c>
      <c r="D2077" s="74" t="s">
        <v>8190</v>
      </c>
      <c r="E2077" s="74" t="s">
        <v>8183</v>
      </c>
      <c r="F2077" s="74" t="s">
        <v>8191</v>
      </c>
      <c r="G2077" s="74" t="s">
        <v>8225</v>
      </c>
      <c r="H2077" s="72" t="s">
        <v>81</v>
      </c>
      <c r="I2077" s="79">
        <v>0</v>
      </c>
      <c r="J2077" s="75">
        <v>710000000</v>
      </c>
      <c r="K2077" s="75" t="s">
        <v>82</v>
      </c>
      <c r="L2077" s="72" t="s">
        <v>895</v>
      </c>
      <c r="M2077" s="78" t="s">
        <v>969</v>
      </c>
      <c r="N2077" s="77" t="s">
        <v>84</v>
      </c>
      <c r="O2077" s="77" t="s">
        <v>4214</v>
      </c>
      <c r="P2077" s="74" t="s">
        <v>91</v>
      </c>
      <c r="Q2077" s="76">
        <v>166</v>
      </c>
      <c r="R2077" s="77" t="s">
        <v>1558</v>
      </c>
      <c r="S2077" s="73">
        <v>120</v>
      </c>
      <c r="T2077" s="73">
        <v>1647</v>
      </c>
      <c r="U2077" s="73">
        <f>S2077*T2077</f>
        <v>197640</v>
      </c>
      <c r="V2077" s="73">
        <f>U2077*1.12</f>
        <v>221356.80000000002</v>
      </c>
      <c r="W2077" s="23"/>
      <c r="X2077" s="23">
        <v>2017</v>
      </c>
      <c r="Y2077" s="25"/>
      <c r="Z2077" s="121" t="s">
        <v>1565</v>
      </c>
      <c r="AA2077" s="121" t="s">
        <v>728</v>
      </c>
      <c r="AB2077" s="121" t="s">
        <v>7912</v>
      </c>
      <c r="AC2077" s="121">
        <v>3</v>
      </c>
      <c r="AD2077" s="122" t="s">
        <v>8814</v>
      </c>
      <c r="AE2077" s="122" t="s">
        <v>8815</v>
      </c>
      <c r="AF2077" s="121" t="s">
        <v>231</v>
      </c>
      <c r="AG2077" s="121"/>
      <c r="AH2077" s="121" t="s">
        <v>9314</v>
      </c>
      <c r="AI2077" s="121"/>
      <c r="AJ2077" s="123">
        <v>120</v>
      </c>
      <c r="AK2077" s="123">
        <v>1630.53</v>
      </c>
      <c r="AL2077" s="123">
        <f t="shared" si="405"/>
        <v>195663.6</v>
      </c>
      <c r="AM2077" s="123">
        <f t="shared" si="406"/>
        <v>1976.3999999999942</v>
      </c>
      <c r="AN2077" s="130"/>
      <c r="AO2077" s="21"/>
      <c r="AP2077" s="24"/>
      <c r="AQ2077" s="21"/>
    </row>
    <row r="2078" spans="1:43" s="22" customFormat="1" ht="76.5" outlineLevel="1" x14ac:dyDescent="0.25">
      <c r="A2078" s="70"/>
      <c r="B2078" s="72" t="s">
        <v>8132</v>
      </c>
      <c r="C2078" s="74" t="s">
        <v>79</v>
      </c>
      <c r="D2078" s="74" t="s">
        <v>8182</v>
      </c>
      <c r="E2078" s="74" t="s">
        <v>8183</v>
      </c>
      <c r="F2078" s="74" t="s">
        <v>8184</v>
      </c>
      <c r="G2078" s="74" t="s">
        <v>8198</v>
      </c>
      <c r="H2078" s="72" t="s">
        <v>81</v>
      </c>
      <c r="I2078" s="79">
        <v>0</v>
      </c>
      <c r="J2078" s="75">
        <v>710000000</v>
      </c>
      <c r="K2078" s="75" t="s">
        <v>82</v>
      </c>
      <c r="L2078" s="72" t="s">
        <v>895</v>
      </c>
      <c r="M2078" s="78" t="s">
        <v>969</v>
      </c>
      <c r="N2078" s="77" t="s">
        <v>84</v>
      </c>
      <c r="O2078" s="77" t="s">
        <v>4214</v>
      </c>
      <c r="P2078" s="74" t="s">
        <v>91</v>
      </c>
      <c r="Q2078" s="76">
        <v>166</v>
      </c>
      <c r="R2078" s="77" t="s">
        <v>1558</v>
      </c>
      <c r="S2078" s="73">
        <v>100</v>
      </c>
      <c r="T2078" s="73">
        <v>213.5</v>
      </c>
      <c r="U2078" s="73">
        <f>S2078*T2078</f>
        <v>21350</v>
      </c>
      <c r="V2078" s="73">
        <f>U2078*1.12</f>
        <v>23912.000000000004</v>
      </c>
      <c r="W2078" s="23"/>
      <c r="X2078" s="23">
        <v>2017</v>
      </c>
      <c r="Y2078" s="25"/>
      <c r="Z2078" s="121" t="s">
        <v>1565</v>
      </c>
      <c r="AA2078" s="121" t="s">
        <v>728</v>
      </c>
      <c r="AB2078" s="121" t="s">
        <v>7912</v>
      </c>
      <c r="AC2078" s="121">
        <v>4</v>
      </c>
      <c r="AD2078" s="122" t="s">
        <v>8814</v>
      </c>
      <c r="AE2078" s="122" t="s">
        <v>8815</v>
      </c>
      <c r="AF2078" s="121" t="s">
        <v>231</v>
      </c>
      <c r="AG2078" s="121"/>
      <c r="AH2078" s="121" t="s">
        <v>9314</v>
      </c>
      <c r="AI2078" s="121"/>
      <c r="AJ2078" s="123">
        <v>100</v>
      </c>
      <c r="AK2078" s="123">
        <v>211.37</v>
      </c>
      <c r="AL2078" s="123">
        <f t="shared" si="405"/>
        <v>21137</v>
      </c>
      <c r="AM2078" s="123">
        <f t="shared" si="406"/>
        <v>213</v>
      </c>
      <c r="AN2078" s="130"/>
      <c r="AO2078" s="21"/>
      <c r="AP2078" s="24"/>
      <c r="AQ2078" s="21"/>
    </row>
    <row r="2079" spans="1:43" s="22" customFormat="1" ht="76.5" outlineLevel="1" x14ac:dyDescent="0.25">
      <c r="A2079" s="70"/>
      <c r="B2079" s="72" t="s">
        <v>8133</v>
      </c>
      <c r="C2079" s="74" t="s">
        <v>79</v>
      </c>
      <c r="D2079" s="74" t="s">
        <v>3388</v>
      </c>
      <c r="E2079" s="74" t="s">
        <v>3389</v>
      </c>
      <c r="F2079" s="74" t="s">
        <v>3390</v>
      </c>
      <c r="G2079" s="74" t="s">
        <v>4724</v>
      </c>
      <c r="H2079" s="72" t="s">
        <v>81</v>
      </c>
      <c r="I2079" s="79">
        <v>0</v>
      </c>
      <c r="J2079" s="75">
        <v>710000000</v>
      </c>
      <c r="K2079" s="75" t="s">
        <v>82</v>
      </c>
      <c r="L2079" s="72" t="s">
        <v>895</v>
      </c>
      <c r="M2079" s="78" t="s">
        <v>969</v>
      </c>
      <c r="N2079" s="77" t="s">
        <v>84</v>
      </c>
      <c r="O2079" s="77" t="s">
        <v>4214</v>
      </c>
      <c r="P2079" s="74" t="s">
        <v>91</v>
      </c>
      <c r="Q2079" s="76">
        <v>839</v>
      </c>
      <c r="R2079" s="77" t="s">
        <v>679</v>
      </c>
      <c r="S2079" s="73">
        <v>8</v>
      </c>
      <c r="T2079" s="73">
        <v>26835.98</v>
      </c>
      <c r="U2079" s="73">
        <f t="shared" ref="U2079:U2087" si="407">S2079*T2079</f>
        <v>214687.84</v>
      </c>
      <c r="V2079" s="73">
        <f t="shared" ref="V2079:V2087" si="408">U2079*1.12</f>
        <v>240450.38080000001</v>
      </c>
      <c r="W2079" s="23"/>
      <c r="X2079" s="23">
        <v>2017</v>
      </c>
      <c r="Y2079" s="25"/>
      <c r="Z2079" s="121" t="s">
        <v>1565</v>
      </c>
      <c r="AA2079" s="121" t="s">
        <v>728</v>
      </c>
      <c r="AB2079" s="121" t="s">
        <v>7912</v>
      </c>
      <c r="AC2079" s="121">
        <v>5</v>
      </c>
      <c r="AD2079" s="122" t="s">
        <v>8814</v>
      </c>
      <c r="AE2079" s="122" t="s">
        <v>8815</v>
      </c>
      <c r="AF2079" s="121" t="s">
        <v>231</v>
      </c>
      <c r="AG2079" s="121"/>
      <c r="AH2079" s="121" t="s">
        <v>9314</v>
      </c>
      <c r="AI2079" s="121"/>
      <c r="AJ2079" s="123">
        <v>8</v>
      </c>
      <c r="AK2079" s="123">
        <v>26567.62</v>
      </c>
      <c r="AL2079" s="123">
        <f t="shared" si="405"/>
        <v>212540.96</v>
      </c>
      <c r="AM2079" s="123">
        <f t="shared" si="406"/>
        <v>2146.8800000000047</v>
      </c>
      <c r="AN2079" s="130"/>
      <c r="AO2079" s="21"/>
      <c r="AP2079" s="24"/>
      <c r="AQ2079" s="21"/>
    </row>
    <row r="2080" spans="1:43" s="22" customFormat="1" ht="76.5" outlineLevel="1" x14ac:dyDescent="0.25">
      <c r="A2080" s="70"/>
      <c r="B2080" s="72" t="s">
        <v>8134</v>
      </c>
      <c r="C2080" s="74" t="s">
        <v>79</v>
      </c>
      <c r="D2080" s="74" t="s">
        <v>3394</v>
      </c>
      <c r="E2080" s="74" t="s">
        <v>3395</v>
      </c>
      <c r="F2080" s="74" t="s">
        <v>3396</v>
      </c>
      <c r="G2080" s="74" t="s">
        <v>3221</v>
      </c>
      <c r="H2080" s="72" t="s">
        <v>81</v>
      </c>
      <c r="I2080" s="79">
        <v>0</v>
      </c>
      <c r="J2080" s="75">
        <v>710000000</v>
      </c>
      <c r="K2080" s="75" t="s">
        <v>82</v>
      </c>
      <c r="L2080" s="72" t="s">
        <v>895</v>
      </c>
      <c r="M2080" s="78" t="s">
        <v>969</v>
      </c>
      <c r="N2080" s="77" t="s">
        <v>84</v>
      </c>
      <c r="O2080" s="77" t="s">
        <v>4214</v>
      </c>
      <c r="P2080" s="74" t="s">
        <v>91</v>
      </c>
      <c r="Q2080" s="76">
        <v>796</v>
      </c>
      <c r="R2080" s="77" t="s">
        <v>678</v>
      </c>
      <c r="S2080" s="73">
        <v>50</v>
      </c>
      <c r="T2080" s="73">
        <v>48</v>
      </c>
      <c r="U2080" s="73">
        <f t="shared" si="407"/>
        <v>2400</v>
      </c>
      <c r="V2080" s="73">
        <f t="shared" si="408"/>
        <v>2688.0000000000005</v>
      </c>
      <c r="W2080" s="23"/>
      <c r="X2080" s="23">
        <v>2017</v>
      </c>
      <c r="Y2080" s="25"/>
      <c r="Z2080" s="121" t="s">
        <v>1565</v>
      </c>
      <c r="AA2080" s="121" t="s">
        <v>728</v>
      </c>
      <c r="AB2080" s="121" t="s">
        <v>7912</v>
      </c>
      <c r="AC2080" s="121">
        <v>6</v>
      </c>
      <c r="AD2080" s="122" t="s">
        <v>8814</v>
      </c>
      <c r="AE2080" s="122" t="s">
        <v>8815</v>
      </c>
      <c r="AF2080" s="121" t="s">
        <v>231</v>
      </c>
      <c r="AG2080" s="121"/>
      <c r="AH2080" s="121" t="s">
        <v>9314</v>
      </c>
      <c r="AI2080" s="121"/>
      <c r="AJ2080" s="123">
        <v>50</v>
      </c>
      <c r="AK2080" s="123">
        <v>47.52</v>
      </c>
      <c r="AL2080" s="123">
        <f t="shared" si="405"/>
        <v>2376</v>
      </c>
      <c r="AM2080" s="123">
        <f t="shared" si="406"/>
        <v>24</v>
      </c>
      <c r="AN2080" s="130"/>
      <c r="AO2080" s="21"/>
      <c r="AP2080" s="24"/>
      <c r="AQ2080" s="21"/>
    </row>
    <row r="2081" spans="1:43" s="22" customFormat="1" ht="76.5" outlineLevel="1" x14ac:dyDescent="0.25">
      <c r="A2081" s="70"/>
      <c r="B2081" s="72" t="s">
        <v>8135</v>
      </c>
      <c r="C2081" s="74" t="s">
        <v>79</v>
      </c>
      <c r="D2081" s="74" t="s">
        <v>3397</v>
      </c>
      <c r="E2081" s="74" t="s">
        <v>3398</v>
      </c>
      <c r="F2081" s="74" t="s">
        <v>3399</v>
      </c>
      <c r="G2081" s="74" t="s">
        <v>8194</v>
      </c>
      <c r="H2081" s="72" t="s">
        <v>81</v>
      </c>
      <c r="I2081" s="79">
        <v>0</v>
      </c>
      <c r="J2081" s="75">
        <v>710000000</v>
      </c>
      <c r="K2081" s="75" t="s">
        <v>82</v>
      </c>
      <c r="L2081" s="72" t="s">
        <v>895</v>
      </c>
      <c r="M2081" s="78" t="s">
        <v>969</v>
      </c>
      <c r="N2081" s="77" t="s">
        <v>84</v>
      </c>
      <c r="O2081" s="77" t="s">
        <v>4214</v>
      </c>
      <c r="P2081" s="74" t="s">
        <v>91</v>
      </c>
      <c r="Q2081" s="76">
        <v>166</v>
      </c>
      <c r="R2081" s="77" t="s">
        <v>1558</v>
      </c>
      <c r="S2081" s="73">
        <v>10</v>
      </c>
      <c r="T2081" s="73">
        <v>212.09</v>
      </c>
      <c r="U2081" s="73">
        <f t="shared" si="407"/>
        <v>2120.9</v>
      </c>
      <c r="V2081" s="73">
        <f t="shared" si="408"/>
        <v>2375.4080000000004</v>
      </c>
      <c r="W2081" s="23"/>
      <c r="X2081" s="23">
        <v>2017</v>
      </c>
      <c r="Y2081" s="25"/>
      <c r="Z2081" s="121" t="s">
        <v>1565</v>
      </c>
      <c r="AA2081" s="121" t="s">
        <v>728</v>
      </c>
      <c r="AB2081" s="121" t="s">
        <v>7912</v>
      </c>
      <c r="AC2081" s="121">
        <v>7</v>
      </c>
      <c r="AD2081" s="122" t="s">
        <v>8814</v>
      </c>
      <c r="AE2081" s="122" t="s">
        <v>8815</v>
      </c>
      <c r="AF2081" s="121" t="s">
        <v>231</v>
      </c>
      <c r="AG2081" s="121"/>
      <c r="AH2081" s="121" t="s">
        <v>9314</v>
      </c>
      <c r="AI2081" s="121"/>
      <c r="AJ2081" s="123">
        <v>10</v>
      </c>
      <c r="AK2081" s="123">
        <v>209.97</v>
      </c>
      <c r="AL2081" s="123">
        <f t="shared" si="405"/>
        <v>2099.6999999999998</v>
      </c>
      <c r="AM2081" s="123">
        <f t="shared" si="406"/>
        <v>21.200000000000273</v>
      </c>
      <c r="AN2081" s="130"/>
      <c r="AO2081" s="21"/>
      <c r="AP2081" s="24"/>
      <c r="AQ2081" s="21"/>
    </row>
    <row r="2082" spans="1:43" s="22" customFormat="1" ht="76.5" outlineLevel="1" x14ac:dyDescent="0.25">
      <c r="A2082" s="70"/>
      <c r="B2082" s="72" t="s">
        <v>8136</v>
      </c>
      <c r="C2082" s="74" t="s">
        <v>79</v>
      </c>
      <c r="D2082" s="74" t="s">
        <v>1494</v>
      </c>
      <c r="E2082" s="74" t="s">
        <v>1495</v>
      </c>
      <c r="F2082" s="74" t="s">
        <v>1496</v>
      </c>
      <c r="G2082" s="74" t="s">
        <v>8196</v>
      </c>
      <c r="H2082" s="72" t="s">
        <v>81</v>
      </c>
      <c r="I2082" s="79">
        <v>0</v>
      </c>
      <c r="J2082" s="75">
        <v>710000000</v>
      </c>
      <c r="K2082" s="75" t="s">
        <v>82</v>
      </c>
      <c r="L2082" s="72" t="s">
        <v>895</v>
      </c>
      <c r="M2082" s="78" t="s">
        <v>969</v>
      </c>
      <c r="N2082" s="77" t="s">
        <v>84</v>
      </c>
      <c r="O2082" s="77" t="s">
        <v>4214</v>
      </c>
      <c r="P2082" s="74" t="s">
        <v>91</v>
      </c>
      <c r="Q2082" s="76">
        <v>796</v>
      </c>
      <c r="R2082" s="77" t="s">
        <v>678</v>
      </c>
      <c r="S2082" s="73">
        <v>20</v>
      </c>
      <c r="T2082" s="73">
        <v>281.83</v>
      </c>
      <c r="U2082" s="73">
        <f t="shared" si="407"/>
        <v>5636.5999999999995</v>
      </c>
      <c r="V2082" s="73">
        <f t="shared" si="408"/>
        <v>6312.9920000000002</v>
      </c>
      <c r="W2082" s="23"/>
      <c r="X2082" s="23">
        <v>2017</v>
      </c>
      <c r="Y2082" s="25"/>
      <c r="Z2082" s="121" t="s">
        <v>1565</v>
      </c>
      <c r="AA2082" s="121" t="s">
        <v>728</v>
      </c>
      <c r="AB2082" s="121" t="s">
        <v>7912</v>
      </c>
      <c r="AC2082" s="121">
        <v>8</v>
      </c>
      <c r="AD2082" s="122" t="s">
        <v>8814</v>
      </c>
      <c r="AE2082" s="122" t="s">
        <v>8815</v>
      </c>
      <c r="AF2082" s="121" t="s">
        <v>231</v>
      </c>
      <c r="AG2082" s="121"/>
      <c r="AH2082" s="121" t="s">
        <v>9314</v>
      </c>
      <c r="AI2082" s="121"/>
      <c r="AJ2082" s="123">
        <v>20</v>
      </c>
      <c r="AK2082" s="123">
        <v>279.01</v>
      </c>
      <c r="AL2082" s="123">
        <f t="shared" si="405"/>
        <v>5580.2</v>
      </c>
      <c r="AM2082" s="123">
        <f t="shared" si="406"/>
        <v>56.399999999999636</v>
      </c>
      <c r="AN2082" s="130"/>
      <c r="AO2082" s="21"/>
      <c r="AP2082" s="24"/>
      <c r="AQ2082" s="21"/>
    </row>
    <row r="2083" spans="1:43" s="22" customFormat="1" ht="76.5" outlineLevel="1" x14ac:dyDescent="0.25">
      <c r="A2083" s="70"/>
      <c r="B2083" s="72" t="s">
        <v>8137</v>
      </c>
      <c r="C2083" s="74" t="s">
        <v>79</v>
      </c>
      <c r="D2083" s="74" t="s">
        <v>3406</v>
      </c>
      <c r="E2083" s="74" t="s">
        <v>848</v>
      </c>
      <c r="F2083" s="74" t="s">
        <v>1476</v>
      </c>
      <c r="G2083" s="74" t="s">
        <v>8534</v>
      </c>
      <c r="H2083" s="72" t="s">
        <v>81</v>
      </c>
      <c r="I2083" s="79">
        <v>0</v>
      </c>
      <c r="J2083" s="75">
        <v>710000000</v>
      </c>
      <c r="K2083" s="75" t="s">
        <v>82</v>
      </c>
      <c r="L2083" s="72" t="s">
        <v>895</v>
      </c>
      <c r="M2083" s="78" t="s">
        <v>969</v>
      </c>
      <c r="N2083" s="77" t="s">
        <v>84</v>
      </c>
      <c r="O2083" s="77" t="s">
        <v>4214</v>
      </c>
      <c r="P2083" s="74" t="s">
        <v>91</v>
      </c>
      <c r="Q2083" s="76">
        <v>778</v>
      </c>
      <c r="R2083" s="77" t="s">
        <v>899</v>
      </c>
      <c r="S2083" s="73">
        <v>30</v>
      </c>
      <c r="T2083" s="73">
        <v>1077.17</v>
      </c>
      <c r="U2083" s="73">
        <f t="shared" si="407"/>
        <v>32315.100000000002</v>
      </c>
      <c r="V2083" s="73">
        <f t="shared" si="408"/>
        <v>36192.912000000004</v>
      </c>
      <c r="W2083" s="23"/>
      <c r="X2083" s="23">
        <v>2017</v>
      </c>
      <c r="Y2083" s="25"/>
      <c r="Z2083" s="121" t="s">
        <v>1565</v>
      </c>
      <c r="AA2083" s="121" t="s">
        <v>728</v>
      </c>
      <c r="AB2083" s="121" t="s">
        <v>7912</v>
      </c>
      <c r="AC2083" s="121">
        <v>9</v>
      </c>
      <c r="AD2083" s="122" t="s">
        <v>8814</v>
      </c>
      <c r="AE2083" s="122" t="s">
        <v>8815</v>
      </c>
      <c r="AF2083" s="121" t="s">
        <v>231</v>
      </c>
      <c r="AG2083" s="121"/>
      <c r="AH2083" s="121" t="s">
        <v>9314</v>
      </c>
      <c r="AI2083" s="121"/>
      <c r="AJ2083" s="123">
        <v>30</v>
      </c>
      <c r="AK2083" s="123">
        <v>1066.4000000000001</v>
      </c>
      <c r="AL2083" s="123">
        <f t="shared" si="405"/>
        <v>31992.000000000004</v>
      </c>
      <c r="AM2083" s="123">
        <f t="shared" si="406"/>
        <v>323.09999999999854</v>
      </c>
      <c r="AN2083" s="130"/>
      <c r="AO2083" s="21"/>
      <c r="AP2083" s="24"/>
      <c r="AQ2083" s="21"/>
    </row>
    <row r="2084" spans="1:43" s="22" customFormat="1" ht="76.5" outlineLevel="1" x14ac:dyDescent="0.25">
      <c r="A2084" s="70"/>
      <c r="B2084" s="72" t="s">
        <v>8138</v>
      </c>
      <c r="C2084" s="74" t="s">
        <v>79</v>
      </c>
      <c r="D2084" s="74" t="s">
        <v>3407</v>
      </c>
      <c r="E2084" s="74" t="s">
        <v>848</v>
      </c>
      <c r="F2084" s="74" t="s">
        <v>3408</v>
      </c>
      <c r="G2084" s="74" t="s">
        <v>8197</v>
      </c>
      <c r="H2084" s="72" t="s">
        <v>81</v>
      </c>
      <c r="I2084" s="79">
        <v>0</v>
      </c>
      <c r="J2084" s="75">
        <v>710000000</v>
      </c>
      <c r="K2084" s="75" t="s">
        <v>82</v>
      </c>
      <c r="L2084" s="72" t="s">
        <v>895</v>
      </c>
      <c r="M2084" s="78" t="s">
        <v>969</v>
      </c>
      <c r="N2084" s="77" t="s">
        <v>84</v>
      </c>
      <c r="O2084" s="77" t="s">
        <v>4214</v>
      </c>
      <c r="P2084" s="74" t="s">
        <v>91</v>
      </c>
      <c r="Q2084" s="76">
        <v>778</v>
      </c>
      <c r="R2084" s="77" t="s">
        <v>3203</v>
      </c>
      <c r="S2084" s="73">
        <v>150</v>
      </c>
      <c r="T2084" s="73">
        <v>1237.19</v>
      </c>
      <c r="U2084" s="73">
        <f t="shared" si="407"/>
        <v>185578.5</v>
      </c>
      <c r="V2084" s="73">
        <f t="shared" si="408"/>
        <v>207847.92</v>
      </c>
      <c r="W2084" s="23"/>
      <c r="X2084" s="23">
        <v>2017</v>
      </c>
      <c r="Y2084" s="25"/>
      <c r="Z2084" s="121" t="s">
        <v>1565</v>
      </c>
      <c r="AA2084" s="121" t="s">
        <v>728</v>
      </c>
      <c r="AB2084" s="121" t="s">
        <v>7912</v>
      </c>
      <c r="AC2084" s="121">
        <v>10</v>
      </c>
      <c r="AD2084" s="122" t="s">
        <v>8814</v>
      </c>
      <c r="AE2084" s="122" t="s">
        <v>8815</v>
      </c>
      <c r="AF2084" s="121" t="s">
        <v>231</v>
      </c>
      <c r="AG2084" s="121"/>
      <c r="AH2084" s="121" t="s">
        <v>9314</v>
      </c>
      <c r="AI2084" s="121"/>
      <c r="AJ2084" s="123">
        <v>150</v>
      </c>
      <c r="AK2084" s="123">
        <v>1224.4000000000001</v>
      </c>
      <c r="AL2084" s="123">
        <f t="shared" si="405"/>
        <v>183660</v>
      </c>
      <c r="AM2084" s="123">
        <f t="shared" si="406"/>
        <v>1918.5</v>
      </c>
      <c r="AN2084" s="130"/>
      <c r="AO2084" s="21"/>
      <c r="AP2084" s="24"/>
      <c r="AQ2084" s="21"/>
    </row>
    <row r="2085" spans="1:43" s="22" customFormat="1" ht="76.5" outlineLevel="1" x14ac:dyDescent="0.25">
      <c r="A2085" s="70"/>
      <c r="B2085" s="72" t="s">
        <v>8139</v>
      </c>
      <c r="C2085" s="74" t="s">
        <v>79</v>
      </c>
      <c r="D2085" s="74" t="s">
        <v>1775</v>
      </c>
      <c r="E2085" s="74" t="s">
        <v>1776</v>
      </c>
      <c r="F2085" s="74" t="s">
        <v>1777</v>
      </c>
      <c r="G2085" s="74" t="s">
        <v>8199</v>
      </c>
      <c r="H2085" s="72" t="s">
        <v>81</v>
      </c>
      <c r="I2085" s="79">
        <v>0</v>
      </c>
      <c r="J2085" s="75">
        <v>710000000</v>
      </c>
      <c r="K2085" s="75" t="s">
        <v>82</v>
      </c>
      <c r="L2085" s="72" t="s">
        <v>895</v>
      </c>
      <c r="M2085" s="78" t="s">
        <v>969</v>
      </c>
      <c r="N2085" s="77" t="s">
        <v>84</v>
      </c>
      <c r="O2085" s="77" t="s">
        <v>4214</v>
      </c>
      <c r="P2085" s="74" t="s">
        <v>91</v>
      </c>
      <c r="Q2085" s="76">
        <v>872</v>
      </c>
      <c r="R2085" s="77" t="s">
        <v>3540</v>
      </c>
      <c r="S2085" s="73">
        <v>70</v>
      </c>
      <c r="T2085" s="73">
        <v>515.89</v>
      </c>
      <c r="U2085" s="73">
        <f t="shared" si="407"/>
        <v>36112.299999999996</v>
      </c>
      <c r="V2085" s="73">
        <f t="shared" si="408"/>
        <v>40445.775999999998</v>
      </c>
      <c r="W2085" s="23"/>
      <c r="X2085" s="23">
        <v>2017</v>
      </c>
      <c r="Y2085" s="25"/>
      <c r="Z2085" s="121" t="s">
        <v>1565</v>
      </c>
      <c r="AA2085" s="121" t="s">
        <v>728</v>
      </c>
      <c r="AB2085" s="121" t="s">
        <v>7912</v>
      </c>
      <c r="AC2085" s="121">
        <v>11</v>
      </c>
      <c r="AD2085" s="122" t="s">
        <v>8814</v>
      </c>
      <c r="AE2085" s="122" t="s">
        <v>8815</v>
      </c>
      <c r="AF2085" s="121" t="s">
        <v>231</v>
      </c>
      <c r="AG2085" s="121"/>
      <c r="AH2085" s="121" t="s">
        <v>9314</v>
      </c>
      <c r="AI2085" s="121"/>
      <c r="AJ2085" s="123">
        <v>70</v>
      </c>
      <c r="AK2085" s="123">
        <v>510.73</v>
      </c>
      <c r="AL2085" s="123">
        <f t="shared" si="405"/>
        <v>35751.1</v>
      </c>
      <c r="AM2085" s="123">
        <f t="shared" si="406"/>
        <v>361.19999999999709</v>
      </c>
      <c r="AN2085" s="130"/>
      <c r="AO2085" s="21"/>
      <c r="AP2085" s="24"/>
      <c r="AQ2085" s="21"/>
    </row>
    <row r="2086" spans="1:43" s="22" customFormat="1" ht="76.5" outlineLevel="1" x14ac:dyDescent="0.25">
      <c r="A2086" s="70"/>
      <c r="B2086" s="72" t="s">
        <v>8140</v>
      </c>
      <c r="C2086" s="74" t="s">
        <v>79</v>
      </c>
      <c r="D2086" s="74" t="s">
        <v>1778</v>
      </c>
      <c r="E2086" s="74" t="s">
        <v>1462</v>
      </c>
      <c r="F2086" s="74" t="s">
        <v>1463</v>
      </c>
      <c r="G2086" s="74" t="s">
        <v>3417</v>
      </c>
      <c r="H2086" s="72" t="s">
        <v>81</v>
      </c>
      <c r="I2086" s="79">
        <v>0</v>
      </c>
      <c r="J2086" s="75">
        <v>710000000</v>
      </c>
      <c r="K2086" s="75" t="s">
        <v>82</v>
      </c>
      <c r="L2086" s="72" t="s">
        <v>895</v>
      </c>
      <c r="M2086" s="78" t="s">
        <v>969</v>
      </c>
      <c r="N2086" s="77" t="s">
        <v>84</v>
      </c>
      <c r="O2086" s="77" t="s">
        <v>4214</v>
      </c>
      <c r="P2086" s="74" t="s">
        <v>91</v>
      </c>
      <c r="Q2086" s="76">
        <v>166</v>
      </c>
      <c r="R2086" s="77" t="s">
        <v>1558</v>
      </c>
      <c r="S2086" s="73">
        <v>648</v>
      </c>
      <c r="T2086" s="73">
        <v>307</v>
      </c>
      <c r="U2086" s="73">
        <f t="shared" si="407"/>
        <v>198936</v>
      </c>
      <c r="V2086" s="73">
        <f t="shared" si="408"/>
        <v>222808.32000000001</v>
      </c>
      <c r="W2086" s="23"/>
      <c r="X2086" s="23">
        <v>2017</v>
      </c>
      <c r="Y2086" s="25"/>
      <c r="Z2086" s="121" t="s">
        <v>1565</v>
      </c>
      <c r="AA2086" s="121" t="s">
        <v>728</v>
      </c>
      <c r="AB2086" s="121" t="s">
        <v>7912</v>
      </c>
      <c r="AC2086" s="121">
        <v>12</v>
      </c>
      <c r="AD2086" s="122" t="s">
        <v>8814</v>
      </c>
      <c r="AE2086" s="122" t="s">
        <v>8815</v>
      </c>
      <c r="AF2086" s="121" t="s">
        <v>231</v>
      </c>
      <c r="AG2086" s="121"/>
      <c r="AH2086" s="121" t="s">
        <v>9314</v>
      </c>
      <c r="AI2086" s="121"/>
      <c r="AJ2086" s="123">
        <v>648</v>
      </c>
      <c r="AK2086" s="123">
        <v>303.93</v>
      </c>
      <c r="AL2086" s="123">
        <f t="shared" si="405"/>
        <v>196946.64</v>
      </c>
      <c r="AM2086" s="123">
        <f t="shared" si="406"/>
        <v>1989.359999999986</v>
      </c>
      <c r="AN2086" s="130"/>
      <c r="AO2086" s="21"/>
      <c r="AP2086" s="24"/>
      <c r="AQ2086" s="21"/>
    </row>
    <row r="2087" spans="1:43" s="22" customFormat="1" ht="76.5" outlineLevel="1" x14ac:dyDescent="0.25">
      <c r="A2087" s="70"/>
      <c r="B2087" s="72" t="s">
        <v>8141</v>
      </c>
      <c r="C2087" s="74" t="s">
        <v>79</v>
      </c>
      <c r="D2087" s="74" t="s">
        <v>3420</v>
      </c>
      <c r="E2087" s="74" t="s">
        <v>3421</v>
      </c>
      <c r="F2087" s="74" t="s">
        <v>3422</v>
      </c>
      <c r="G2087" s="74" t="s">
        <v>8185</v>
      </c>
      <c r="H2087" s="72" t="s">
        <v>81</v>
      </c>
      <c r="I2087" s="79">
        <v>0</v>
      </c>
      <c r="J2087" s="75">
        <v>710000000</v>
      </c>
      <c r="K2087" s="75" t="s">
        <v>82</v>
      </c>
      <c r="L2087" s="72" t="s">
        <v>895</v>
      </c>
      <c r="M2087" s="78" t="s">
        <v>969</v>
      </c>
      <c r="N2087" s="77" t="s">
        <v>84</v>
      </c>
      <c r="O2087" s="77" t="s">
        <v>4214</v>
      </c>
      <c r="P2087" s="74" t="s">
        <v>91</v>
      </c>
      <c r="Q2087" s="76" t="s">
        <v>1559</v>
      </c>
      <c r="R2087" s="77" t="s">
        <v>1560</v>
      </c>
      <c r="S2087" s="73">
        <v>800</v>
      </c>
      <c r="T2087" s="73">
        <v>2149.5500000000002</v>
      </c>
      <c r="U2087" s="73">
        <f t="shared" si="407"/>
        <v>1719640.0000000002</v>
      </c>
      <c r="V2087" s="73">
        <f t="shared" si="408"/>
        <v>1925996.8000000005</v>
      </c>
      <c r="W2087" s="23"/>
      <c r="X2087" s="23">
        <v>2017</v>
      </c>
      <c r="Y2087" s="25"/>
      <c r="Z2087" s="121" t="s">
        <v>1565</v>
      </c>
      <c r="AA2087" s="121" t="s">
        <v>728</v>
      </c>
      <c r="AB2087" s="121" t="s">
        <v>7912</v>
      </c>
      <c r="AC2087" s="121">
        <v>13</v>
      </c>
      <c r="AD2087" s="122" t="s">
        <v>8814</v>
      </c>
      <c r="AE2087" s="122" t="s">
        <v>8815</v>
      </c>
      <c r="AF2087" s="121" t="s">
        <v>231</v>
      </c>
      <c r="AG2087" s="121"/>
      <c r="AH2087" s="121" t="s">
        <v>9314</v>
      </c>
      <c r="AI2087" s="121"/>
      <c r="AJ2087" s="123">
        <v>800</v>
      </c>
      <c r="AK2087" s="123">
        <v>2128.0500000000002</v>
      </c>
      <c r="AL2087" s="123">
        <f t="shared" si="405"/>
        <v>1702440.0000000002</v>
      </c>
      <c r="AM2087" s="123">
        <f t="shared" si="406"/>
        <v>17200</v>
      </c>
      <c r="AN2087" s="130"/>
      <c r="AO2087" s="21"/>
      <c r="AP2087" s="24"/>
      <c r="AQ2087" s="21"/>
    </row>
    <row r="2088" spans="1:43" s="22" customFormat="1" ht="76.5" outlineLevel="1" x14ac:dyDescent="0.25">
      <c r="A2088" s="70"/>
      <c r="B2088" s="72" t="s">
        <v>8142</v>
      </c>
      <c r="C2088" s="74" t="s">
        <v>79</v>
      </c>
      <c r="D2088" s="74" t="s">
        <v>3428</v>
      </c>
      <c r="E2088" s="74" t="s">
        <v>3429</v>
      </c>
      <c r="F2088" s="74" t="s">
        <v>3430</v>
      </c>
      <c r="G2088" s="74" t="s">
        <v>3430</v>
      </c>
      <c r="H2088" s="72" t="s">
        <v>81</v>
      </c>
      <c r="I2088" s="79">
        <v>0</v>
      </c>
      <c r="J2088" s="75">
        <v>710000000</v>
      </c>
      <c r="K2088" s="75" t="s">
        <v>82</v>
      </c>
      <c r="L2088" s="72" t="s">
        <v>895</v>
      </c>
      <c r="M2088" s="78" t="s">
        <v>969</v>
      </c>
      <c r="N2088" s="77" t="s">
        <v>84</v>
      </c>
      <c r="O2088" s="77" t="s">
        <v>4214</v>
      </c>
      <c r="P2088" s="74" t="s">
        <v>91</v>
      </c>
      <c r="Q2088" s="76">
        <v>625</v>
      </c>
      <c r="R2088" s="77" t="s">
        <v>3541</v>
      </c>
      <c r="S2088" s="73">
        <v>128</v>
      </c>
      <c r="T2088" s="73">
        <v>1187.51</v>
      </c>
      <c r="U2088" s="73">
        <f t="shared" si="401"/>
        <v>152001.28</v>
      </c>
      <c r="V2088" s="73">
        <f t="shared" si="402"/>
        <v>170241.43360000002</v>
      </c>
      <c r="W2088" s="23"/>
      <c r="X2088" s="23">
        <v>2017</v>
      </c>
      <c r="Y2088" s="25"/>
      <c r="Z2088" s="121" t="s">
        <v>1565</v>
      </c>
      <c r="AA2088" s="121" t="s">
        <v>728</v>
      </c>
      <c r="AB2088" s="121" t="s">
        <v>7912</v>
      </c>
      <c r="AC2088" s="121">
        <v>14</v>
      </c>
      <c r="AD2088" s="122" t="s">
        <v>8814</v>
      </c>
      <c r="AE2088" s="122" t="s">
        <v>8815</v>
      </c>
      <c r="AF2088" s="121" t="s">
        <v>231</v>
      </c>
      <c r="AG2088" s="121"/>
      <c r="AH2088" s="121" t="s">
        <v>9314</v>
      </c>
      <c r="AI2088" s="121"/>
      <c r="AJ2088" s="123">
        <v>128</v>
      </c>
      <c r="AK2088" s="123">
        <v>1175.6300000000001</v>
      </c>
      <c r="AL2088" s="123">
        <f t="shared" si="405"/>
        <v>150480.64000000001</v>
      </c>
      <c r="AM2088" s="123">
        <f t="shared" si="406"/>
        <v>1520.6399999999849</v>
      </c>
      <c r="AN2088" s="130"/>
      <c r="AO2088" s="21"/>
      <c r="AP2088" s="24"/>
      <c r="AQ2088" s="21"/>
    </row>
    <row r="2089" spans="1:43" s="22" customFormat="1" ht="76.5" outlineLevel="1" x14ac:dyDescent="0.25">
      <c r="A2089" s="70"/>
      <c r="B2089" s="72" t="s">
        <v>8143</v>
      </c>
      <c r="C2089" s="74" t="s">
        <v>79</v>
      </c>
      <c r="D2089" s="74" t="s">
        <v>3432</v>
      </c>
      <c r="E2089" s="74" t="s">
        <v>1474</v>
      </c>
      <c r="F2089" s="74" t="s">
        <v>3433</v>
      </c>
      <c r="G2089" s="74" t="s">
        <v>4746</v>
      </c>
      <c r="H2089" s="72" t="s">
        <v>81</v>
      </c>
      <c r="I2089" s="79">
        <v>0</v>
      </c>
      <c r="J2089" s="75">
        <v>710000000</v>
      </c>
      <c r="K2089" s="75" t="s">
        <v>82</v>
      </c>
      <c r="L2089" s="72" t="s">
        <v>895</v>
      </c>
      <c r="M2089" s="78" t="s">
        <v>969</v>
      </c>
      <c r="N2089" s="77" t="s">
        <v>84</v>
      </c>
      <c r="O2089" s="77" t="s">
        <v>4214</v>
      </c>
      <c r="P2089" s="74" t="s">
        <v>91</v>
      </c>
      <c r="Q2089" s="76">
        <v>5108</v>
      </c>
      <c r="R2089" s="77" t="s">
        <v>1562</v>
      </c>
      <c r="S2089" s="73">
        <v>20</v>
      </c>
      <c r="T2089" s="73">
        <v>1270.6300000000001</v>
      </c>
      <c r="U2089" s="73">
        <f t="shared" si="401"/>
        <v>25412.600000000002</v>
      </c>
      <c r="V2089" s="73">
        <f t="shared" si="402"/>
        <v>28462.112000000005</v>
      </c>
      <c r="W2089" s="23"/>
      <c r="X2089" s="23">
        <v>2017</v>
      </c>
      <c r="Y2089" s="25"/>
      <c r="Z2089" s="121" t="s">
        <v>1565</v>
      </c>
      <c r="AA2089" s="121" t="s">
        <v>728</v>
      </c>
      <c r="AB2089" s="121" t="s">
        <v>7912</v>
      </c>
      <c r="AC2089" s="121">
        <v>15</v>
      </c>
      <c r="AD2089" s="122" t="s">
        <v>8814</v>
      </c>
      <c r="AE2089" s="122" t="s">
        <v>8815</v>
      </c>
      <c r="AF2089" s="121" t="s">
        <v>231</v>
      </c>
      <c r="AG2089" s="121"/>
      <c r="AH2089" s="121" t="s">
        <v>9314</v>
      </c>
      <c r="AI2089" s="121"/>
      <c r="AJ2089" s="123">
        <v>20</v>
      </c>
      <c r="AK2089" s="123">
        <v>1257.92</v>
      </c>
      <c r="AL2089" s="123">
        <f t="shared" si="405"/>
        <v>25158.400000000001</v>
      </c>
      <c r="AM2089" s="123">
        <f t="shared" si="406"/>
        <v>254.20000000000073</v>
      </c>
      <c r="AN2089" s="130"/>
      <c r="AO2089" s="21"/>
      <c r="AP2089" s="24"/>
      <c r="AQ2089" s="21"/>
    </row>
    <row r="2090" spans="1:43" s="22" customFormat="1" ht="76.5" outlineLevel="1" x14ac:dyDescent="0.25">
      <c r="A2090" s="70"/>
      <c r="B2090" s="72" t="s">
        <v>8144</v>
      </c>
      <c r="C2090" s="74" t="s">
        <v>79</v>
      </c>
      <c r="D2090" s="74" t="s">
        <v>3434</v>
      </c>
      <c r="E2090" s="74" t="s">
        <v>3435</v>
      </c>
      <c r="F2090" s="74" t="s">
        <v>3436</v>
      </c>
      <c r="G2090" s="74" t="s">
        <v>4747</v>
      </c>
      <c r="H2090" s="72" t="s">
        <v>81</v>
      </c>
      <c r="I2090" s="79">
        <v>0</v>
      </c>
      <c r="J2090" s="75">
        <v>710000000</v>
      </c>
      <c r="K2090" s="75" t="s">
        <v>82</v>
      </c>
      <c r="L2090" s="72" t="s">
        <v>895</v>
      </c>
      <c r="M2090" s="78" t="s">
        <v>969</v>
      </c>
      <c r="N2090" s="77" t="s">
        <v>84</v>
      </c>
      <c r="O2090" s="77" t="s">
        <v>4214</v>
      </c>
      <c r="P2090" s="74" t="s">
        <v>91</v>
      </c>
      <c r="Q2090" s="76">
        <v>796</v>
      </c>
      <c r="R2090" s="77" t="s">
        <v>678</v>
      </c>
      <c r="S2090" s="73">
        <v>10</v>
      </c>
      <c r="T2090" s="73">
        <v>477.68</v>
      </c>
      <c r="U2090" s="73">
        <f t="shared" si="401"/>
        <v>4776.8</v>
      </c>
      <c r="V2090" s="73">
        <f t="shared" si="402"/>
        <v>5350.0160000000005</v>
      </c>
      <c r="W2090" s="23"/>
      <c r="X2090" s="23">
        <v>2017</v>
      </c>
      <c r="Y2090" s="25"/>
      <c r="Z2090" s="121" t="s">
        <v>1565</v>
      </c>
      <c r="AA2090" s="121" t="s">
        <v>728</v>
      </c>
      <c r="AB2090" s="121" t="s">
        <v>7912</v>
      </c>
      <c r="AC2090" s="121">
        <v>16</v>
      </c>
      <c r="AD2090" s="122" t="s">
        <v>8814</v>
      </c>
      <c r="AE2090" s="122" t="s">
        <v>8815</v>
      </c>
      <c r="AF2090" s="121" t="s">
        <v>231</v>
      </c>
      <c r="AG2090" s="121"/>
      <c r="AH2090" s="121" t="s">
        <v>9314</v>
      </c>
      <c r="AI2090" s="121"/>
      <c r="AJ2090" s="123">
        <v>10</v>
      </c>
      <c r="AK2090" s="123">
        <v>472.9</v>
      </c>
      <c r="AL2090" s="123">
        <f t="shared" si="405"/>
        <v>4729</v>
      </c>
      <c r="AM2090" s="123">
        <f t="shared" si="406"/>
        <v>47.800000000000182</v>
      </c>
      <c r="AN2090" s="130"/>
      <c r="AO2090" s="21"/>
      <c r="AP2090" s="24"/>
      <c r="AQ2090" s="21"/>
    </row>
    <row r="2091" spans="1:43" s="22" customFormat="1" ht="76.5" outlineLevel="1" x14ac:dyDescent="0.25">
      <c r="A2091" s="70"/>
      <c r="B2091" s="72" t="s">
        <v>8145</v>
      </c>
      <c r="C2091" s="74" t="s">
        <v>79</v>
      </c>
      <c r="D2091" s="74" t="s">
        <v>3735</v>
      </c>
      <c r="E2091" s="74" t="s">
        <v>856</v>
      </c>
      <c r="F2091" s="74" t="s">
        <v>3734</v>
      </c>
      <c r="G2091" s="74" t="s">
        <v>8200</v>
      </c>
      <c r="H2091" s="72" t="s">
        <v>81</v>
      </c>
      <c r="I2091" s="79">
        <v>0</v>
      </c>
      <c r="J2091" s="75">
        <v>710000000</v>
      </c>
      <c r="K2091" s="75" t="s">
        <v>82</v>
      </c>
      <c r="L2091" s="72" t="s">
        <v>895</v>
      </c>
      <c r="M2091" s="78" t="s">
        <v>969</v>
      </c>
      <c r="N2091" s="77" t="s">
        <v>84</v>
      </c>
      <c r="O2091" s="77" t="s">
        <v>4214</v>
      </c>
      <c r="P2091" s="74" t="s">
        <v>91</v>
      </c>
      <c r="Q2091" s="76">
        <v>796</v>
      </c>
      <c r="R2091" s="77" t="s">
        <v>678</v>
      </c>
      <c r="S2091" s="73">
        <v>30</v>
      </c>
      <c r="T2091" s="73">
        <v>1815.18</v>
      </c>
      <c r="U2091" s="73">
        <f>S2091*T2091</f>
        <v>54455.4</v>
      </c>
      <c r="V2091" s="73">
        <f>U2091*1.12</f>
        <v>60990.04800000001</v>
      </c>
      <c r="W2091" s="23"/>
      <c r="X2091" s="23">
        <v>2017</v>
      </c>
      <c r="Y2091" s="25"/>
      <c r="Z2091" s="121" t="s">
        <v>1565</v>
      </c>
      <c r="AA2091" s="121" t="s">
        <v>728</v>
      </c>
      <c r="AB2091" s="121" t="s">
        <v>7912</v>
      </c>
      <c r="AC2091" s="121">
        <v>17</v>
      </c>
      <c r="AD2091" s="122" t="s">
        <v>8814</v>
      </c>
      <c r="AE2091" s="122" t="s">
        <v>8815</v>
      </c>
      <c r="AF2091" s="121" t="s">
        <v>231</v>
      </c>
      <c r="AG2091" s="121"/>
      <c r="AH2091" s="121" t="s">
        <v>9314</v>
      </c>
      <c r="AI2091" s="121"/>
      <c r="AJ2091" s="123">
        <v>30</v>
      </c>
      <c r="AK2091" s="123">
        <v>1797.03</v>
      </c>
      <c r="AL2091" s="123">
        <f t="shared" si="405"/>
        <v>53910.9</v>
      </c>
      <c r="AM2091" s="123">
        <f t="shared" si="406"/>
        <v>544.5</v>
      </c>
      <c r="AN2091" s="130"/>
      <c r="AO2091" s="21"/>
      <c r="AP2091" s="24"/>
      <c r="AQ2091" s="21"/>
    </row>
    <row r="2092" spans="1:43" s="22" customFormat="1" ht="76.5" outlineLevel="1" x14ac:dyDescent="0.25">
      <c r="A2092" s="70"/>
      <c r="B2092" s="72" t="s">
        <v>8146</v>
      </c>
      <c r="C2092" s="74" t="s">
        <v>79</v>
      </c>
      <c r="D2092" s="74" t="s">
        <v>3437</v>
      </c>
      <c r="E2092" s="74" t="s">
        <v>3438</v>
      </c>
      <c r="F2092" s="74" t="s">
        <v>3439</v>
      </c>
      <c r="G2092" s="74" t="s">
        <v>4748</v>
      </c>
      <c r="H2092" s="72" t="s">
        <v>81</v>
      </c>
      <c r="I2092" s="79">
        <v>0</v>
      </c>
      <c r="J2092" s="75">
        <v>710000000</v>
      </c>
      <c r="K2092" s="75" t="s">
        <v>82</v>
      </c>
      <c r="L2092" s="72" t="s">
        <v>895</v>
      </c>
      <c r="M2092" s="78" t="s">
        <v>969</v>
      </c>
      <c r="N2092" s="77" t="s">
        <v>84</v>
      </c>
      <c r="O2092" s="77" t="s">
        <v>4214</v>
      </c>
      <c r="P2092" s="74" t="s">
        <v>91</v>
      </c>
      <c r="Q2092" s="76" t="s">
        <v>1559</v>
      </c>
      <c r="R2092" s="77" t="s">
        <v>1560</v>
      </c>
      <c r="S2092" s="73">
        <v>2070</v>
      </c>
      <c r="T2092" s="73">
        <v>880</v>
      </c>
      <c r="U2092" s="73">
        <f t="shared" si="401"/>
        <v>1821600</v>
      </c>
      <c r="V2092" s="73">
        <f t="shared" si="402"/>
        <v>2040192.0000000002</v>
      </c>
      <c r="W2092" s="23"/>
      <c r="X2092" s="23">
        <v>2017</v>
      </c>
      <c r="Y2092" s="25"/>
      <c r="Z2092" s="121" t="s">
        <v>1565</v>
      </c>
      <c r="AA2092" s="121" t="s">
        <v>728</v>
      </c>
      <c r="AB2092" s="121" t="s">
        <v>7912</v>
      </c>
      <c r="AC2092" s="121">
        <v>18</v>
      </c>
      <c r="AD2092" s="122" t="s">
        <v>8814</v>
      </c>
      <c r="AE2092" s="122" t="s">
        <v>8815</v>
      </c>
      <c r="AF2092" s="121" t="s">
        <v>231</v>
      </c>
      <c r="AG2092" s="121"/>
      <c r="AH2092" s="121" t="s">
        <v>9314</v>
      </c>
      <c r="AI2092" s="121"/>
      <c r="AJ2092" s="123">
        <v>2070</v>
      </c>
      <c r="AK2092" s="123">
        <v>871.2</v>
      </c>
      <c r="AL2092" s="123">
        <f t="shared" si="405"/>
        <v>1803384</v>
      </c>
      <c r="AM2092" s="123">
        <f t="shared" si="406"/>
        <v>18216</v>
      </c>
      <c r="AN2092" s="130"/>
      <c r="AO2092" s="21"/>
      <c r="AP2092" s="24"/>
      <c r="AQ2092" s="21"/>
    </row>
    <row r="2093" spans="1:43" s="22" customFormat="1" ht="76.5" outlineLevel="1" x14ac:dyDescent="0.25">
      <c r="A2093" s="70"/>
      <c r="B2093" s="72" t="s">
        <v>8147</v>
      </c>
      <c r="C2093" s="74" t="s">
        <v>79</v>
      </c>
      <c r="D2093" s="74" t="s">
        <v>6773</v>
      </c>
      <c r="E2093" s="74" t="s">
        <v>1956</v>
      </c>
      <c r="F2093" s="74" t="s">
        <v>6774</v>
      </c>
      <c r="G2093" s="74" t="s">
        <v>8207</v>
      </c>
      <c r="H2093" s="72" t="s">
        <v>81</v>
      </c>
      <c r="I2093" s="79">
        <v>0</v>
      </c>
      <c r="J2093" s="75">
        <v>710000000</v>
      </c>
      <c r="K2093" s="75" t="s">
        <v>82</v>
      </c>
      <c r="L2093" s="72" t="s">
        <v>895</v>
      </c>
      <c r="M2093" s="78" t="s">
        <v>969</v>
      </c>
      <c r="N2093" s="77" t="s">
        <v>84</v>
      </c>
      <c r="O2093" s="77" t="s">
        <v>4214</v>
      </c>
      <c r="P2093" s="74" t="s">
        <v>91</v>
      </c>
      <c r="Q2093" s="76" t="s">
        <v>1420</v>
      </c>
      <c r="R2093" s="77" t="s">
        <v>1128</v>
      </c>
      <c r="S2093" s="73">
        <v>5</v>
      </c>
      <c r="T2093" s="73">
        <v>26750</v>
      </c>
      <c r="U2093" s="73">
        <f>S2093*T2093</f>
        <v>133750</v>
      </c>
      <c r="V2093" s="73">
        <f>U2093*1.12</f>
        <v>149800</v>
      </c>
      <c r="W2093" s="23"/>
      <c r="X2093" s="23">
        <v>2017</v>
      </c>
      <c r="Y2093" s="25"/>
      <c r="Z2093" s="121" t="s">
        <v>1565</v>
      </c>
      <c r="AA2093" s="121" t="s">
        <v>728</v>
      </c>
      <c r="AB2093" s="121" t="s">
        <v>7912</v>
      </c>
      <c r="AC2093" s="121">
        <v>19</v>
      </c>
      <c r="AD2093" s="122" t="s">
        <v>8814</v>
      </c>
      <c r="AE2093" s="122" t="s">
        <v>8815</v>
      </c>
      <c r="AF2093" s="121" t="s">
        <v>231</v>
      </c>
      <c r="AG2093" s="121"/>
      <c r="AH2093" s="121" t="s">
        <v>9314</v>
      </c>
      <c r="AI2093" s="121"/>
      <c r="AJ2093" s="123">
        <v>5</v>
      </c>
      <c r="AK2093" s="123">
        <v>26482.5</v>
      </c>
      <c r="AL2093" s="123">
        <f t="shared" si="405"/>
        <v>132412.5</v>
      </c>
      <c r="AM2093" s="123">
        <f t="shared" si="406"/>
        <v>1337.5</v>
      </c>
      <c r="AN2093" s="130"/>
      <c r="AO2093" s="21"/>
      <c r="AP2093" s="24"/>
      <c r="AQ2093" s="21"/>
    </row>
    <row r="2094" spans="1:43" s="22" customFormat="1" ht="76.5" outlineLevel="1" x14ac:dyDescent="0.25">
      <c r="A2094" s="70"/>
      <c r="B2094" s="72" t="s">
        <v>8148</v>
      </c>
      <c r="C2094" s="74" t="s">
        <v>79</v>
      </c>
      <c r="D2094" s="74" t="s">
        <v>3451</v>
      </c>
      <c r="E2094" s="74" t="s">
        <v>3452</v>
      </c>
      <c r="F2094" s="74" t="s">
        <v>3453</v>
      </c>
      <c r="G2094" s="74" t="s">
        <v>8221</v>
      </c>
      <c r="H2094" s="72" t="s">
        <v>81</v>
      </c>
      <c r="I2094" s="79">
        <v>0</v>
      </c>
      <c r="J2094" s="75">
        <v>710000000</v>
      </c>
      <c r="K2094" s="75" t="s">
        <v>82</v>
      </c>
      <c r="L2094" s="72" t="s">
        <v>895</v>
      </c>
      <c r="M2094" s="78" t="s">
        <v>969</v>
      </c>
      <c r="N2094" s="77" t="s">
        <v>84</v>
      </c>
      <c r="O2094" s="77" t="s">
        <v>4214</v>
      </c>
      <c r="P2094" s="74" t="s">
        <v>91</v>
      </c>
      <c r="Q2094" s="76" t="s">
        <v>930</v>
      </c>
      <c r="R2094" s="77" t="s">
        <v>903</v>
      </c>
      <c r="S2094" s="73">
        <v>1000</v>
      </c>
      <c r="T2094" s="73">
        <v>126.59</v>
      </c>
      <c r="U2094" s="73">
        <f t="shared" si="401"/>
        <v>126590</v>
      </c>
      <c r="V2094" s="73">
        <f t="shared" si="402"/>
        <v>141780.80000000002</v>
      </c>
      <c r="W2094" s="23"/>
      <c r="X2094" s="23">
        <v>2017</v>
      </c>
      <c r="Y2094" s="25"/>
      <c r="Z2094" s="121" t="s">
        <v>1565</v>
      </c>
      <c r="AA2094" s="121" t="s">
        <v>728</v>
      </c>
      <c r="AB2094" s="121" t="s">
        <v>7912</v>
      </c>
      <c r="AC2094" s="121">
        <v>20</v>
      </c>
      <c r="AD2094" s="122" t="s">
        <v>8814</v>
      </c>
      <c r="AE2094" s="122" t="s">
        <v>8815</v>
      </c>
      <c r="AF2094" s="121" t="s">
        <v>231</v>
      </c>
      <c r="AG2094" s="121"/>
      <c r="AH2094" s="121" t="s">
        <v>9314</v>
      </c>
      <c r="AI2094" s="121"/>
      <c r="AJ2094" s="123">
        <v>1000</v>
      </c>
      <c r="AK2094" s="123">
        <v>125.32</v>
      </c>
      <c r="AL2094" s="123">
        <f t="shared" si="405"/>
        <v>125320</v>
      </c>
      <c r="AM2094" s="123">
        <f t="shared" si="406"/>
        <v>1270</v>
      </c>
      <c r="AN2094" s="130"/>
      <c r="AO2094" s="21"/>
      <c r="AP2094" s="24"/>
      <c r="AQ2094" s="21"/>
    </row>
    <row r="2095" spans="1:43" s="22" customFormat="1" ht="76.5" outlineLevel="1" x14ac:dyDescent="0.25">
      <c r="A2095" s="70"/>
      <c r="B2095" s="72" t="s">
        <v>8149</v>
      </c>
      <c r="C2095" s="74" t="s">
        <v>79</v>
      </c>
      <c r="D2095" s="74" t="s">
        <v>8209</v>
      </c>
      <c r="E2095" s="74" t="s">
        <v>1478</v>
      </c>
      <c r="F2095" s="74" t="s">
        <v>8210</v>
      </c>
      <c r="G2095" s="74" t="s">
        <v>8211</v>
      </c>
      <c r="H2095" s="72" t="s">
        <v>81</v>
      </c>
      <c r="I2095" s="79">
        <v>0</v>
      </c>
      <c r="J2095" s="75">
        <v>710000000</v>
      </c>
      <c r="K2095" s="75" t="s">
        <v>82</v>
      </c>
      <c r="L2095" s="72" t="s">
        <v>895</v>
      </c>
      <c r="M2095" s="78" t="s">
        <v>969</v>
      </c>
      <c r="N2095" s="77" t="s">
        <v>84</v>
      </c>
      <c r="O2095" s="77" t="s">
        <v>4214</v>
      </c>
      <c r="P2095" s="74" t="s">
        <v>91</v>
      </c>
      <c r="Q2095" s="76" t="s">
        <v>1559</v>
      </c>
      <c r="R2095" s="77" t="s">
        <v>1560</v>
      </c>
      <c r="S2095" s="73">
        <v>15</v>
      </c>
      <c r="T2095" s="73">
        <v>3630.36</v>
      </c>
      <c r="U2095" s="73">
        <f t="shared" si="401"/>
        <v>54455.4</v>
      </c>
      <c r="V2095" s="73">
        <f t="shared" si="402"/>
        <v>60990.04800000001</v>
      </c>
      <c r="W2095" s="23"/>
      <c r="X2095" s="23">
        <v>2017</v>
      </c>
      <c r="Y2095" s="25"/>
      <c r="Z2095" s="121" t="s">
        <v>1565</v>
      </c>
      <c r="AA2095" s="121" t="s">
        <v>728</v>
      </c>
      <c r="AB2095" s="121" t="s">
        <v>7912</v>
      </c>
      <c r="AC2095" s="121">
        <v>21</v>
      </c>
      <c r="AD2095" s="122" t="s">
        <v>8814</v>
      </c>
      <c r="AE2095" s="122" t="s">
        <v>8815</v>
      </c>
      <c r="AF2095" s="121" t="s">
        <v>231</v>
      </c>
      <c r="AG2095" s="121"/>
      <c r="AH2095" s="121" t="s">
        <v>9314</v>
      </c>
      <c r="AI2095" s="121"/>
      <c r="AJ2095" s="123">
        <v>15</v>
      </c>
      <c r="AK2095" s="123">
        <v>3594.06</v>
      </c>
      <c r="AL2095" s="123">
        <f t="shared" si="405"/>
        <v>53910.9</v>
      </c>
      <c r="AM2095" s="123">
        <f t="shared" si="406"/>
        <v>544.5</v>
      </c>
      <c r="AN2095" s="130"/>
      <c r="AO2095" s="21"/>
      <c r="AP2095" s="24"/>
      <c r="AQ2095" s="21"/>
    </row>
    <row r="2096" spans="1:43" s="22" customFormat="1" ht="76.5" outlineLevel="1" x14ac:dyDescent="0.25">
      <c r="A2096" s="70"/>
      <c r="B2096" s="72" t="s">
        <v>8150</v>
      </c>
      <c r="C2096" s="74" t="s">
        <v>79</v>
      </c>
      <c r="D2096" s="74" t="s">
        <v>3456</v>
      </c>
      <c r="E2096" s="74" t="s">
        <v>1478</v>
      </c>
      <c r="F2096" s="74" t="s">
        <v>3457</v>
      </c>
      <c r="G2096" s="74" t="s">
        <v>4754</v>
      </c>
      <c r="H2096" s="72" t="s">
        <v>81</v>
      </c>
      <c r="I2096" s="79">
        <v>0</v>
      </c>
      <c r="J2096" s="75">
        <v>710000000</v>
      </c>
      <c r="K2096" s="75" t="s">
        <v>82</v>
      </c>
      <c r="L2096" s="72" t="s">
        <v>895</v>
      </c>
      <c r="M2096" s="78" t="s">
        <v>969</v>
      </c>
      <c r="N2096" s="77" t="s">
        <v>84</v>
      </c>
      <c r="O2096" s="77" t="s">
        <v>4214</v>
      </c>
      <c r="P2096" s="74" t="s">
        <v>91</v>
      </c>
      <c r="Q2096" s="76" t="s">
        <v>1559</v>
      </c>
      <c r="R2096" s="77" t="s">
        <v>1560</v>
      </c>
      <c r="S2096" s="73">
        <v>20</v>
      </c>
      <c r="T2096" s="73">
        <v>2579.46</v>
      </c>
      <c r="U2096" s="73">
        <f t="shared" ref="U2096:U2098" si="409">S2096*T2096</f>
        <v>51589.2</v>
      </c>
      <c r="V2096" s="73">
        <f t="shared" ref="V2096:V2098" si="410">U2096*1.12</f>
        <v>57779.904000000002</v>
      </c>
      <c r="W2096" s="23"/>
      <c r="X2096" s="23">
        <v>2017</v>
      </c>
      <c r="Y2096" s="25"/>
      <c r="Z2096" s="121" t="s">
        <v>1565</v>
      </c>
      <c r="AA2096" s="121" t="s">
        <v>728</v>
      </c>
      <c r="AB2096" s="121" t="s">
        <v>7912</v>
      </c>
      <c r="AC2096" s="121">
        <v>22</v>
      </c>
      <c r="AD2096" s="122" t="s">
        <v>8814</v>
      </c>
      <c r="AE2096" s="122" t="s">
        <v>8815</v>
      </c>
      <c r="AF2096" s="121" t="s">
        <v>231</v>
      </c>
      <c r="AG2096" s="121"/>
      <c r="AH2096" s="121" t="s">
        <v>9314</v>
      </c>
      <c r="AI2096" s="121"/>
      <c r="AJ2096" s="123">
        <v>20</v>
      </c>
      <c r="AK2096" s="123">
        <v>2553.67</v>
      </c>
      <c r="AL2096" s="123">
        <f t="shared" si="405"/>
        <v>51073.4</v>
      </c>
      <c r="AM2096" s="123">
        <f t="shared" si="406"/>
        <v>515.79999999999563</v>
      </c>
      <c r="AN2096" s="130"/>
      <c r="AO2096" s="21"/>
      <c r="AP2096" s="24"/>
      <c r="AQ2096" s="21"/>
    </row>
    <row r="2097" spans="1:43" s="22" customFormat="1" ht="76.5" outlineLevel="1" x14ac:dyDescent="0.25">
      <c r="A2097" s="70"/>
      <c r="B2097" s="72" t="s">
        <v>8151</v>
      </c>
      <c r="C2097" s="74" t="s">
        <v>79</v>
      </c>
      <c r="D2097" s="74" t="s">
        <v>3458</v>
      </c>
      <c r="E2097" s="74" t="s">
        <v>1478</v>
      </c>
      <c r="F2097" s="74" t="s">
        <v>3459</v>
      </c>
      <c r="G2097" s="74" t="s">
        <v>3460</v>
      </c>
      <c r="H2097" s="72" t="s">
        <v>81</v>
      </c>
      <c r="I2097" s="79">
        <v>0</v>
      </c>
      <c r="J2097" s="75">
        <v>710000000</v>
      </c>
      <c r="K2097" s="75" t="s">
        <v>82</v>
      </c>
      <c r="L2097" s="72" t="s">
        <v>895</v>
      </c>
      <c r="M2097" s="78" t="s">
        <v>969</v>
      </c>
      <c r="N2097" s="77" t="s">
        <v>84</v>
      </c>
      <c r="O2097" s="77" t="s">
        <v>4214</v>
      </c>
      <c r="P2097" s="74" t="s">
        <v>91</v>
      </c>
      <c r="Q2097" s="76" t="s">
        <v>1559</v>
      </c>
      <c r="R2097" s="77" t="s">
        <v>1560</v>
      </c>
      <c r="S2097" s="73">
        <v>40</v>
      </c>
      <c r="T2097" s="73">
        <v>2741.88</v>
      </c>
      <c r="U2097" s="73">
        <f t="shared" si="409"/>
        <v>109675.20000000001</v>
      </c>
      <c r="V2097" s="73">
        <f t="shared" si="410"/>
        <v>122836.22400000003</v>
      </c>
      <c r="W2097" s="23"/>
      <c r="X2097" s="23">
        <v>2017</v>
      </c>
      <c r="Y2097" s="25"/>
      <c r="Z2097" s="121" t="s">
        <v>1565</v>
      </c>
      <c r="AA2097" s="121" t="s">
        <v>728</v>
      </c>
      <c r="AB2097" s="121" t="s">
        <v>7912</v>
      </c>
      <c r="AC2097" s="121">
        <v>23</v>
      </c>
      <c r="AD2097" s="122" t="s">
        <v>8814</v>
      </c>
      <c r="AE2097" s="122" t="s">
        <v>8815</v>
      </c>
      <c r="AF2097" s="121" t="s">
        <v>231</v>
      </c>
      <c r="AG2097" s="121"/>
      <c r="AH2097" s="121" t="s">
        <v>9314</v>
      </c>
      <c r="AI2097" s="121"/>
      <c r="AJ2097" s="123">
        <v>40</v>
      </c>
      <c r="AK2097" s="123">
        <v>2714.46</v>
      </c>
      <c r="AL2097" s="123">
        <f t="shared" si="405"/>
        <v>108578.4</v>
      </c>
      <c r="AM2097" s="123">
        <f t="shared" si="406"/>
        <v>1096.8000000000175</v>
      </c>
      <c r="AN2097" s="130"/>
      <c r="AO2097" s="21"/>
      <c r="AP2097" s="24"/>
      <c r="AQ2097" s="21"/>
    </row>
    <row r="2098" spans="1:43" s="22" customFormat="1" ht="76.5" outlineLevel="1" x14ac:dyDescent="0.25">
      <c r="A2098" s="70"/>
      <c r="B2098" s="72" t="s">
        <v>8152</v>
      </c>
      <c r="C2098" s="74" t="s">
        <v>79</v>
      </c>
      <c r="D2098" s="74" t="s">
        <v>3461</v>
      </c>
      <c r="E2098" s="74" t="s">
        <v>1478</v>
      </c>
      <c r="F2098" s="74" t="s">
        <v>3462</v>
      </c>
      <c r="G2098" s="21" t="s">
        <v>4755</v>
      </c>
      <c r="H2098" s="72" t="s">
        <v>81</v>
      </c>
      <c r="I2098" s="79">
        <v>0</v>
      </c>
      <c r="J2098" s="75">
        <v>710000000</v>
      </c>
      <c r="K2098" s="75" t="s">
        <v>82</v>
      </c>
      <c r="L2098" s="72" t="s">
        <v>895</v>
      </c>
      <c r="M2098" s="78" t="s">
        <v>969</v>
      </c>
      <c r="N2098" s="77" t="s">
        <v>84</v>
      </c>
      <c r="O2098" s="77" t="s">
        <v>4214</v>
      </c>
      <c r="P2098" s="74" t="s">
        <v>91</v>
      </c>
      <c r="Q2098" s="76" t="s">
        <v>1559</v>
      </c>
      <c r="R2098" s="77" t="s">
        <v>1560</v>
      </c>
      <c r="S2098" s="73">
        <v>100</v>
      </c>
      <c r="T2098" s="73">
        <v>1886.83</v>
      </c>
      <c r="U2098" s="73">
        <f t="shared" si="409"/>
        <v>188683</v>
      </c>
      <c r="V2098" s="73">
        <f t="shared" si="410"/>
        <v>211324.96000000002</v>
      </c>
      <c r="W2098" s="23"/>
      <c r="X2098" s="23">
        <v>2017</v>
      </c>
      <c r="Y2098" s="25"/>
      <c r="Z2098" s="121" t="s">
        <v>1565</v>
      </c>
      <c r="AA2098" s="121" t="s">
        <v>728</v>
      </c>
      <c r="AB2098" s="121" t="s">
        <v>7912</v>
      </c>
      <c r="AC2098" s="121">
        <v>24</v>
      </c>
      <c r="AD2098" s="122" t="s">
        <v>8814</v>
      </c>
      <c r="AE2098" s="122" t="s">
        <v>8815</v>
      </c>
      <c r="AF2098" s="121" t="s">
        <v>231</v>
      </c>
      <c r="AG2098" s="121"/>
      <c r="AH2098" s="121" t="s">
        <v>9314</v>
      </c>
      <c r="AI2098" s="121"/>
      <c r="AJ2098" s="123">
        <v>100</v>
      </c>
      <c r="AK2098" s="123">
        <v>1867.69</v>
      </c>
      <c r="AL2098" s="123">
        <f t="shared" si="405"/>
        <v>186769</v>
      </c>
      <c r="AM2098" s="123">
        <f t="shared" si="406"/>
        <v>1914</v>
      </c>
      <c r="AN2098" s="130"/>
      <c r="AO2098" s="21"/>
      <c r="AP2098" s="24"/>
      <c r="AQ2098" s="21"/>
    </row>
    <row r="2099" spans="1:43" s="22" customFormat="1" ht="76.5" outlineLevel="1" x14ac:dyDescent="0.25">
      <c r="A2099" s="70"/>
      <c r="B2099" s="72" t="s">
        <v>8153</v>
      </c>
      <c r="C2099" s="74" t="s">
        <v>79</v>
      </c>
      <c r="D2099" s="74" t="s">
        <v>3463</v>
      </c>
      <c r="E2099" s="74" t="s">
        <v>3464</v>
      </c>
      <c r="F2099" s="74" t="s">
        <v>3465</v>
      </c>
      <c r="G2099" s="74" t="s">
        <v>3465</v>
      </c>
      <c r="H2099" s="72" t="s">
        <v>81</v>
      </c>
      <c r="I2099" s="79">
        <v>0</v>
      </c>
      <c r="J2099" s="75">
        <v>710000000</v>
      </c>
      <c r="K2099" s="75" t="s">
        <v>82</v>
      </c>
      <c r="L2099" s="72" t="s">
        <v>895</v>
      </c>
      <c r="M2099" s="78" t="s">
        <v>969</v>
      </c>
      <c r="N2099" s="77" t="s">
        <v>84</v>
      </c>
      <c r="O2099" s="77" t="s">
        <v>4214</v>
      </c>
      <c r="P2099" s="74" t="s">
        <v>91</v>
      </c>
      <c r="Q2099" s="76" t="s">
        <v>1559</v>
      </c>
      <c r="R2099" s="77" t="s">
        <v>1560</v>
      </c>
      <c r="S2099" s="73">
        <v>800</v>
      </c>
      <c r="T2099" s="73">
        <v>162.13999999999999</v>
      </c>
      <c r="U2099" s="73">
        <f>S2099*T2099</f>
        <v>129711.99999999999</v>
      </c>
      <c r="V2099" s="73">
        <f>U2099*1.12</f>
        <v>145277.44</v>
      </c>
      <c r="W2099" s="23"/>
      <c r="X2099" s="23">
        <v>2017</v>
      </c>
      <c r="Y2099" s="25"/>
      <c r="Z2099" s="121" t="s">
        <v>1565</v>
      </c>
      <c r="AA2099" s="121" t="s">
        <v>728</v>
      </c>
      <c r="AB2099" s="121" t="s">
        <v>7912</v>
      </c>
      <c r="AC2099" s="121">
        <v>25</v>
      </c>
      <c r="AD2099" s="122" t="s">
        <v>8814</v>
      </c>
      <c r="AE2099" s="122" t="s">
        <v>8815</v>
      </c>
      <c r="AF2099" s="121" t="s">
        <v>231</v>
      </c>
      <c r="AG2099" s="121"/>
      <c r="AH2099" s="121" t="s">
        <v>9314</v>
      </c>
      <c r="AI2099" s="121"/>
      <c r="AJ2099" s="123">
        <v>800</v>
      </c>
      <c r="AK2099" s="123">
        <v>160.52000000000001</v>
      </c>
      <c r="AL2099" s="123">
        <f t="shared" si="405"/>
        <v>128416.00000000001</v>
      </c>
      <c r="AM2099" s="123">
        <f t="shared" si="406"/>
        <v>1295.9999999999709</v>
      </c>
      <c r="AN2099" s="130"/>
      <c r="AO2099" s="21"/>
      <c r="AP2099" s="24"/>
      <c r="AQ2099" s="21"/>
    </row>
    <row r="2100" spans="1:43" s="22" customFormat="1" ht="76.5" outlineLevel="1" x14ac:dyDescent="0.25">
      <c r="A2100" s="70"/>
      <c r="B2100" s="72" t="s">
        <v>8154</v>
      </c>
      <c r="C2100" s="74" t="s">
        <v>79</v>
      </c>
      <c r="D2100" s="74" t="s">
        <v>3467</v>
      </c>
      <c r="E2100" s="74" t="s">
        <v>3468</v>
      </c>
      <c r="F2100" s="74" t="s">
        <v>3469</v>
      </c>
      <c r="G2100" s="74" t="s">
        <v>8203</v>
      </c>
      <c r="H2100" s="72" t="s">
        <v>81</v>
      </c>
      <c r="I2100" s="79">
        <v>0</v>
      </c>
      <c r="J2100" s="75">
        <v>710000000</v>
      </c>
      <c r="K2100" s="75" t="s">
        <v>82</v>
      </c>
      <c r="L2100" s="72" t="s">
        <v>895</v>
      </c>
      <c r="M2100" s="78" t="s">
        <v>969</v>
      </c>
      <c r="N2100" s="77" t="s">
        <v>84</v>
      </c>
      <c r="O2100" s="77" t="s">
        <v>4214</v>
      </c>
      <c r="P2100" s="74" t="s">
        <v>91</v>
      </c>
      <c r="Q2100" s="76">
        <v>796</v>
      </c>
      <c r="R2100" s="77" t="s">
        <v>678</v>
      </c>
      <c r="S2100" s="73">
        <v>10</v>
      </c>
      <c r="T2100" s="73">
        <v>372.59</v>
      </c>
      <c r="U2100" s="73">
        <f t="shared" ref="U2100:U2112" si="411">S2100*T2100</f>
        <v>3725.8999999999996</v>
      </c>
      <c r="V2100" s="73">
        <f t="shared" ref="V2100:V2112" si="412">U2100*1.12</f>
        <v>4173.0079999999998</v>
      </c>
      <c r="W2100" s="23"/>
      <c r="X2100" s="23">
        <v>2017</v>
      </c>
      <c r="Y2100" s="25"/>
      <c r="Z2100" s="121" t="s">
        <v>1565</v>
      </c>
      <c r="AA2100" s="121" t="s">
        <v>728</v>
      </c>
      <c r="AB2100" s="121" t="s">
        <v>7912</v>
      </c>
      <c r="AC2100" s="121">
        <v>26</v>
      </c>
      <c r="AD2100" s="122" t="s">
        <v>8814</v>
      </c>
      <c r="AE2100" s="122" t="s">
        <v>8815</v>
      </c>
      <c r="AF2100" s="121" t="s">
        <v>231</v>
      </c>
      <c r="AG2100" s="121"/>
      <c r="AH2100" s="121" t="s">
        <v>9314</v>
      </c>
      <c r="AI2100" s="121"/>
      <c r="AJ2100" s="123">
        <v>10</v>
      </c>
      <c r="AK2100" s="123">
        <v>368.86</v>
      </c>
      <c r="AL2100" s="123">
        <f t="shared" si="405"/>
        <v>3688.6000000000004</v>
      </c>
      <c r="AM2100" s="123">
        <f t="shared" si="406"/>
        <v>37.299999999999272</v>
      </c>
      <c r="AN2100" s="130"/>
      <c r="AO2100" s="21"/>
      <c r="AP2100" s="24"/>
      <c r="AQ2100" s="21"/>
    </row>
    <row r="2101" spans="1:43" s="22" customFormat="1" ht="76.5" outlineLevel="1" x14ac:dyDescent="0.25">
      <c r="A2101" s="70"/>
      <c r="B2101" s="72" t="s">
        <v>8155</v>
      </c>
      <c r="C2101" s="74" t="s">
        <v>79</v>
      </c>
      <c r="D2101" s="74" t="s">
        <v>8186</v>
      </c>
      <c r="E2101" s="74" t="s">
        <v>8187</v>
      </c>
      <c r="F2101" s="74" t="s">
        <v>8188</v>
      </c>
      <c r="G2101" s="74" t="s">
        <v>8189</v>
      </c>
      <c r="H2101" s="72" t="s">
        <v>81</v>
      </c>
      <c r="I2101" s="79">
        <v>0</v>
      </c>
      <c r="J2101" s="75">
        <v>710000000</v>
      </c>
      <c r="K2101" s="75" t="s">
        <v>82</v>
      </c>
      <c r="L2101" s="72" t="s">
        <v>895</v>
      </c>
      <c r="M2101" s="78" t="s">
        <v>969</v>
      </c>
      <c r="N2101" s="77" t="s">
        <v>84</v>
      </c>
      <c r="O2101" s="77" t="s">
        <v>4214</v>
      </c>
      <c r="P2101" s="74" t="s">
        <v>91</v>
      </c>
      <c r="Q2101" s="76" t="s">
        <v>1559</v>
      </c>
      <c r="R2101" s="77" t="s">
        <v>1560</v>
      </c>
      <c r="S2101" s="73">
        <v>60</v>
      </c>
      <c r="T2101" s="73">
        <v>5500</v>
      </c>
      <c r="U2101" s="73">
        <f>S2101*T2101</f>
        <v>330000</v>
      </c>
      <c r="V2101" s="73">
        <f>U2101*1.12</f>
        <v>369600.00000000006</v>
      </c>
      <c r="W2101" s="23"/>
      <c r="X2101" s="23">
        <v>2017</v>
      </c>
      <c r="Y2101" s="25"/>
      <c r="Z2101" s="121" t="s">
        <v>1565</v>
      </c>
      <c r="AA2101" s="121" t="s">
        <v>728</v>
      </c>
      <c r="AB2101" s="121" t="s">
        <v>7912</v>
      </c>
      <c r="AC2101" s="121">
        <v>27</v>
      </c>
      <c r="AD2101" s="122" t="s">
        <v>8814</v>
      </c>
      <c r="AE2101" s="122" t="s">
        <v>8815</v>
      </c>
      <c r="AF2101" s="121" t="s">
        <v>231</v>
      </c>
      <c r="AG2101" s="121"/>
      <c r="AH2101" s="121" t="s">
        <v>9314</v>
      </c>
      <c r="AI2101" s="121"/>
      <c r="AJ2101" s="123">
        <v>60</v>
      </c>
      <c r="AK2101" s="123">
        <v>5445</v>
      </c>
      <c r="AL2101" s="123">
        <f t="shared" si="405"/>
        <v>326700</v>
      </c>
      <c r="AM2101" s="123">
        <f t="shared" si="406"/>
        <v>3300</v>
      </c>
      <c r="AN2101" s="130"/>
      <c r="AO2101" s="21"/>
      <c r="AP2101" s="24"/>
      <c r="AQ2101" s="21"/>
    </row>
    <row r="2102" spans="1:43" s="22" customFormat="1" ht="76.5" outlineLevel="1" x14ac:dyDescent="0.25">
      <c r="A2102" s="70"/>
      <c r="B2102" s="72" t="s">
        <v>8156</v>
      </c>
      <c r="C2102" s="74" t="s">
        <v>79</v>
      </c>
      <c r="D2102" s="74" t="s">
        <v>3475</v>
      </c>
      <c r="E2102" s="74" t="s">
        <v>3476</v>
      </c>
      <c r="F2102" s="74" t="s">
        <v>3477</v>
      </c>
      <c r="G2102" s="74" t="s">
        <v>4093</v>
      </c>
      <c r="H2102" s="72" t="s">
        <v>81</v>
      </c>
      <c r="I2102" s="79">
        <v>0</v>
      </c>
      <c r="J2102" s="75">
        <v>710000000</v>
      </c>
      <c r="K2102" s="75" t="s">
        <v>82</v>
      </c>
      <c r="L2102" s="72" t="s">
        <v>895</v>
      </c>
      <c r="M2102" s="78" t="s">
        <v>969</v>
      </c>
      <c r="N2102" s="77" t="s">
        <v>84</v>
      </c>
      <c r="O2102" s="77" t="s">
        <v>4214</v>
      </c>
      <c r="P2102" s="74" t="s">
        <v>91</v>
      </c>
      <c r="Q2102" s="76" t="s">
        <v>930</v>
      </c>
      <c r="R2102" s="77" t="s">
        <v>903</v>
      </c>
      <c r="S2102" s="73">
        <v>150</v>
      </c>
      <c r="T2102" s="73">
        <v>97.13</v>
      </c>
      <c r="U2102" s="73">
        <f>S2102*T2102</f>
        <v>14569.5</v>
      </c>
      <c r="V2102" s="73">
        <f>U2102*1.12</f>
        <v>16317.840000000002</v>
      </c>
      <c r="W2102" s="23"/>
      <c r="X2102" s="23">
        <v>2017</v>
      </c>
      <c r="Y2102" s="25"/>
      <c r="Z2102" s="121" t="s">
        <v>1565</v>
      </c>
      <c r="AA2102" s="121" t="s">
        <v>728</v>
      </c>
      <c r="AB2102" s="121" t="s">
        <v>7912</v>
      </c>
      <c r="AC2102" s="121">
        <v>28</v>
      </c>
      <c r="AD2102" s="122" t="s">
        <v>8814</v>
      </c>
      <c r="AE2102" s="122" t="s">
        <v>8815</v>
      </c>
      <c r="AF2102" s="121" t="s">
        <v>231</v>
      </c>
      <c r="AG2102" s="121"/>
      <c r="AH2102" s="121" t="s">
        <v>9314</v>
      </c>
      <c r="AI2102" s="121"/>
      <c r="AJ2102" s="123">
        <v>150</v>
      </c>
      <c r="AK2102" s="123">
        <v>96.16</v>
      </c>
      <c r="AL2102" s="123">
        <f t="shared" si="405"/>
        <v>14424</v>
      </c>
      <c r="AM2102" s="123">
        <f t="shared" si="406"/>
        <v>145.5</v>
      </c>
      <c r="AN2102" s="130"/>
      <c r="AO2102" s="21"/>
      <c r="AP2102" s="24"/>
      <c r="AQ2102" s="21"/>
    </row>
    <row r="2103" spans="1:43" s="22" customFormat="1" ht="76.5" outlineLevel="1" x14ac:dyDescent="0.25">
      <c r="A2103" s="70"/>
      <c r="B2103" s="72" t="s">
        <v>8157</v>
      </c>
      <c r="C2103" s="74" t="s">
        <v>79</v>
      </c>
      <c r="D2103" s="74" t="s">
        <v>8212</v>
      </c>
      <c r="E2103" s="74" t="s">
        <v>3476</v>
      </c>
      <c r="F2103" s="74" t="s">
        <v>8213</v>
      </c>
      <c r="G2103" s="74" t="s">
        <v>8214</v>
      </c>
      <c r="H2103" s="72" t="s">
        <v>81</v>
      </c>
      <c r="I2103" s="79">
        <v>0</v>
      </c>
      <c r="J2103" s="75">
        <v>710000000</v>
      </c>
      <c r="K2103" s="75" t="s">
        <v>82</v>
      </c>
      <c r="L2103" s="72" t="s">
        <v>895</v>
      </c>
      <c r="M2103" s="78" t="s">
        <v>969</v>
      </c>
      <c r="N2103" s="77" t="s">
        <v>84</v>
      </c>
      <c r="O2103" s="77" t="s">
        <v>4214</v>
      </c>
      <c r="P2103" s="74" t="s">
        <v>91</v>
      </c>
      <c r="Q2103" s="76">
        <v>796</v>
      </c>
      <c r="R2103" s="77" t="s">
        <v>678</v>
      </c>
      <c r="S2103" s="73">
        <v>50</v>
      </c>
      <c r="T2103" s="73">
        <v>200.64</v>
      </c>
      <c r="U2103" s="73">
        <f>S2103*T2103</f>
        <v>10032</v>
      </c>
      <c r="V2103" s="73">
        <f>U2103*1.12</f>
        <v>11235.840000000002</v>
      </c>
      <c r="W2103" s="23"/>
      <c r="X2103" s="23">
        <v>2017</v>
      </c>
      <c r="Y2103" s="25"/>
      <c r="Z2103" s="121" t="s">
        <v>1565</v>
      </c>
      <c r="AA2103" s="121" t="s">
        <v>728</v>
      </c>
      <c r="AB2103" s="121" t="s">
        <v>7912</v>
      </c>
      <c r="AC2103" s="121">
        <v>29</v>
      </c>
      <c r="AD2103" s="122" t="s">
        <v>8814</v>
      </c>
      <c r="AE2103" s="122" t="s">
        <v>8815</v>
      </c>
      <c r="AF2103" s="121" t="s">
        <v>231</v>
      </c>
      <c r="AG2103" s="121"/>
      <c r="AH2103" s="121" t="s">
        <v>9314</v>
      </c>
      <c r="AI2103" s="121"/>
      <c r="AJ2103" s="123">
        <v>50</v>
      </c>
      <c r="AK2103" s="123">
        <v>198.63</v>
      </c>
      <c r="AL2103" s="123">
        <f t="shared" si="405"/>
        <v>9931.5</v>
      </c>
      <c r="AM2103" s="123">
        <f t="shared" si="406"/>
        <v>100.5</v>
      </c>
      <c r="AN2103" s="130"/>
      <c r="AO2103" s="21"/>
      <c r="AP2103" s="24"/>
      <c r="AQ2103" s="21"/>
    </row>
    <row r="2104" spans="1:43" s="22" customFormat="1" ht="76.5" outlineLevel="1" x14ac:dyDescent="0.25">
      <c r="A2104" s="70"/>
      <c r="B2104" s="72" t="s">
        <v>8158</v>
      </c>
      <c r="C2104" s="74" t="s">
        <v>79</v>
      </c>
      <c r="D2104" s="74" t="s">
        <v>3487</v>
      </c>
      <c r="E2104" s="74" t="s">
        <v>853</v>
      </c>
      <c r="F2104" s="74" t="s">
        <v>3488</v>
      </c>
      <c r="G2104" s="74" t="s">
        <v>5211</v>
      </c>
      <c r="H2104" s="72" t="s">
        <v>81</v>
      </c>
      <c r="I2104" s="79">
        <v>0</v>
      </c>
      <c r="J2104" s="75">
        <v>710000000</v>
      </c>
      <c r="K2104" s="75" t="s">
        <v>82</v>
      </c>
      <c r="L2104" s="72" t="s">
        <v>895</v>
      </c>
      <c r="M2104" s="78" t="s">
        <v>969</v>
      </c>
      <c r="N2104" s="77" t="s">
        <v>84</v>
      </c>
      <c r="O2104" s="77" t="s">
        <v>4214</v>
      </c>
      <c r="P2104" s="74" t="s">
        <v>91</v>
      </c>
      <c r="Q2104" s="76">
        <v>796</v>
      </c>
      <c r="R2104" s="77" t="s">
        <v>678</v>
      </c>
      <c r="S2104" s="73">
        <v>10</v>
      </c>
      <c r="T2104" s="73">
        <v>5517.19</v>
      </c>
      <c r="U2104" s="73">
        <f t="shared" si="411"/>
        <v>55171.899999999994</v>
      </c>
      <c r="V2104" s="73">
        <f t="shared" si="412"/>
        <v>61792.527999999998</v>
      </c>
      <c r="W2104" s="23"/>
      <c r="X2104" s="23">
        <v>2017</v>
      </c>
      <c r="Y2104" s="25"/>
      <c r="Z2104" s="121" t="s">
        <v>1565</v>
      </c>
      <c r="AA2104" s="121" t="s">
        <v>728</v>
      </c>
      <c r="AB2104" s="121" t="s">
        <v>7912</v>
      </c>
      <c r="AC2104" s="121">
        <v>30</v>
      </c>
      <c r="AD2104" s="122" t="s">
        <v>8814</v>
      </c>
      <c r="AE2104" s="122" t="s">
        <v>8815</v>
      </c>
      <c r="AF2104" s="121" t="s">
        <v>231</v>
      </c>
      <c r="AG2104" s="121"/>
      <c r="AH2104" s="121" t="s">
        <v>9314</v>
      </c>
      <c r="AI2104" s="121"/>
      <c r="AJ2104" s="123">
        <v>10</v>
      </c>
      <c r="AK2104" s="123">
        <v>5462.02</v>
      </c>
      <c r="AL2104" s="123">
        <f t="shared" si="405"/>
        <v>54620.200000000004</v>
      </c>
      <c r="AM2104" s="123">
        <f t="shared" si="406"/>
        <v>551.69999999998981</v>
      </c>
      <c r="AN2104" s="130"/>
      <c r="AO2104" s="21"/>
      <c r="AP2104" s="24"/>
      <c r="AQ2104" s="21"/>
    </row>
    <row r="2105" spans="1:43" s="22" customFormat="1" ht="76.5" outlineLevel="1" x14ac:dyDescent="0.25">
      <c r="A2105" s="70"/>
      <c r="B2105" s="72" t="s">
        <v>8159</v>
      </c>
      <c r="C2105" s="74" t="s">
        <v>79</v>
      </c>
      <c r="D2105" s="74" t="s">
        <v>1788</v>
      </c>
      <c r="E2105" s="74" t="s">
        <v>1789</v>
      </c>
      <c r="F2105" s="74" t="s">
        <v>1790</v>
      </c>
      <c r="G2105" s="74" t="s">
        <v>4329</v>
      </c>
      <c r="H2105" s="72" t="s">
        <v>81</v>
      </c>
      <c r="I2105" s="79">
        <v>0</v>
      </c>
      <c r="J2105" s="75">
        <v>710000000</v>
      </c>
      <c r="K2105" s="75" t="s">
        <v>82</v>
      </c>
      <c r="L2105" s="72" t="s">
        <v>895</v>
      </c>
      <c r="M2105" s="78" t="s">
        <v>969</v>
      </c>
      <c r="N2105" s="77" t="s">
        <v>84</v>
      </c>
      <c r="O2105" s="77" t="s">
        <v>4214</v>
      </c>
      <c r="P2105" s="74" t="s">
        <v>91</v>
      </c>
      <c r="Q2105" s="76">
        <v>796</v>
      </c>
      <c r="R2105" s="77" t="s">
        <v>678</v>
      </c>
      <c r="S2105" s="73">
        <v>2000</v>
      </c>
      <c r="T2105" s="73">
        <v>2.64</v>
      </c>
      <c r="U2105" s="73">
        <f t="shared" si="411"/>
        <v>5280</v>
      </c>
      <c r="V2105" s="73">
        <f t="shared" si="412"/>
        <v>5913.6</v>
      </c>
      <c r="W2105" s="23"/>
      <c r="X2105" s="23">
        <v>2017</v>
      </c>
      <c r="Y2105" s="25"/>
      <c r="Z2105" s="121" t="s">
        <v>1565</v>
      </c>
      <c r="AA2105" s="121" t="s">
        <v>728</v>
      </c>
      <c r="AB2105" s="121" t="s">
        <v>7912</v>
      </c>
      <c r="AC2105" s="121">
        <v>31</v>
      </c>
      <c r="AD2105" s="122" t="s">
        <v>8814</v>
      </c>
      <c r="AE2105" s="122" t="s">
        <v>8815</v>
      </c>
      <c r="AF2105" s="121" t="s">
        <v>231</v>
      </c>
      <c r="AG2105" s="121"/>
      <c r="AH2105" s="121" t="s">
        <v>9314</v>
      </c>
      <c r="AI2105" s="121"/>
      <c r="AJ2105" s="123">
        <v>2000</v>
      </c>
      <c r="AK2105" s="123">
        <v>2.61</v>
      </c>
      <c r="AL2105" s="123">
        <f t="shared" si="405"/>
        <v>5220</v>
      </c>
      <c r="AM2105" s="123">
        <f t="shared" si="406"/>
        <v>60</v>
      </c>
      <c r="AN2105" s="130"/>
      <c r="AO2105" s="21"/>
      <c r="AP2105" s="24"/>
      <c r="AQ2105" s="21"/>
    </row>
    <row r="2106" spans="1:43" s="22" customFormat="1" ht="76.5" outlineLevel="1" x14ac:dyDescent="0.25">
      <c r="A2106" s="70"/>
      <c r="B2106" s="72" t="s">
        <v>8160</v>
      </c>
      <c r="C2106" s="74" t="s">
        <v>79</v>
      </c>
      <c r="D2106" s="74" t="s">
        <v>3489</v>
      </c>
      <c r="E2106" s="74" t="s">
        <v>1789</v>
      </c>
      <c r="F2106" s="74" t="s">
        <v>3490</v>
      </c>
      <c r="G2106" s="21" t="s">
        <v>4761</v>
      </c>
      <c r="H2106" s="72" t="s">
        <v>81</v>
      </c>
      <c r="I2106" s="79">
        <v>0</v>
      </c>
      <c r="J2106" s="75">
        <v>710000000</v>
      </c>
      <c r="K2106" s="75" t="s">
        <v>82</v>
      </c>
      <c r="L2106" s="72" t="s">
        <v>895</v>
      </c>
      <c r="M2106" s="78" t="s">
        <v>969</v>
      </c>
      <c r="N2106" s="77" t="s">
        <v>84</v>
      </c>
      <c r="O2106" s="77" t="s">
        <v>4214</v>
      </c>
      <c r="P2106" s="74" t="s">
        <v>91</v>
      </c>
      <c r="Q2106" s="76">
        <v>796</v>
      </c>
      <c r="R2106" s="77" t="s">
        <v>678</v>
      </c>
      <c r="S2106" s="73">
        <v>3000</v>
      </c>
      <c r="T2106" s="73">
        <v>7.05</v>
      </c>
      <c r="U2106" s="73">
        <f t="shared" si="411"/>
        <v>21150</v>
      </c>
      <c r="V2106" s="73">
        <f t="shared" si="412"/>
        <v>23688.000000000004</v>
      </c>
      <c r="W2106" s="23"/>
      <c r="X2106" s="23">
        <v>2017</v>
      </c>
      <c r="Y2106" s="25"/>
      <c r="Z2106" s="121" t="s">
        <v>1565</v>
      </c>
      <c r="AA2106" s="121" t="s">
        <v>728</v>
      </c>
      <c r="AB2106" s="121" t="s">
        <v>7912</v>
      </c>
      <c r="AC2106" s="121">
        <v>32</v>
      </c>
      <c r="AD2106" s="122" t="s">
        <v>8814</v>
      </c>
      <c r="AE2106" s="122" t="s">
        <v>8815</v>
      </c>
      <c r="AF2106" s="121" t="s">
        <v>231</v>
      </c>
      <c r="AG2106" s="121"/>
      <c r="AH2106" s="121" t="s">
        <v>9314</v>
      </c>
      <c r="AI2106" s="121"/>
      <c r="AJ2106" s="123">
        <v>3000</v>
      </c>
      <c r="AK2106" s="123">
        <v>6.98</v>
      </c>
      <c r="AL2106" s="123">
        <f t="shared" si="405"/>
        <v>20940</v>
      </c>
      <c r="AM2106" s="123">
        <f t="shared" si="406"/>
        <v>210</v>
      </c>
      <c r="AN2106" s="130"/>
      <c r="AO2106" s="21"/>
      <c r="AP2106" s="24"/>
      <c r="AQ2106" s="21"/>
    </row>
    <row r="2107" spans="1:43" s="22" customFormat="1" ht="76.5" outlineLevel="1" x14ac:dyDescent="0.25">
      <c r="A2107" s="70"/>
      <c r="B2107" s="72" t="s">
        <v>8161</v>
      </c>
      <c r="C2107" s="74" t="s">
        <v>79</v>
      </c>
      <c r="D2107" s="74" t="s">
        <v>1788</v>
      </c>
      <c r="E2107" s="74" t="s">
        <v>1789</v>
      </c>
      <c r="F2107" s="74" t="s">
        <v>1790</v>
      </c>
      <c r="G2107" s="21" t="s">
        <v>4762</v>
      </c>
      <c r="H2107" s="72" t="s">
        <v>81</v>
      </c>
      <c r="I2107" s="79">
        <v>0</v>
      </c>
      <c r="J2107" s="75">
        <v>710000000</v>
      </c>
      <c r="K2107" s="75" t="s">
        <v>82</v>
      </c>
      <c r="L2107" s="72" t="s">
        <v>895</v>
      </c>
      <c r="M2107" s="78" t="s">
        <v>969</v>
      </c>
      <c r="N2107" s="77" t="s">
        <v>84</v>
      </c>
      <c r="O2107" s="77" t="s">
        <v>4214</v>
      </c>
      <c r="P2107" s="74" t="s">
        <v>91</v>
      </c>
      <c r="Q2107" s="76">
        <v>796</v>
      </c>
      <c r="R2107" s="77" t="s">
        <v>678</v>
      </c>
      <c r="S2107" s="73">
        <v>1000</v>
      </c>
      <c r="T2107" s="73">
        <v>6.69</v>
      </c>
      <c r="U2107" s="73">
        <f t="shared" si="411"/>
        <v>6690</v>
      </c>
      <c r="V2107" s="73">
        <f t="shared" si="412"/>
        <v>7492.8000000000011</v>
      </c>
      <c r="W2107" s="23"/>
      <c r="X2107" s="23">
        <v>2017</v>
      </c>
      <c r="Y2107" s="25"/>
      <c r="Z2107" s="121" t="s">
        <v>1565</v>
      </c>
      <c r="AA2107" s="121" t="s">
        <v>728</v>
      </c>
      <c r="AB2107" s="121" t="s">
        <v>7912</v>
      </c>
      <c r="AC2107" s="121">
        <v>33</v>
      </c>
      <c r="AD2107" s="122" t="s">
        <v>8814</v>
      </c>
      <c r="AE2107" s="122" t="s">
        <v>8815</v>
      </c>
      <c r="AF2107" s="121" t="s">
        <v>231</v>
      </c>
      <c r="AG2107" s="121"/>
      <c r="AH2107" s="121" t="s">
        <v>9314</v>
      </c>
      <c r="AI2107" s="121"/>
      <c r="AJ2107" s="123">
        <v>1000</v>
      </c>
      <c r="AK2107" s="123">
        <v>6.62</v>
      </c>
      <c r="AL2107" s="123">
        <f t="shared" si="405"/>
        <v>6620</v>
      </c>
      <c r="AM2107" s="123">
        <f t="shared" si="406"/>
        <v>70</v>
      </c>
      <c r="AN2107" s="130"/>
      <c r="AO2107" s="21"/>
      <c r="AP2107" s="24"/>
      <c r="AQ2107" s="21"/>
    </row>
    <row r="2108" spans="1:43" s="22" customFormat="1" ht="76.5" outlineLevel="1" x14ac:dyDescent="0.25">
      <c r="A2108" s="70"/>
      <c r="B2108" s="72" t="s">
        <v>8162</v>
      </c>
      <c r="C2108" s="74" t="s">
        <v>79</v>
      </c>
      <c r="D2108" s="74" t="s">
        <v>1980</v>
      </c>
      <c r="E2108" s="74" t="s">
        <v>1981</v>
      </c>
      <c r="F2108" s="74" t="s">
        <v>1982</v>
      </c>
      <c r="G2108" s="74" t="s">
        <v>4859</v>
      </c>
      <c r="H2108" s="72" t="s">
        <v>81</v>
      </c>
      <c r="I2108" s="79">
        <v>0</v>
      </c>
      <c r="J2108" s="75">
        <v>710000000</v>
      </c>
      <c r="K2108" s="75" t="s">
        <v>82</v>
      </c>
      <c r="L2108" s="72" t="s">
        <v>895</v>
      </c>
      <c r="M2108" s="78" t="s">
        <v>969</v>
      </c>
      <c r="N2108" s="77" t="s">
        <v>84</v>
      </c>
      <c r="O2108" s="77" t="s">
        <v>4214</v>
      </c>
      <c r="P2108" s="74" t="s">
        <v>91</v>
      </c>
      <c r="Q2108" s="76">
        <v>796</v>
      </c>
      <c r="R2108" s="77" t="s">
        <v>678</v>
      </c>
      <c r="S2108" s="73">
        <v>30</v>
      </c>
      <c r="T2108" s="73">
        <v>1189.42</v>
      </c>
      <c r="U2108" s="73">
        <f>S2108*T2108</f>
        <v>35682.600000000006</v>
      </c>
      <c r="V2108" s="73">
        <f>U2108*1.12</f>
        <v>39964.51200000001</v>
      </c>
      <c r="W2108" s="23"/>
      <c r="X2108" s="23">
        <v>2017</v>
      </c>
      <c r="Y2108" s="25"/>
      <c r="Z2108" s="121" t="s">
        <v>1565</v>
      </c>
      <c r="AA2108" s="121" t="s">
        <v>728</v>
      </c>
      <c r="AB2108" s="121" t="s">
        <v>7912</v>
      </c>
      <c r="AC2108" s="121">
        <v>34</v>
      </c>
      <c r="AD2108" s="122" t="s">
        <v>8814</v>
      </c>
      <c r="AE2108" s="122" t="s">
        <v>8815</v>
      </c>
      <c r="AF2108" s="121" t="s">
        <v>231</v>
      </c>
      <c r="AG2108" s="121"/>
      <c r="AH2108" s="121" t="s">
        <v>9314</v>
      </c>
      <c r="AI2108" s="121"/>
      <c r="AJ2108" s="123">
        <v>30</v>
      </c>
      <c r="AK2108" s="123">
        <v>1177.53</v>
      </c>
      <c r="AL2108" s="123">
        <f t="shared" si="405"/>
        <v>35325.9</v>
      </c>
      <c r="AM2108" s="123">
        <f t="shared" si="406"/>
        <v>356.70000000000437</v>
      </c>
      <c r="AN2108" s="130"/>
      <c r="AO2108" s="21"/>
      <c r="AP2108" s="24"/>
      <c r="AQ2108" s="21"/>
    </row>
    <row r="2109" spans="1:43" s="22" customFormat="1" ht="76.5" outlineLevel="1" x14ac:dyDescent="0.25">
      <c r="A2109" s="70"/>
      <c r="B2109" s="72" t="s">
        <v>8163</v>
      </c>
      <c r="C2109" s="74" t="s">
        <v>79</v>
      </c>
      <c r="D2109" s="74" t="s">
        <v>4188</v>
      </c>
      <c r="E2109" s="74" t="s">
        <v>811</v>
      </c>
      <c r="F2109" s="74" t="s">
        <v>4189</v>
      </c>
      <c r="G2109" s="74" t="s">
        <v>4323</v>
      </c>
      <c r="H2109" s="72" t="s">
        <v>81</v>
      </c>
      <c r="I2109" s="79">
        <v>0</v>
      </c>
      <c r="J2109" s="75">
        <v>710000000</v>
      </c>
      <c r="K2109" s="75" t="s">
        <v>82</v>
      </c>
      <c r="L2109" s="72" t="s">
        <v>895</v>
      </c>
      <c r="M2109" s="78" t="s">
        <v>969</v>
      </c>
      <c r="N2109" s="77" t="s">
        <v>84</v>
      </c>
      <c r="O2109" s="77" t="s">
        <v>4214</v>
      </c>
      <c r="P2109" s="74" t="s">
        <v>91</v>
      </c>
      <c r="Q2109" s="76">
        <v>796</v>
      </c>
      <c r="R2109" s="77" t="s">
        <v>678</v>
      </c>
      <c r="S2109" s="73">
        <v>10</v>
      </c>
      <c r="T2109" s="73">
        <v>262.72000000000003</v>
      </c>
      <c r="U2109" s="73">
        <f>S2109*T2109</f>
        <v>2627.2000000000003</v>
      </c>
      <c r="V2109" s="73">
        <f>U2109*1.12</f>
        <v>2942.4640000000004</v>
      </c>
      <c r="W2109" s="23"/>
      <c r="X2109" s="23">
        <v>2017</v>
      </c>
      <c r="Y2109" s="25"/>
      <c r="Z2109" s="121" t="s">
        <v>1565</v>
      </c>
      <c r="AA2109" s="121" t="s">
        <v>728</v>
      </c>
      <c r="AB2109" s="121" t="s">
        <v>7912</v>
      </c>
      <c r="AC2109" s="121">
        <v>35</v>
      </c>
      <c r="AD2109" s="122" t="s">
        <v>8814</v>
      </c>
      <c r="AE2109" s="122" t="s">
        <v>8815</v>
      </c>
      <c r="AF2109" s="121" t="s">
        <v>231</v>
      </c>
      <c r="AG2109" s="121"/>
      <c r="AH2109" s="121" t="s">
        <v>9314</v>
      </c>
      <c r="AI2109" s="121"/>
      <c r="AJ2109" s="123">
        <v>10</v>
      </c>
      <c r="AK2109" s="123">
        <v>260.08999999999997</v>
      </c>
      <c r="AL2109" s="123">
        <f t="shared" si="405"/>
        <v>2600.8999999999996</v>
      </c>
      <c r="AM2109" s="123">
        <f t="shared" si="406"/>
        <v>26.300000000000637</v>
      </c>
      <c r="AN2109" s="130"/>
      <c r="AO2109" s="21"/>
      <c r="AP2109" s="24"/>
      <c r="AQ2109" s="21"/>
    </row>
    <row r="2110" spans="1:43" s="22" customFormat="1" ht="76.5" outlineLevel="1" x14ac:dyDescent="0.25">
      <c r="A2110" s="70"/>
      <c r="B2110" s="72" t="s">
        <v>8164</v>
      </c>
      <c r="C2110" s="74" t="s">
        <v>79</v>
      </c>
      <c r="D2110" s="74" t="s">
        <v>810</v>
      </c>
      <c r="E2110" s="74" t="s">
        <v>811</v>
      </c>
      <c r="F2110" s="74" t="s">
        <v>812</v>
      </c>
      <c r="G2110" s="74" t="s">
        <v>4860</v>
      </c>
      <c r="H2110" s="72" t="s">
        <v>81</v>
      </c>
      <c r="I2110" s="79">
        <v>0</v>
      </c>
      <c r="J2110" s="75">
        <v>710000000</v>
      </c>
      <c r="K2110" s="75" t="s">
        <v>82</v>
      </c>
      <c r="L2110" s="72" t="s">
        <v>895</v>
      </c>
      <c r="M2110" s="78" t="s">
        <v>969</v>
      </c>
      <c r="N2110" s="77" t="s">
        <v>84</v>
      </c>
      <c r="O2110" s="77" t="s">
        <v>4214</v>
      </c>
      <c r="P2110" s="74" t="s">
        <v>91</v>
      </c>
      <c r="Q2110" s="76">
        <v>778</v>
      </c>
      <c r="R2110" s="77" t="s">
        <v>899</v>
      </c>
      <c r="S2110" s="73">
        <v>30</v>
      </c>
      <c r="T2110" s="73">
        <v>780.05</v>
      </c>
      <c r="U2110" s="73">
        <f>S2110*T2110</f>
        <v>23401.5</v>
      </c>
      <c r="V2110" s="73">
        <f>U2110*1.12</f>
        <v>26209.680000000004</v>
      </c>
      <c r="W2110" s="23"/>
      <c r="X2110" s="23">
        <v>2017</v>
      </c>
      <c r="Y2110" s="25"/>
      <c r="Z2110" s="121" t="s">
        <v>1565</v>
      </c>
      <c r="AA2110" s="121" t="s">
        <v>728</v>
      </c>
      <c r="AB2110" s="121" t="s">
        <v>7912</v>
      </c>
      <c r="AC2110" s="121">
        <v>36</v>
      </c>
      <c r="AD2110" s="122" t="s">
        <v>8814</v>
      </c>
      <c r="AE2110" s="122" t="s">
        <v>8815</v>
      </c>
      <c r="AF2110" s="121" t="s">
        <v>231</v>
      </c>
      <c r="AG2110" s="121"/>
      <c r="AH2110" s="121" t="s">
        <v>9314</v>
      </c>
      <c r="AI2110" s="121"/>
      <c r="AJ2110" s="123">
        <v>30</v>
      </c>
      <c r="AK2110" s="123">
        <v>772.25</v>
      </c>
      <c r="AL2110" s="123">
        <f t="shared" si="405"/>
        <v>23167.5</v>
      </c>
      <c r="AM2110" s="123">
        <f t="shared" si="406"/>
        <v>234</v>
      </c>
      <c r="AN2110" s="130"/>
      <c r="AO2110" s="21"/>
      <c r="AP2110" s="24"/>
      <c r="AQ2110" s="21"/>
    </row>
    <row r="2111" spans="1:43" s="22" customFormat="1" ht="76.5" outlineLevel="1" x14ac:dyDescent="0.25">
      <c r="A2111" s="70"/>
      <c r="B2111" s="72" t="s">
        <v>8165</v>
      </c>
      <c r="C2111" s="74" t="s">
        <v>79</v>
      </c>
      <c r="D2111" s="74" t="s">
        <v>3837</v>
      </c>
      <c r="E2111" s="74" t="s">
        <v>811</v>
      </c>
      <c r="F2111" s="74" t="s">
        <v>3838</v>
      </c>
      <c r="G2111" s="74" t="s">
        <v>4322</v>
      </c>
      <c r="H2111" s="72" t="s">
        <v>81</v>
      </c>
      <c r="I2111" s="79">
        <v>0</v>
      </c>
      <c r="J2111" s="75">
        <v>710000000</v>
      </c>
      <c r="K2111" s="75" t="s">
        <v>82</v>
      </c>
      <c r="L2111" s="72" t="s">
        <v>895</v>
      </c>
      <c r="M2111" s="78" t="s">
        <v>969</v>
      </c>
      <c r="N2111" s="77" t="s">
        <v>84</v>
      </c>
      <c r="O2111" s="77" t="s">
        <v>4214</v>
      </c>
      <c r="P2111" s="74" t="s">
        <v>91</v>
      </c>
      <c r="Q2111" s="76">
        <v>796</v>
      </c>
      <c r="R2111" s="77" t="s">
        <v>678</v>
      </c>
      <c r="S2111" s="73">
        <v>30</v>
      </c>
      <c r="T2111" s="73">
        <v>539.78</v>
      </c>
      <c r="U2111" s="73">
        <f>S2111*T2111</f>
        <v>16193.4</v>
      </c>
      <c r="V2111" s="73">
        <f>U2111*1.12</f>
        <v>18136.608</v>
      </c>
      <c r="W2111" s="23"/>
      <c r="X2111" s="23">
        <v>2017</v>
      </c>
      <c r="Y2111" s="25"/>
      <c r="Z2111" s="121" t="s">
        <v>1565</v>
      </c>
      <c r="AA2111" s="121" t="s">
        <v>728</v>
      </c>
      <c r="AB2111" s="121" t="s">
        <v>7912</v>
      </c>
      <c r="AC2111" s="121">
        <v>37</v>
      </c>
      <c r="AD2111" s="122" t="s">
        <v>8814</v>
      </c>
      <c r="AE2111" s="122" t="s">
        <v>8815</v>
      </c>
      <c r="AF2111" s="121" t="s">
        <v>231</v>
      </c>
      <c r="AG2111" s="121"/>
      <c r="AH2111" s="121" t="s">
        <v>9314</v>
      </c>
      <c r="AI2111" s="121"/>
      <c r="AJ2111" s="123">
        <v>30</v>
      </c>
      <c r="AK2111" s="123">
        <v>534.38</v>
      </c>
      <c r="AL2111" s="123">
        <f t="shared" si="405"/>
        <v>16031.4</v>
      </c>
      <c r="AM2111" s="123">
        <f t="shared" si="406"/>
        <v>162</v>
      </c>
      <c r="AN2111" s="130"/>
      <c r="AO2111" s="21"/>
      <c r="AP2111" s="24"/>
      <c r="AQ2111" s="21"/>
    </row>
    <row r="2112" spans="1:43" s="22" customFormat="1" ht="76.5" outlineLevel="1" x14ac:dyDescent="0.25">
      <c r="A2112" s="70"/>
      <c r="B2112" s="72" t="s">
        <v>8166</v>
      </c>
      <c r="C2112" s="74" t="s">
        <v>79</v>
      </c>
      <c r="D2112" s="74" t="s">
        <v>3495</v>
      </c>
      <c r="E2112" s="74" t="s">
        <v>3496</v>
      </c>
      <c r="F2112" s="74" t="s">
        <v>3497</v>
      </c>
      <c r="G2112" s="21" t="s">
        <v>8202</v>
      </c>
      <c r="H2112" s="72" t="s">
        <v>81</v>
      </c>
      <c r="I2112" s="79">
        <v>0</v>
      </c>
      <c r="J2112" s="75">
        <v>710000000</v>
      </c>
      <c r="K2112" s="75" t="s">
        <v>82</v>
      </c>
      <c r="L2112" s="72" t="s">
        <v>895</v>
      </c>
      <c r="M2112" s="78" t="s">
        <v>969</v>
      </c>
      <c r="N2112" s="77" t="s">
        <v>84</v>
      </c>
      <c r="O2112" s="77" t="s">
        <v>4214</v>
      </c>
      <c r="P2112" s="74" t="s">
        <v>91</v>
      </c>
      <c r="Q2112" s="76">
        <v>796</v>
      </c>
      <c r="R2112" s="77" t="s">
        <v>678</v>
      </c>
      <c r="S2112" s="73">
        <v>36</v>
      </c>
      <c r="T2112" s="73">
        <v>2190.16</v>
      </c>
      <c r="U2112" s="73">
        <f t="shared" si="411"/>
        <v>78845.759999999995</v>
      </c>
      <c r="V2112" s="73">
        <f t="shared" si="412"/>
        <v>88307.251199999999</v>
      </c>
      <c r="W2112" s="23"/>
      <c r="X2112" s="23">
        <v>2017</v>
      </c>
      <c r="Y2112" s="25"/>
      <c r="Z2112" s="121" t="s">
        <v>1565</v>
      </c>
      <c r="AA2112" s="121" t="s">
        <v>728</v>
      </c>
      <c r="AB2112" s="121" t="s">
        <v>7912</v>
      </c>
      <c r="AC2112" s="121">
        <v>38</v>
      </c>
      <c r="AD2112" s="122" t="s">
        <v>8814</v>
      </c>
      <c r="AE2112" s="122" t="s">
        <v>8815</v>
      </c>
      <c r="AF2112" s="121" t="s">
        <v>231</v>
      </c>
      <c r="AG2112" s="121"/>
      <c r="AH2112" s="121" t="s">
        <v>9314</v>
      </c>
      <c r="AI2112" s="121"/>
      <c r="AJ2112" s="123">
        <v>36</v>
      </c>
      <c r="AK2112" s="123">
        <v>2168.2600000000002</v>
      </c>
      <c r="AL2112" s="123">
        <f t="shared" si="405"/>
        <v>78057.360000000015</v>
      </c>
      <c r="AM2112" s="123">
        <f t="shared" si="406"/>
        <v>788.39999999997963</v>
      </c>
      <c r="AN2112" s="130"/>
      <c r="AO2112" s="21"/>
      <c r="AP2112" s="24"/>
      <c r="AQ2112" s="21"/>
    </row>
    <row r="2113" spans="1:43" s="22" customFormat="1" ht="76.5" outlineLevel="1" x14ac:dyDescent="0.25">
      <c r="A2113" s="70"/>
      <c r="B2113" s="72" t="s">
        <v>8167</v>
      </c>
      <c r="C2113" s="74" t="s">
        <v>79</v>
      </c>
      <c r="D2113" s="74" t="s">
        <v>3498</v>
      </c>
      <c r="E2113" s="74" t="s">
        <v>3496</v>
      </c>
      <c r="F2113" s="74" t="s">
        <v>3499</v>
      </c>
      <c r="G2113" s="21" t="s">
        <v>8201</v>
      </c>
      <c r="H2113" s="72" t="s">
        <v>81</v>
      </c>
      <c r="I2113" s="79">
        <v>0</v>
      </c>
      <c r="J2113" s="75">
        <v>710000000</v>
      </c>
      <c r="K2113" s="75" t="s">
        <v>82</v>
      </c>
      <c r="L2113" s="72" t="s">
        <v>895</v>
      </c>
      <c r="M2113" s="78" t="s">
        <v>969</v>
      </c>
      <c r="N2113" s="77" t="s">
        <v>84</v>
      </c>
      <c r="O2113" s="77" t="s">
        <v>4214</v>
      </c>
      <c r="P2113" s="74" t="s">
        <v>91</v>
      </c>
      <c r="Q2113" s="76">
        <v>778</v>
      </c>
      <c r="R2113" s="77" t="s">
        <v>899</v>
      </c>
      <c r="S2113" s="73">
        <v>36</v>
      </c>
      <c r="T2113" s="73">
        <v>2190.16</v>
      </c>
      <c r="U2113" s="73">
        <f t="shared" si="401"/>
        <v>78845.759999999995</v>
      </c>
      <c r="V2113" s="73">
        <f t="shared" si="402"/>
        <v>88307.251199999999</v>
      </c>
      <c r="W2113" s="23"/>
      <c r="X2113" s="23">
        <v>2017</v>
      </c>
      <c r="Y2113" s="25"/>
      <c r="Z2113" s="121" t="s">
        <v>1565</v>
      </c>
      <c r="AA2113" s="121" t="s">
        <v>728</v>
      </c>
      <c r="AB2113" s="121" t="s">
        <v>7912</v>
      </c>
      <c r="AC2113" s="121">
        <v>39</v>
      </c>
      <c r="AD2113" s="122" t="s">
        <v>8814</v>
      </c>
      <c r="AE2113" s="122" t="s">
        <v>8815</v>
      </c>
      <c r="AF2113" s="121" t="s">
        <v>231</v>
      </c>
      <c r="AG2113" s="121"/>
      <c r="AH2113" s="121" t="s">
        <v>9314</v>
      </c>
      <c r="AI2113" s="121"/>
      <c r="AJ2113" s="123">
        <v>36</v>
      </c>
      <c r="AK2113" s="123">
        <v>2168.2600000000002</v>
      </c>
      <c r="AL2113" s="123">
        <f t="shared" si="405"/>
        <v>78057.360000000015</v>
      </c>
      <c r="AM2113" s="123">
        <f t="shared" si="406"/>
        <v>788.39999999997963</v>
      </c>
      <c r="AN2113" s="130"/>
      <c r="AO2113" s="21"/>
      <c r="AP2113" s="24"/>
      <c r="AQ2113" s="21"/>
    </row>
    <row r="2114" spans="1:43" s="22" customFormat="1" ht="76.5" outlineLevel="1" x14ac:dyDescent="0.25">
      <c r="A2114" s="70"/>
      <c r="B2114" s="72" t="s">
        <v>8168</v>
      </c>
      <c r="C2114" s="74" t="s">
        <v>79</v>
      </c>
      <c r="D2114" s="74" t="s">
        <v>8222</v>
      </c>
      <c r="E2114" s="74" t="s">
        <v>3496</v>
      </c>
      <c r="F2114" s="74" t="s">
        <v>8223</v>
      </c>
      <c r="G2114" s="74" t="s">
        <v>8224</v>
      </c>
      <c r="H2114" s="72" t="s">
        <v>81</v>
      </c>
      <c r="I2114" s="79">
        <v>0</v>
      </c>
      <c r="J2114" s="75">
        <v>710000000</v>
      </c>
      <c r="K2114" s="75" t="s">
        <v>82</v>
      </c>
      <c r="L2114" s="72" t="s">
        <v>895</v>
      </c>
      <c r="M2114" s="78" t="s">
        <v>969</v>
      </c>
      <c r="N2114" s="77" t="s">
        <v>84</v>
      </c>
      <c r="O2114" s="77" t="s">
        <v>4214</v>
      </c>
      <c r="P2114" s="74" t="s">
        <v>91</v>
      </c>
      <c r="Q2114" s="76">
        <v>166</v>
      </c>
      <c r="R2114" s="77" t="s">
        <v>1558</v>
      </c>
      <c r="S2114" s="73">
        <v>500</v>
      </c>
      <c r="T2114" s="73">
        <v>800</v>
      </c>
      <c r="U2114" s="73">
        <f t="shared" ref="U2114" si="413">S2114*T2114</f>
        <v>400000</v>
      </c>
      <c r="V2114" s="73">
        <f t="shared" ref="V2114" si="414">U2114*1.12</f>
        <v>448000.00000000006</v>
      </c>
      <c r="W2114" s="23"/>
      <c r="X2114" s="23">
        <v>2017</v>
      </c>
      <c r="Y2114" s="25"/>
      <c r="Z2114" s="121" t="s">
        <v>1565</v>
      </c>
      <c r="AA2114" s="121" t="s">
        <v>728</v>
      </c>
      <c r="AB2114" s="121" t="s">
        <v>7912</v>
      </c>
      <c r="AC2114" s="121">
        <v>40</v>
      </c>
      <c r="AD2114" s="122" t="s">
        <v>8814</v>
      </c>
      <c r="AE2114" s="122" t="s">
        <v>8815</v>
      </c>
      <c r="AF2114" s="121" t="s">
        <v>231</v>
      </c>
      <c r="AG2114" s="121"/>
      <c r="AH2114" s="121" t="s">
        <v>9314</v>
      </c>
      <c r="AI2114" s="121"/>
      <c r="AJ2114" s="123">
        <v>500</v>
      </c>
      <c r="AK2114" s="123">
        <v>792</v>
      </c>
      <c r="AL2114" s="123">
        <f t="shared" si="405"/>
        <v>396000</v>
      </c>
      <c r="AM2114" s="123">
        <f t="shared" si="406"/>
        <v>4000</v>
      </c>
      <c r="AN2114" s="130"/>
      <c r="AO2114" s="21"/>
      <c r="AP2114" s="24"/>
      <c r="AQ2114" s="21"/>
    </row>
    <row r="2115" spans="1:43" s="22" customFormat="1" ht="76.5" outlineLevel="1" x14ac:dyDescent="0.25">
      <c r="A2115" s="70"/>
      <c r="B2115" s="72" t="s">
        <v>8169</v>
      </c>
      <c r="C2115" s="74" t="s">
        <v>79</v>
      </c>
      <c r="D2115" s="74" t="s">
        <v>3500</v>
      </c>
      <c r="E2115" s="74" t="s">
        <v>3501</v>
      </c>
      <c r="F2115" s="74" t="s">
        <v>3502</v>
      </c>
      <c r="G2115" s="74" t="s">
        <v>3221</v>
      </c>
      <c r="H2115" s="72" t="s">
        <v>81</v>
      </c>
      <c r="I2115" s="79">
        <v>0</v>
      </c>
      <c r="J2115" s="75">
        <v>710000000</v>
      </c>
      <c r="K2115" s="75" t="s">
        <v>82</v>
      </c>
      <c r="L2115" s="72" t="s">
        <v>895</v>
      </c>
      <c r="M2115" s="78" t="s">
        <v>969</v>
      </c>
      <c r="N2115" s="77" t="s">
        <v>84</v>
      </c>
      <c r="O2115" s="77" t="s">
        <v>4214</v>
      </c>
      <c r="P2115" s="74" t="s">
        <v>91</v>
      </c>
      <c r="Q2115" s="76">
        <v>796</v>
      </c>
      <c r="R2115" s="77" t="s">
        <v>678</v>
      </c>
      <c r="S2115" s="73">
        <v>100</v>
      </c>
      <c r="T2115" s="73">
        <v>48</v>
      </c>
      <c r="U2115" s="73">
        <f t="shared" si="401"/>
        <v>4800</v>
      </c>
      <c r="V2115" s="73">
        <f t="shared" si="402"/>
        <v>5376.0000000000009</v>
      </c>
      <c r="W2115" s="23"/>
      <c r="X2115" s="23">
        <v>2017</v>
      </c>
      <c r="Y2115" s="25"/>
      <c r="Z2115" s="121" t="s">
        <v>1565</v>
      </c>
      <c r="AA2115" s="121" t="s">
        <v>728</v>
      </c>
      <c r="AB2115" s="121" t="s">
        <v>7912</v>
      </c>
      <c r="AC2115" s="121">
        <v>41</v>
      </c>
      <c r="AD2115" s="122" t="s">
        <v>8814</v>
      </c>
      <c r="AE2115" s="122" t="s">
        <v>8815</v>
      </c>
      <c r="AF2115" s="121" t="s">
        <v>231</v>
      </c>
      <c r="AG2115" s="121"/>
      <c r="AH2115" s="121" t="s">
        <v>9314</v>
      </c>
      <c r="AI2115" s="121"/>
      <c r="AJ2115" s="123">
        <v>100</v>
      </c>
      <c r="AK2115" s="123">
        <v>47.52</v>
      </c>
      <c r="AL2115" s="123">
        <f t="shared" si="405"/>
        <v>4752</v>
      </c>
      <c r="AM2115" s="123">
        <f t="shared" si="406"/>
        <v>48</v>
      </c>
      <c r="AN2115" s="130"/>
      <c r="AO2115" s="21"/>
      <c r="AP2115" s="24"/>
      <c r="AQ2115" s="21"/>
    </row>
    <row r="2116" spans="1:43" s="22" customFormat="1" ht="76.5" outlineLevel="1" x14ac:dyDescent="0.25">
      <c r="A2116" s="70"/>
      <c r="B2116" s="72" t="s">
        <v>8170</v>
      </c>
      <c r="C2116" s="74" t="s">
        <v>79</v>
      </c>
      <c r="D2116" s="74" t="s">
        <v>3506</v>
      </c>
      <c r="E2116" s="74" t="s">
        <v>2013</v>
      </c>
      <c r="F2116" s="74" t="s">
        <v>4107</v>
      </c>
      <c r="G2116" s="74" t="s">
        <v>8220</v>
      </c>
      <c r="H2116" s="72" t="s">
        <v>81</v>
      </c>
      <c r="I2116" s="79">
        <v>0</v>
      </c>
      <c r="J2116" s="75">
        <v>710000000</v>
      </c>
      <c r="K2116" s="75" t="s">
        <v>82</v>
      </c>
      <c r="L2116" s="72" t="s">
        <v>895</v>
      </c>
      <c r="M2116" s="78" t="s">
        <v>969</v>
      </c>
      <c r="N2116" s="77" t="s">
        <v>84</v>
      </c>
      <c r="O2116" s="77" t="s">
        <v>4214</v>
      </c>
      <c r="P2116" s="74" t="s">
        <v>91</v>
      </c>
      <c r="Q2116" s="76" t="s">
        <v>930</v>
      </c>
      <c r="R2116" s="77" t="s">
        <v>903</v>
      </c>
      <c r="S2116" s="73">
        <v>31</v>
      </c>
      <c r="T2116" s="73">
        <v>1829.51</v>
      </c>
      <c r="U2116" s="73">
        <f t="shared" si="401"/>
        <v>56714.81</v>
      </c>
      <c r="V2116" s="73">
        <f t="shared" si="402"/>
        <v>63520.587200000002</v>
      </c>
      <c r="W2116" s="23"/>
      <c r="X2116" s="23">
        <v>2017</v>
      </c>
      <c r="Y2116" s="25"/>
      <c r="Z2116" s="121" t="s">
        <v>1565</v>
      </c>
      <c r="AA2116" s="121" t="s">
        <v>728</v>
      </c>
      <c r="AB2116" s="121" t="s">
        <v>7912</v>
      </c>
      <c r="AC2116" s="121">
        <v>42</v>
      </c>
      <c r="AD2116" s="122" t="s">
        <v>8814</v>
      </c>
      <c r="AE2116" s="122" t="s">
        <v>8815</v>
      </c>
      <c r="AF2116" s="121" t="s">
        <v>231</v>
      </c>
      <c r="AG2116" s="121"/>
      <c r="AH2116" s="121" t="s">
        <v>9314</v>
      </c>
      <c r="AI2116" s="121"/>
      <c r="AJ2116" s="123">
        <v>31</v>
      </c>
      <c r="AK2116" s="123">
        <v>1811.21</v>
      </c>
      <c r="AL2116" s="123">
        <f t="shared" si="405"/>
        <v>56147.51</v>
      </c>
      <c r="AM2116" s="123">
        <f t="shared" si="406"/>
        <v>567.29999999999563</v>
      </c>
      <c r="AN2116" s="130"/>
      <c r="AO2116" s="21"/>
      <c r="AP2116" s="24"/>
      <c r="AQ2116" s="21"/>
    </row>
    <row r="2117" spans="1:43" s="22" customFormat="1" ht="76.5" outlineLevel="1" x14ac:dyDescent="0.25">
      <c r="A2117" s="70"/>
      <c r="B2117" s="72" t="s">
        <v>8171</v>
      </c>
      <c r="C2117" s="74" t="s">
        <v>79</v>
      </c>
      <c r="D2117" s="74" t="s">
        <v>8217</v>
      </c>
      <c r="E2117" s="74" t="s">
        <v>3512</v>
      </c>
      <c r="F2117" s="74" t="s">
        <v>8218</v>
      </c>
      <c r="G2117" s="74" t="s">
        <v>3221</v>
      </c>
      <c r="H2117" s="72" t="s">
        <v>81</v>
      </c>
      <c r="I2117" s="79">
        <v>0</v>
      </c>
      <c r="J2117" s="75">
        <v>710000000</v>
      </c>
      <c r="K2117" s="75" t="s">
        <v>82</v>
      </c>
      <c r="L2117" s="72" t="s">
        <v>895</v>
      </c>
      <c r="M2117" s="78" t="s">
        <v>969</v>
      </c>
      <c r="N2117" s="77" t="s">
        <v>84</v>
      </c>
      <c r="O2117" s="77" t="s">
        <v>4214</v>
      </c>
      <c r="P2117" s="74" t="s">
        <v>91</v>
      </c>
      <c r="Q2117" s="76">
        <v>796</v>
      </c>
      <c r="R2117" s="77" t="s">
        <v>678</v>
      </c>
      <c r="S2117" s="73">
        <v>100</v>
      </c>
      <c r="T2117" s="73">
        <v>48</v>
      </c>
      <c r="U2117" s="73">
        <f t="shared" si="401"/>
        <v>4800</v>
      </c>
      <c r="V2117" s="73">
        <f t="shared" si="402"/>
        <v>5376.0000000000009</v>
      </c>
      <c r="W2117" s="23"/>
      <c r="X2117" s="23">
        <v>2017</v>
      </c>
      <c r="Y2117" s="25"/>
      <c r="Z2117" s="121" t="s">
        <v>1565</v>
      </c>
      <c r="AA2117" s="121" t="s">
        <v>728</v>
      </c>
      <c r="AB2117" s="121" t="s">
        <v>7912</v>
      </c>
      <c r="AC2117" s="121">
        <v>43</v>
      </c>
      <c r="AD2117" s="122" t="s">
        <v>8814</v>
      </c>
      <c r="AE2117" s="122" t="s">
        <v>8815</v>
      </c>
      <c r="AF2117" s="121" t="s">
        <v>231</v>
      </c>
      <c r="AG2117" s="121"/>
      <c r="AH2117" s="121" t="s">
        <v>9314</v>
      </c>
      <c r="AI2117" s="121"/>
      <c r="AJ2117" s="123">
        <v>100</v>
      </c>
      <c r="AK2117" s="123">
        <v>47.52</v>
      </c>
      <c r="AL2117" s="123">
        <f t="shared" si="405"/>
        <v>4752</v>
      </c>
      <c r="AM2117" s="123">
        <f t="shared" si="406"/>
        <v>48</v>
      </c>
      <c r="AN2117" s="130"/>
      <c r="AO2117" s="21"/>
      <c r="AP2117" s="24"/>
      <c r="AQ2117" s="21"/>
    </row>
    <row r="2118" spans="1:43" s="22" customFormat="1" ht="76.5" outlineLevel="1" x14ac:dyDescent="0.25">
      <c r="A2118" s="70"/>
      <c r="B2118" s="72" t="s">
        <v>8172</v>
      </c>
      <c r="C2118" s="74" t="s">
        <v>79</v>
      </c>
      <c r="D2118" s="74" t="s">
        <v>8215</v>
      </c>
      <c r="E2118" s="74" t="s">
        <v>3512</v>
      </c>
      <c r="F2118" s="74" t="s">
        <v>8216</v>
      </c>
      <c r="G2118" s="74" t="s">
        <v>3221</v>
      </c>
      <c r="H2118" s="72" t="s">
        <v>81</v>
      </c>
      <c r="I2118" s="79">
        <v>0</v>
      </c>
      <c r="J2118" s="75">
        <v>710000000</v>
      </c>
      <c r="K2118" s="75" t="s">
        <v>82</v>
      </c>
      <c r="L2118" s="72" t="s">
        <v>895</v>
      </c>
      <c r="M2118" s="78" t="s">
        <v>969</v>
      </c>
      <c r="N2118" s="77" t="s">
        <v>84</v>
      </c>
      <c r="O2118" s="77" t="s">
        <v>4214</v>
      </c>
      <c r="P2118" s="74" t="s">
        <v>91</v>
      </c>
      <c r="Q2118" s="76" t="s">
        <v>902</v>
      </c>
      <c r="R2118" s="77" t="s">
        <v>678</v>
      </c>
      <c r="S2118" s="73">
        <v>100</v>
      </c>
      <c r="T2118" s="73">
        <v>48</v>
      </c>
      <c r="U2118" s="73">
        <f t="shared" si="401"/>
        <v>4800</v>
      </c>
      <c r="V2118" s="73">
        <f t="shared" si="402"/>
        <v>5376.0000000000009</v>
      </c>
      <c r="W2118" s="23"/>
      <c r="X2118" s="23">
        <v>2017</v>
      </c>
      <c r="Y2118" s="25"/>
      <c r="Z2118" s="121" t="s">
        <v>1565</v>
      </c>
      <c r="AA2118" s="121" t="s">
        <v>728</v>
      </c>
      <c r="AB2118" s="121" t="s">
        <v>7912</v>
      </c>
      <c r="AC2118" s="121">
        <v>44</v>
      </c>
      <c r="AD2118" s="122" t="s">
        <v>8814</v>
      </c>
      <c r="AE2118" s="122" t="s">
        <v>8815</v>
      </c>
      <c r="AF2118" s="121" t="s">
        <v>231</v>
      </c>
      <c r="AG2118" s="121"/>
      <c r="AH2118" s="121" t="s">
        <v>9314</v>
      </c>
      <c r="AI2118" s="121"/>
      <c r="AJ2118" s="123">
        <v>100</v>
      </c>
      <c r="AK2118" s="123">
        <v>47.52</v>
      </c>
      <c r="AL2118" s="123">
        <f t="shared" si="405"/>
        <v>4752</v>
      </c>
      <c r="AM2118" s="123">
        <f t="shared" si="406"/>
        <v>48</v>
      </c>
      <c r="AN2118" s="130"/>
      <c r="AO2118" s="21"/>
      <c r="AP2118" s="24"/>
      <c r="AQ2118" s="21"/>
    </row>
    <row r="2119" spans="1:43" s="22" customFormat="1" ht="76.5" outlineLevel="1" x14ac:dyDescent="0.25">
      <c r="A2119" s="70"/>
      <c r="B2119" s="72" t="s">
        <v>8173</v>
      </c>
      <c r="C2119" s="74" t="s">
        <v>79</v>
      </c>
      <c r="D2119" s="74" t="s">
        <v>3931</v>
      </c>
      <c r="E2119" s="74" t="s">
        <v>3932</v>
      </c>
      <c r="F2119" s="74" t="s">
        <v>3933</v>
      </c>
      <c r="G2119" s="74" t="s">
        <v>3933</v>
      </c>
      <c r="H2119" s="72" t="s">
        <v>81</v>
      </c>
      <c r="I2119" s="79">
        <v>0</v>
      </c>
      <c r="J2119" s="75">
        <v>710000000</v>
      </c>
      <c r="K2119" s="75" t="s">
        <v>82</v>
      </c>
      <c r="L2119" s="72" t="s">
        <v>895</v>
      </c>
      <c r="M2119" s="78" t="s">
        <v>969</v>
      </c>
      <c r="N2119" s="77" t="s">
        <v>84</v>
      </c>
      <c r="O2119" s="77" t="s">
        <v>4214</v>
      </c>
      <c r="P2119" s="74" t="s">
        <v>91</v>
      </c>
      <c r="Q2119" s="76">
        <v>839</v>
      </c>
      <c r="R2119" s="77" t="s">
        <v>679</v>
      </c>
      <c r="S2119" s="73">
        <v>15</v>
      </c>
      <c r="T2119" s="73">
        <v>28307.23</v>
      </c>
      <c r="U2119" s="73">
        <f>S2119*T2119</f>
        <v>424608.45</v>
      </c>
      <c r="V2119" s="73">
        <f>U2119*1.12</f>
        <v>475561.46400000004</v>
      </c>
      <c r="W2119" s="23"/>
      <c r="X2119" s="23">
        <v>2017</v>
      </c>
      <c r="Y2119" s="25"/>
      <c r="Z2119" s="121" t="s">
        <v>1565</v>
      </c>
      <c r="AA2119" s="121" t="s">
        <v>728</v>
      </c>
      <c r="AB2119" s="121" t="s">
        <v>7912</v>
      </c>
      <c r="AC2119" s="121">
        <v>45</v>
      </c>
      <c r="AD2119" s="122" t="s">
        <v>8814</v>
      </c>
      <c r="AE2119" s="122" t="s">
        <v>8815</v>
      </c>
      <c r="AF2119" s="121" t="s">
        <v>231</v>
      </c>
      <c r="AG2119" s="121"/>
      <c r="AH2119" s="121" t="s">
        <v>9314</v>
      </c>
      <c r="AI2119" s="121"/>
      <c r="AJ2119" s="123">
        <v>15</v>
      </c>
      <c r="AK2119" s="123">
        <v>27730</v>
      </c>
      <c r="AL2119" s="123">
        <f t="shared" si="405"/>
        <v>415950</v>
      </c>
      <c r="AM2119" s="123">
        <f t="shared" si="406"/>
        <v>8658.4500000000116</v>
      </c>
      <c r="AN2119" s="130"/>
      <c r="AO2119" s="21"/>
      <c r="AP2119" s="24"/>
      <c r="AQ2119" s="21"/>
    </row>
    <row r="2120" spans="1:43" s="22" customFormat="1" ht="76.5" outlineLevel="1" x14ac:dyDescent="0.25">
      <c r="A2120" s="70"/>
      <c r="B2120" s="72" t="s">
        <v>8174</v>
      </c>
      <c r="C2120" s="74" t="s">
        <v>79</v>
      </c>
      <c r="D2120" s="74" t="s">
        <v>3530</v>
      </c>
      <c r="E2120" s="74" t="s">
        <v>3531</v>
      </c>
      <c r="F2120" s="74" t="s">
        <v>3532</v>
      </c>
      <c r="G2120" s="74" t="s">
        <v>8219</v>
      </c>
      <c r="H2120" s="72" t="s">
        <v>81</v>
      </c>
      <c r="I2120" s="79">
        <v>0</v>
      </c>
      <c r="J2120" s="75">
        <v>710000000</v>
      </c>
      <c r="K2120" s="75" t="s">
        <v>82</v>
      </c>
      <c r="L2120" s="72" t="s">
        <v>895</v>
      </c>
      <c r="M2120" s="78" t="s">
        <v>969</v>
      </c>
      <c r="N2120" s="77" t="s">
        <v>84</v>
      </c>
      <c r="O2120" s="77" t="s">
        <v>4214</v>
      </c>
      <c r="P2120" s="74" t="s">
        <v>91</v>
      </c>
      <c r="Q2120" s="76">
        <v>796</v>
      </c>
      <c r="R2120" s="77" t="s">
        <v>678</v>
      </c>
      <c r="S2120" s="73">
        <v>8</v>
      </c>
      <c r="T2120" s="73">
        <v>917.14</v>
      </c>
      <c r="U2120" s="73">
        <f t="shared" si="401"/>
        <v>7337.12</v>
      </c>
      <c r="V2120" s="73">
        <f t="shared" si="402"/>
        <v>8217.5744000000013</v>
      </c>
      <c r="W2120" s="23"/>
      <c r="X2120" s="23">
        <v>2017</v>
      </c>
      <c r="Y2120" s="25"/>
      <c r="Z2120" s="121" t="s">
        <v>1565</v>
      </c>
      <c r="AA2120" s="121" t="s">
        <v>728</v>
      </c>
      <c r="AB2120" s="121" t="s">
        <v>7912</v>
      </c>
      <c r="AC2120" s="121">
        <v>46</v>
      </c>
      <c r="AD2120" s="122" t="s">
        <v>8814</v>
      </c>
      <c r="AE2120" s="122" t="s">
        <v>8815</v>
      </c>
      <c r="AF2120" s="121" t="s">
        <v>231</v>
      </c>
      <c r="AG2120" s="121"/>
      <c r="AH2120" s="121" t="s">
        <v>9314</v>
      </c>
      <c r="AI2120" s="121"/>
      <c r="AJ2120" s="123">
        <v>8</v>
      </c>
      <c r="AK2120" s="123">
        <v>907.97</v>
      </c>
      <c r="AL2120" s="123">
        <f t="shared" si="405"/>
        <v>7263.76</v>
      </c>
      <c r="AM2120" s="123">
        <f t="shared" si="406"/>
        <v>73.359999999999673</v>
      </c>
      <c r="AN2120" s="130"/>
      <c r="AO2120" s="21"/>
      <c r="AP2120" s="24"/>
      <c r="AQ2120" s="21"/>
    </row>
    <row r="2121" spans="1:43" s="22" customFormat="1" ht="76.5" outlineLevel="1" x14ac:dyDescent="0.25">
      <c r="A2121" s="70"/>
      <c r="B2121" s="72" t="s">
        <v>8175</v>
      </c>
      <c r="C2121" s="74" t="s">
        <v>79</v>
      </c>
      <c r="D2121" s="74" t="s">
        <v>8192</v>
      </c>
      <c r="E2121" s="74" t="s">
        <v>1465</v>
      </c>
      <c r="F2121" s="74" t="s">
        <v>8193</v>
      </c>
      <c r="G2121" s="74" t="s">
        <v>8226</v>
      </c>
      <c r="H2121" s="72" t="s">
        <v>81</v>
      </c>
      <c r="I2121" s="79">
        <v>0</v>
      </c>
      <c r="J2121" s="75">
        <v>710000000</v>
      </c>
      <c r="K2121" s="75" t="s">
        <v>82</v>
      </c>
      <c r="L2121" s="72" t="s">
        <v>895</v>
      </c>
      <c r="M2121" s="78" t="s">
        <v>969</v>
      </c>
      <c r="N2121" s="77" t="s">
        <v>84</v>
      </c>
      <c r="O2121" s="77" t="s">
        <v>4214</v>
      </c>
      <c r="P2121" s="74" t="s">
        <v>91</v>
      </c>
      <c r="Q2121" s="76">
        <v>166</v>
      </c>
      <c r="R2121" s="77" t="s">
        <v>1558</v>
      </c>
      <c r="S2121" s="73">
        <v>12</v>
      </c>
      <c r="T2121" s="73">
        <v>1813</v>
      </c>
      <c r="U2121" s="73">
        <f t="shared" ref="U2121" si="415">S2121*T2121</f>
        <v>21756</v>
      </c>
      <c r="V2121" s="73">
        <f t="shared" ref="V2121" si="416">U2121*1.12</f>
        <v>24366.720000000001</v>
      </c>
      <c r="W2121" s="23"/>
      <c r="X2121" s="23">
        <v>2017</v>
      </c>
      <c r="Y2121" s="25"/>
      <c r="Z2121" s="121" t="s">
        <v>1565</v>
      </c>
      <c r="AA2121" s="121" t="s">
        <v>728</v>
      </c>
      <c r="AB2121" s="121" t="s">
        <v>7912</v>
      </c>
      <c r="AC2121" s="121">
        <v>47</v>
      </c>
      <c r="AD2121" s="122" t="s">
        <v>8814</v>
      </c>
      <c r="AE2121" s="122" t="s">
        <v>8815</v>
      </c>
      <c r="AF2121" s="121" t="s">
        <v>231</v>
      </c>
      <c r="AG2121" s="121"/>
      <c r="AH2121" s="121" t="s">
        <v>9314</v>
      </c>
      <c r="AI2121" s="121"/>
      <c r="AJ2121" s="123">
        <v>12</v>
      </c>
      <c r="AK2121" s="123">
        <v>1794.87</v>
      </c>
      <c r="AL2121" s="123">
        <f t="shared" si="405"/>
        <v>21538.44</v>
      </c>
      <c r="AM2121" s="123">
        <f t="shared" si="406"/>
        <v>217.56000000000131</v>
      </c>
      <c r="AN2121" s="130"/>
      <c r="AO2121" s="21"/>
      <c r="AP2121" s="24"/>
      <c r="AQ2121" s="21"/>
    </row>
    <row r="2122" spans="1:43" s="22" customFormat="1" ht="76.5" outlineLevel="1" x14ac:dyDescent="0.25">
      <c r="A2122" s="70"/>
      <c r="B2122" s="72" t="s">
        <v>8176</v>
      </c>
      <c r="C2122" s="74" t="s">
        <v>79</v>
      </c>
      <c r="D2122" s="74" t="s">
        <v>3250</v>
      </c>
      <c r="E2122" s="74" t="s">
        <v>890</v>
      </c>
      <c r="F2122" s="74" t="s">
        <v>3251</v>
      </c>
      <c r="G2122" s="74" t="s">
        <v>3251</v>
      </c>
      <c r="H2122" s="72" t="s">
        <v>81</v>
      </c>
      <c r="I2122" s="79">
        <v>0</v>
      </c>
      <c r="J2122" s="75">
        <v>710000000</v>
      </c>
      <c r="K2122" s="75" t="s">
        <v>82</v>
      </c>
      <c r="L2122" s="72" t="s">
        <v>895</v>
      </c>
      <c r="M2122" s="78" t="s">
        <v>969</v>
      </c>
      <c r="N2122" s="77" t="s">
        <v>84</v>
      </c>
      <c r="O2122" s="77" t="s">
        <v>4214</v>
      </c>
      <c r="P2122" s="74" t="s">
        <v>91</v>
      </c>
      <c r="Q2122" s="76" t="s">
        <v>930</v>
      </c>
      <c r="R2122" s="77" t="s">
        <v>903</v>
      </c>
      <c r="S2122" s="73">
        <v>100</v>
      </c>
      <c r="T2122" s="73">
        <v>224.51</v>
      </c>
      <c r="U2122" s="73">
        <f>S2122*T2122</f>
        <v>22451</v>
      </c>
      <c r="V2122" s="73">
        <f>U2122*1.12</f>
        <v>25145.120000000003</v>
      </c>
      <c r="W2122" s="23"/>
      <c r="X2122" s="23">
        <v>2017</v>
      </c>
      <c r="Y2122" s="25"/>
      <c r="Z2122" s="121" t="s">
        <v>1565</v>
      </c>
      <c r="AA2122" s="121" t="s">
        <v>728</v>
      </c>
      <c r="AB2122" s="121" t="s">
        <v>7912</v>
      </c>
      <c r="AC2122" s="121">
        <v>48</v>
      </c>
      <c r="AD2122" s="122" t="s">
        <v>8814</v>
      </c>
      <c r="AE2122" s="122" t="s">
        <v>8815</v>
      </c>
      <c r="AF2122" s="121" t="s">
        <v>231</v>
      </c>
      <c r="AG2122" s="121"/>
      <c r="AH2122" s="121" t="s">
        <v>9314</v>
      </c>
      <c r="AI2122" s="121"/>
      <c r="AJ2122" s="123">
        <v>100</v>
      </c>
      <c r="AK2122" s="123">
        <v>222.26</v>
      </c>
      <c r="AL2122" s="123">
        <f t="shared" si="405"/>
        <v>22226</v>
      </c>
      <c r="AM2122" s="123">
        <f t="shared" si="406"/>
        <v>225</v>
      </c>
      <c r="AN2122" s="130"/>
      <c r="AO2122" s="21"/>
      <c r="AP2122" s="24"/>
      <c r="AQ2122" s="21"/>
    </row>
    <row r="2123" spans="1:43" s="22" customFormat="1" ht="76.5" outlineLevel="1" x14ac:dyDescent="0.25">
      <c r="A2123" s="70"/>
      <c r="B2123" s="72" t="s">
        <v>8177</v>
      </c>
      <c r="C2123" s="74" t="s">
        <v>79</v>
      </c>
      <c r="D2123" s="74" t="s">
        <v>4133</v>
      </c>
      <c r="E2123" s="74" t="s">
        <v>1076</v>
      </c>
      <c r="F2123" s="74" t="s">
        <v>4134</v>
      </c>
      <c r="G2123" s="74" t="s">
        <v>4541</v>
      </c>
      <c r="H2123" s="72" t="s">
        <v>81</v>
      </c>
      <c r="I2123" s="79">
        <v>0</v>
      </c>
      <c r="J2123" s="75">
        <v>710000000</v>
      </c>
      <c r="K2123" s="75" t="s">
        <v>82</v>
      </c>
      <c r="L2123" s="72" t="s">
        <v>895</v>
      </c>
      <c r="M2123" s="78" t="s">
        <v>969</v>
      </c>
      <c r="N2123" s="77" t="s">
        <v>84</v>
      </c>
      <c r="O2123" s="77" t="s">
        <v>4214</v>
      </c>
      <c r="P2123" s="74" t="s">
        <v>91</v>
      </c>
      <c r="Q2123" s="76">
        <v>796</v>
      </c>
      <c r="R2123" s="77" t="s">
        <v>678</v>
      </c>
      <c r="S2123" s="73">
        <v>30</v>
      </c>
      <c r="T2123" s="73">
        <v>616.21</v>
      </c>
      <c r="U2123" s="73">
        <f t="shared" ref="U2123" si="417">S2123*T2123</f>
        <v>18486.300000000003</v>
      </c>
      <c r="V2123" s="73">
        <f t="shared" ref="V2123" si="418">U2123*1.12</f>
        <v>20704.656000000006</v>
      </c>
      <c r="W2123" s="23"/>
      <c r="X2123" s="23">
        <v>2017</v>
      </c>
      <c r="Y2123" s="25"/>
      <c r="Z2123" s="121" t="s">
        <v>1565</v>
      </c>
      <c r="AA2123" s="121" t="s">
        <v>728</v>
      </c>
      <c r="AB2123" s="121" t="s">
        <v>7912</v>
      </c>
      <c r="AC2123" s="121">
        <v>49</v>
      </c>
      <c r="AD2123" s="122" t="s">
        <v>8814</v>
      </c>
      <c r="AE2123" s="122" t="s">
        <v>8815</v>
      </c>
      <c r="AF2123" s="121" t="s">
        <v>231</v>
      </c>
      <c r="AG2123" s="121"/>
      <c r="AH2123" s="121" t="s">
        <v>9314</v>
      </c>
      <c r="AI2123" s="121"/>
      <c r="AJ2123" s="123">
        <v>30</v>
      </c>
      <c r="AK2123" s="123">
        <v>610.04999999999995</v>
      </c>
      <c r="AL2123" s="123">
        <f t="shared" si="405"/>
        <v>18301.5</v>
      </c>
      <c r="AM2123" s="123">
        <f t="shared" si="406"/>
        <v>184.80000000000291</v>
      </c>
      <c r="AN2123" s="130"/>
      <c r="AO2123" s="21"/>
      <c r="AP2123" s="24"/>
      <c r="AQ2123" s="21"/>
    </row>
    <row r="2124" spans="1:43" s="22" customFormat="1" ht="76.5" outlineLevel="1" x14ac:dyDescent="0.25">
      <c r="A2124" s="70"/>
      <c r="B2124" s="72" t="s">
        <v>8178</v>
      </c>
      <c r="C2124" s="74" t="s">
        <v>79</v>
      </c>
      <c r="D2124" s="74" t="s">
        <v>3305</v>
      </c>
      <c r="E2124" s="74" t="s">
        <v>2077</v>
      </c>
      <c r="F2124" s="74" t="s">
        <v>3304</v>
      </c>
      <c r="G2124" s="74" t="s">
        <v>4096</v>
      </c>
      <c r="H2124" s="72" t="s">
        <v>81</v>
      </c>
      <c r="I2124" s="79">
        <v>0</v>
      </c>
      <c r="J2124" s="75">
        <v>710000000</v>
      </c>
      <c r="K2124" s="75" t="s">
        <v>82</v>
      </c>
      <c r="L2124" s="72" t="s">
        <v>895</v>
      </c>
      <c r="M2124" s="78" t="s">
        <v>969</v>
      </c>
      <c r="N2124" s="77" t="s">
        <v>84</v>
      </c>
      <c r="O2124" s="77" t="s">
        <v>4214</v>
      </c>
      <c r="P2124" s="74" t="s">
        <v>91</v>
      </c>
      <c r="Q2124" s="76">
        <v>796</v>
      </c>
      <c r="R2124" s="77" t="s">
        <v>678</v>
      </c>
      <c r="S2124" s="73">
        <v>20</v>
      </c>
      <c r="T2124" s="73">
        <v>3126.98</v>
      </c>
      <c r="U2124" s="73">
        <f>S2124*T2124</f>
        <v>62539.6</v>
      </c>
      <c r="V2124" s="73">
        <f>U2124*1.12</f>
        <v>70044.351999999999</v>
      </c>
      <c r="W2124" s="23"/>
      <c r="X2124" s="23">
        <v>2017</v>
      </c>
      <c r="Y2124" s="25"/>
      <c r="Z2124" s="121" t="s">
        <v>1565</v>
      </c>
      <c r="AA2124" s="121" t="s">
        <v>728</v>
      </c>
      <c r="AB2124" s="121" t="s">
        <v>7912</v>
      </c>
      <c r="AC2124" s="121">
        <v>50</v>
      </c>
      <c r="AD2124" s="122" t="s">
        <v>8814</v>
      </c>
      <c r="AE2124" s="122" t="s">
        <v>8815</v>
      </c>
      <c r="AF2124" s="121" t="s">
        <v>231</v>
      </c>
      <c r="AG2124" s="121"/>
      <c r="AH2124" s="121" t="s">
        <v>9314</v>
      </c>
      <c r="AI2124" s="121"/>
      <c r="AJ2124" s="123">
        <v>20</v>
      </c>
      <c r="AK2124" s="123">
        <v>3095.71</v>
      </c>
      <c r="AL2124" s="123">
        <f t="shared" si="405"/>
        <v>61914.2</v>
      </c>
      <c r="AM2124" s="123">
        <f t="shared" si="406"/>
        <v>625.40000000000146</v>
      </c>
      <c r="AN2124" s="130"/>
      <c r="AO2124" s="21"/>
      <c r="AP2124" s="24"/>
      <c r="AQ2124" s="21"/>
    </row>
    <row r="2125" spans="1:43" s="22" customFormat="1" ht="76.5" outlineLevel="1" x14ac:dyDescent="0.25">
      <c r="A2125" s="70"/>
      <c r="B2125" s="72" t="s">
        <v>8179</v>
      </c>
      <c r="C2125" s="21" t="s">
        <v>79</v>
      </c>
      <c r="D2125" s="21" t="s">
        <v>8107</v>
      </c>
      <c r="E2125" s="21" t="s">
        <v>8108</v>
      </c>
      <c r="F2125" s="21" t="s">
        <v>8109</v>
      </c>
      <c r="G2125" s="21" t="s">
        <v>8109</v>
      </c>
      <c r="H2125" s="80" t="s">
        <v>100</v>
      </c>
      <c r="I2125" s="24">
        <v>0</v>
      </c>
      <c r="J2125" s="75">
        <v>710000000</v>
      </c>
      <c r="K2125" s="75" t="s">
        <v>82</v>
      </c>
      <c r="L2125" s="72" t="s">
        <v>895</v>
      </c>
      <c r="M2125" s="74" t="s">
        <v>706</v>
      </c>
      <c r="N2125" s="77" t="s">
        <v>84</v>
      </c>
      <c r="O2125" s="77" t="s">
        <v>4214</v>
      </c>
      <c r="P2125" s="74" t="s">
        <v>91</v>
      </c>
      <c r="Q2125" s="27">
        <v>796</v>
      </c>
      <c r="R2125" s="77" t="s">
        <v>678</v>
      </c>
      <c r="S2125" s="73">
        <v>5</v>
      </c>
      <c r="T2125" s="73">
        <v>14553.57</v>
      </c>
      <c r="U2125" s="73">
        <v>0</v>
      </c>
      <c r="V2125" s="12">
        <f t="shared" ref="V2125" si="419">U2125*1.12</f>
        <v>0</v>
      </c>
      <c r="W2125" s="23"/>
      <c r="X2125" s="23">
        <v>2017</v>
      </c>
      <c r="Y2125" s="25" t="s">
        <v>8876</v>
      </c>
      <c r="Z2125" s="121"/>
      <c r="AA2125" s="121" t="s">
        <v>904</v>
      </c>
      <c r="AB2125" s="121" t="s">
        <v>4792</v>
      </c>
      <c r="AC2125" s="121"/>
      <c r="AD2125" s="122"/>
      <c r="AE2125" s="122"/>
      <c r="AF2125" s="121" t="s">
        <v>9296</v>
      </c>
      <c r="AG2125" s="121"/>
      <c r="AH2125" s="121" t="s">
        <v>8807</v>
      </c>
      <c r="AI2125" s="121"/>
      <c r="AJ2125" s="123"/>
      <c r="AK2125" s="123"/>
      <c r="AL2125" s="123"/>
      <c r="AM2125" s="123"/>
      <c r="AN2125" s="130"/>
      <c r="AO2125" s="21"/>
      <c r="AP2125" s="24"/>
      <c r="AQ2125" s="21"/>
    </row>
    <row r="2126" spans="1:43" s="22" customFormat="1" ht="76.5" outlineLevel="1" x14ac:dyDescent="0.25">
      <c r="A2126" s="70"/>
      <c r="B2126" s="72" t="s">
        <v>9108</v>
      </c>
      <c r="C2126" s="21" t="s">
        <v>79</v>
      </c>
      <c r="D2126" s="21" t="s">
        <v>8107</v>
      </c>
      <c r="E2126" s="21" t="s">
        <v>8108</v>
      </c>
      <c r="F2126" s="21" t="s">
        <v>8109</v>
      </c>
      <c r="G2126" s="21" t="s">
        <v>8109</v>
      </c>
      <c r="H2126" s="80" t="s">
        <v>100</v>
      </c>
      <c r="I2126" s="24">
        <v>0</v>
      </c>
      <c r="J2126" s="75">
        <v>710000000</v>
      </c>
      <c r="K2126" s="75" t="s">
        <v>82</v>
      </c>
      <c r="L2126" s="166" t="s">
        <v>164</v>
      </c>
      <c r="M2126" s="74" t="s">
        <v>706</v>
      </c>
      <c r="N2126" s="77" t="s">
        <v>84</v>
      </c>
      <c r="O2126" s="77" t="s">
        <v>4214</v>
      </c>
      <c r="P2126" s="74" t="s">
        <v>91</v>
      </c>
      <c r="Q2126" s="27">
        <v>796</v>
      </c>
      <c r="R2126" s="77" t="s">
        <v>678</v>
      </c>
      <c r="S2126" s="73">
        <v>5</v>
      </c>
      <c r="T2126" s="73">
        <v>14553.58</v>
      </c>
      <c r="U2126" s="73">
        <f t="shared" ref="U2126" si="420">S2126*T2126</f>
        <v>72767.899999999994</v>
      </c>
      <c r="V2126" s="12">
        <f t="shared" ref="V2126" si="421">U2126*1.12</f>
        <v>81500.047999999995</v>
      </c>
      <c r="W2126" s="23"/>
      <c r="X2126" s="23">
        <v>2017</v>
      </c>
      <c r="Y2126" s="25"/>
      <c r="Z2126" s="121"/>
      <c r="AA2126" s="121" t="s">
        <v>904</v>
      </c>
      <c r="AB2126" s="121" t="s">
        <v>4792</v>
      </c>
      <c r="AC2126" s="121"/>
      <c r="AD2126" s="122"/>
      <c r="AE2126" s="122"/>
      <c r="AF2126" s="121" t="s">
        <v>9291</v>
      </c>
      <c r="AG2126" s="121" t="s">
        <v>9019</v>
      </c>
      <c r="AH2126" s="121" t="s">
        <v>8807</v>
      </c>
      <c r="AI2126" s="121"/>
      <c r="AJ2126" s="123">
        <v>5</v>
      </c>
      <c r="AK2126" s="123">
        <v>16300</v>
      </c>
      <c r="AL2126" s="123">
        <f t="shared" ref="AL2126" si="422">AJ2126*AK2126</f>
        <v>81500</v>
      </c>
      <c r="AM2126" s="123">
        <f t="shared" ref="AM2126:AM2130" si="423">V2126-AL2126</f>
        <v>4.7999999995226972E-2</v>
      </c>
      <c r="AN2126" s="130"/>
      <c r="AO2126" s="21"/>
      <c r="AP2126" s="24"/>
      <c r="AQ2126" s="21"/>
    </row>
    <row r="2127" spans="1:43" s="22" customFormat="1" ht="102" outlineLevel="1" x14ac:dyDescent="0.25">
      <c r="A2127" s="70"/>
      <c r="B2127" s="72" t="s">
        <v>8180</v>
      </c>
      <c r="C2127" s="21" t="s">
        <v>79</v>
      </c>
      <c r="D2127" s="21" t="s">
        <v>3551</v>
      </c>
      <c r="E2127" s="21" t="s">
        <v>3552</v>
      </c>
      <c r="F2127" s="21" t="s">
        <v>3553</v>
      </c>
      <c r="G2127" s="21" t="s">
        <v>8114</v>
      </c>
      <c r="H2127" s="80" t="s">
        <v>100</v>
      </c>
      <c r="I2127" s="24">
        <v>0</v>
      </c>
      <c r="J2127" s="75">
        <v>710000000</v>
      </c>
      <c r="K2127" s="75" t="s">
        <v>82</v>
      </c>
      <c r="L2127" s="72" t="s">
        <v>895</v>
      </c>
      <c r="M2127" s="74" t="s">
        <v>706</v>
      </c>
      <c r="N2127" s="77" t="s">
        <v>84</v>
      </c>
      <c r="O2127" s="77" t="s">
        <v>4214</v>
      </c>
      <c r="P2127" s="74" t="s">
        <v>91</v>
      </c>
      <c r="Q2127" s="27">
        <v>796</v>
      </c>
      <c r="R2127" s="77" t="s">
        <v>678</v>
      </c>
      <c r="S2127" s="73">
        <v>1000</v>
      </c>
      <c r="T2127" s="73">
        <v>57.15</v>
      </c>
      <c r="U2127" s="73">
        <v>0</v>
      </c>
      <c r="V2127" s="12">
        <f t="shared" si="402"/>
        <v>0</v>
      </c>
      <c r="W2127" s="23"/>
      <c r="X2127" s="23">
        <v>2017</v>
      </c>
      <c r="Y2127" s="25">
        <v>11</v>
      </c>
      <c r="Z2127" s="121"/>
      <c r="AA2127" s="121" t="s">
        <v>904</v>
      </c>
      <c r="AB2127" s="121" t="s">
        <v>4792</v>
      </c>
      <c r="AC2127" s="121"/>
      <c r="AD2127" s="122"/>
      <c r="AE2127" s="122"/>
      <c r="AF2127" s="121" t="s">
        <v>9296</v>
      </c>
      <c r="AG2127" s="121"/>
      <c r="AH2127" s="121" t="s">
        <v>8807</v>
      </c>
      <c r="AI2127" s="121"/>
      <c r="AJ2127" s="123"/>
      <c r="AK2127" s="123"/>
      <c r="AL2127" s="123"/>
      <c r="AM2127" s="123"/>
      <c r="AN2127" s="130"/>
      <c r="AO2127" s="21"/>
      <c r="AP2127" s="24"/>
      <c r="AQ2127" s="21"/>
    </row>
    <row r="2128" spans="1:43" s="22" customFormat="1" ht="102" outlineLevel="1" x14ac:dyDescent="0.25">
      <c r="A2128" s="70"/>
      <c r="B2128" s="72" t="s">
        <v>9109</v>
      </c>
      <c r="C2128" s="21" t="s">
        <v>79</v>
      </c>
      <c r="D2128" s="21" t="s">
        <v>3551</v>
      </c>
      <c r="E2128" s="21" t="s">
        <v>3552</v>
      </c>
      <c r="F2128" s="21" t="s">
        <v>3553</v>
      </c>
      <c r="G2128" s="21" t="s">
        <v>8114</v>
      </c>
      <c r="H2128" s="80" t="s">
        <v>100</v>
      </c>
      <c r="I2128" s="24">
        <v>0</v>
      </c>
      <c r="J2128" s="75">
        <v>710000000</v>
      </c>
      <c r="K2128" s="75" t="s">
        <v>82</v>
      </c>
      <c r="L2128" s="166" t="s">
        <v>164</v>
      </c>
      <c r="M2128" s="74" t="s">
        <v>706</v>
      </c>
      <c r="N2128" s="77" t="s">
        <v>84</v>
      </c>
      <c r="O2128" s="77" t="s">
        <v>4214</v>
      </c>
      <c r="P2128" s="74" t="s">
        <v>91</v>
      </c>
      <c r="Q2128" s="27">
        <v>796</v>
      </c>
      <c r="R2128" s="77" t="s">
        <v>678</v>
      </c>
      <c r="S2128" s="73">
        <v>1000</v>
      </c>
      <c r="T2128" s="73">
        <v>57.15</v>
      </c>
      <c r="U2128" s="73">
        <f t="shared" ref="U2128" si="424">S2128*T2128</f>
        <v>57150</v>
      </c>
      <c r="V2128" s="12">
        <f t="shared" ref="V2128" si="425">U2128*1.12</f>
        <v>64008.000000000007</v>
      </c>
      <c r="W2128" s="23"/>
      <c r="X2128" s="23">
        <v>2017</v>
      </c>
      <c r="Y2128" s="25"/>
      <c r="Z2128" s="121"/>
      <c r="AA2128" s="121" t="s">
        <v>904</v>
      </c>
      <c r="AB2128" s="121" t="s">
        <v>4792</v>
      </c>
      <c r="AC2128" s="121"/>
      <c r="AD2128" s="122"/>
      <c r="AE2128" s="122"/>
      <c r="AF2128" s="121" t="s">
        <v>9291</v>
      </c>
      <c r="AG2128" s="121" t="s">
        <v>9019</v>
      </c>
      <c r="AH2128" s="121" t="s">
        <v>8807</v>
      </c>
      <c r="AI2128" s="121"/>
      <c r="AJ2128" s="123">
        <v>1000</v>
      </c>
      <c r="AK2128" s="123">
        <v>64</v>
      </c>
      <c r="AL2128" s="123">
        <f t="shared" ref="AL2128" si="426">AJ2128*AK2128</f>
        <v>64000</v>
      </c>
      <c r="AM2128" s="123">
        <f t="shared" si="423"/>
        <v>8.000000000007276</v>
      </c>
      <c r="AN2128" s="130"/>
      <c r="AO2128" s="21"/>
      <c r="AP2128" s="24"/>
      <c r="AQ2128" s="21"/>
    </row>
    <row r="2129" spans="1:43" s="22" customFormat="1" ht="76.5" outlineLevel="1" x14ac:dyDescent="0.25">
      <c r="A2129" s="70"/>
      <c r="B2129" s="72" t="s">
        <v>8181</v>
      </c>
      <c r="C2129" s="21" t="s">
        <v>79</v>
      </c>
      <c r="D2129" s="21" t="s">
        <v>8110</v>
      </c>
      <c r="E2129" s="21" t="s">
        <v>8111</v>
      </c>
      <c r="F2129" s="21" t="s">
        <v>8112</v>
      </c>
      <c r="G2129" s="21" t="s">
        <v>8113</v>
      </c>
      <c r="H2129" s="80" t="s">
        <v>100</v>
      </c>
      <c r="I2129" s="24">
        <v>0</v>
      </c>
      <c r="J2129" s="75">
        <v>710000000</v>
      </c>
      <c r="K2129" s="75" t="s">
        <v>82</v>
      </c>
      <c r="L2129" s="72" t="s">
        <v>895</v>
      </c>
      <c r="M2129" s="74" t="s">
        <v>706</v>
      </c>
      <c r="N2129" s="77" t="s">
        <v>84</v>
      </c>
      <c r="O2129" s="77" t="s">
        <v>4214</v>
      </c>
      <c r="P2129" s="74" t="s">
        <v>91</v>
      </c>
      <c r="Q2129" s="27">
        <v>796</v>
      </c>
      <c r="R2129" s="77" t="s">
        <v>678</v>
      </c>
      <c r="S2129" s="73">
        <v>100</v>
      </c>
      <c r="T2129" s="73">
        <v>6366</v>
      </c>
      <c r="U2129" s="73">
        <v>0</v>
      </c>
      <c r="V2129" s="12">
        <f t="shared" si="402"/>
        <v>0</v>
      </c>
      <c r="W2129" s="23"/>
      <c r="X2129" s="23">
        <v>2017</v>
      </c>
      <c r="Y2129" s="25">
        <v>6.11</v>
      </c>
      <c r="Z2129" s="121"/>
      <c r="AA2129" s="121" t="s">
        <v>904</v>
      </c>
      <c r="AB2129" s="121" t="s">
        <v>4792</v>
      </c>
      <c r="AC2129" s="121"/>
      <c r="AD2129" s="122"/>
      <c r="AE2129" s="122"/>
      <c r="AF2129" s="121" t="s">
        <v>9296</v>
      </c>
      <c r="AG2129" s="121"/>
      <c r="AH2129" s="121" t="s">
        <v>8807</v>
      </c>
      <c r="AI2129" s="121"/>
      <c r="AJ2129" s="123"/>
      <c r="AK2129" s="123"/>
      <c r="AL2129" s="123"/>
      <c r="AM2129" s="123"/>
      <c r="AN2129" s="130"/>
      <c r="AO2129" s="21"/>
      <c r="AP2129" s="24"/>
      <c r="AQ2129" s="21"/>
    </row>
    <row r="2130" spans="1:43" s="22" customFormat="1" ht="242.25" outlineLevel="1" x14ac:dyDescent="0.25">
      <c r="A2130" s="70"/>
      <c r="B2130" s="72" t="s">
        <v>9110</v>
      </c>
      <c r="C2130" s="21" t="s">
        <v>79</v>
      </c>
      <c r="D2130" s="21" t="s">
        <v>8110</v>
      </c>
      <c r="E2130" s="21" t="s">
        <v>8111</v>
      </c>
      <c r="F2130" s="21" t="s">
        <v>8112</v>
      </c>
      <c r="G2130" s="21" t="s">
        <v>9111</v>
      </c>
      <c r="H2130" s="80" t="s">
        <v>100</v>
      </c>
      <c r="I2130" s="24">
        <v>0</v>
      </c>
      <c r="J2130" s="75">
        <v>710000000</v>
      </c>
      <c r="K2130" s="75" t="s">
        <v>82</v>
      </c>
      <c r="L2130" s="166" t="s">
        <v>164</v>
      </c>
      <c r="M2130" s="74" t="s">
        <v>706</v>
      </c>
      <c r="N2130" s="77" t="s">
        <v>84</v>
      </c>
      <c r="O2130" s="77" t="s">
        <v>4214</v>
      </c>
      <c r="P2130" s="74" t="s">
        <v>91</v>
      </c>
      <c r="Q2130" s="27">
        <v>796</v>
      </c>
      <c r="R2130" s="77" t="s">
        <v>678</v>
      </c>
      <c r="S2130" s="73">
        <v>100</v>
      </c>
      <c r="T2130" s="73">
        <v>6366</v>
      </c>
      <c r="U2130" s="73">
        <f t="shared" ref="U2130" si="427">S2130*T2130</f>
        <v>636600</v>
      </c>
      <c r="V2130" s="12">
        <f t="shared" ref="V2130" si="428">U2130*1.12</f>
        <v>712992.00000000012</v>
      </c>
      <c r="W2130" s="23"/>
      <c r="X2130" s="23">
        <v>2017</v>
      </c>
      <c r="Y2130" s="25"/>
      <c r="Z2130" s="121"/>
      <c r="AA2130" s="121" t="s">
        <v>904</v>
      </c>
      <c r="AB2130" s="121" t="s">
        <v>4792</v>
      </c>
      <c r="AC2130" s="121"/>
      <c r="AD2130" s="122"/>
      <c r="AE2130" s="122"/>
      <c r="AF2130" s="121" t="s">
        <v>9291</v>
      </c>
      <c r="AG2130" s="121" t="s">
        <v>9019</v>
      </c>
      <c r="AH2130" s="121" t="s">
        <v>8807</v>
      </c>
      <c r="AI2130" s="121"/>
      <c r="AJ2130" s="123">
        <v>100</v>
      </c>
      <c r="AK2130" s="123">
        <v>7129.92</v>
      </c>
      <c r="AL2130" s="123">
        <f t="shared" ref="AL2130" si="429">AJ2130*AK2130</f>
        <v>712992</v>
      </c>
      <c r="AM2130" s="123">
        <f t="shared" si="423"/>
        <v>0</v>
      </c>
      <c r="AN2130" s="130"/>
      <c r="AO2130" s="21"/>
      <c r="AP2130" s="24"/>
      <c r="AQ2130" s="21"/>
    </row>
    <row r="2131" spans="1:43" s="22" customFormat="1" ht="89.25" outlineLevel="1" x14ac:dyDescent="0.25">
      <c r="A2131" s="70"/>
      <c r="B2131" s="72" t="s">
        <v>8237</v>
      </c>
      <c r="C2131" s="21" t="s">
        <v>79</v>
      </c>
      <c r="D2131" s="21" t="s">
        <v>7036</v>
      </c>
      <c r="E2131" s="21" t="s">
        <v>480</v>
      </c>
      <c r="F2131" s="21" t="s">
        <v>7037</v>
      </c>
      <c r="G2131" s="74" t="s">
        <v>8244</v>
      </c>
      <c r="H2131" s="72" t="s">
        <v>3011</v>
      </c>
      <c r="I2131" s="24">
        <v>0</v>
      </c>
      <c r="J2131" s="75">
        <v>710000000</v>
      </c>
      <c r="K2131" s="75" t="s">
        <v>82</v>
      </c>
      <c r="L2131" s="72" t="s">
        <v>895</v>
      </c>
      <c r="M2131" s="74" t="s">
        <v>706</v>
      </c>
      <c r="N2131" s="77" t="s">
        <v>84</v>
      </c>
      <c r="O2131" s="77" t="s">
        <v>4214</v>
      </c>
      <c r="P2131" s="74" t="s">
        <v>91</v>
      </c>
      <c r="Q2131" s="27">
        <v>796</v>
      </c>
      <c r="R2131" s="77" t="s">
        <v>678</v>
      </c>
      <c r="S2131" s="73">
        <v>2</v>
      </c>
      <c r="T2131" s="73">
        <v>20691.97</v>
      </c>
      <c r="U2131" s="73">
        <v>0</v>
      </c>
      <c r="V2131" s="12">
        <f t="shared" si="402"/>
        <v>0</v>
      </c>
      <c r="W2131" s="23"/>
      <c r="X2131" s="23">
        <v>2017</v>
      </c>
      <c r="Y2131" s="25" t="s">
        <v>9097</v>
      </c>
      <c r="Z2131" s="121"/>
      <c r="AA2131" s="121" t="s">
        <v>904</v>
      </c>
      <c r="AB2131" s="121" t="s">
        <v>4790</v>
      </c>
      <c r="AC2131" s="121">
        <v>1</v>
      </c>
      <c r="AD2131" s="122" t="s">
        <v>8502</v>
      </c>
      <c r="AE2131" s="122" t="s">
        <v>8496</v>
      </c>
      <c r="AF2131" s="121" t="s">
        <v>6883</v>
      </c>
      <c r="AG2131" s="121"/>
      <c r="AH2131" s="126"/>
      <c r="AI2131" s="121"/>
      <c r="AJ2131" s="123"/>
      <c r="AK2131" s="123"/>
      <c r="AL2131" s="123">
        <f t="shared" ref="AL2131:AL2141" si="430">AJ2131*AK2131</f>
        <v>0</v>
      </c>
      <c r="AM2131" s="123"/>
      <c r="AN2131" s="130"/>
      <c r="AO2131" s="21"/>
      <c r="AP2131" s="24"/>
      <c r="AQ2131" s="21"/>
    </row>
    <row r="2132" spans="1:43" s="22" customFormat="1" ht="89.25" outlineLevel="1" x14ac:dyDescent="0.25">
      <c r="A2132" s="70"/>
      <c r="B2132" s="72" t="s">
        <v>9080</v>
      </c>
      <c r="C2132" s="21" t="s">
        <v>79</v>
      </c>
      <c r="D2132" s="21" t="s">
        <v>7036</v>
      </c>
      <c r="E2132" s="21" t="s">
        <v>480</v>
      </c>
      <c r="F2132" s="21" t="s">
        <v>7037</v>
      </c>
      <c r="G2132" s="74" t="s">
        <v>9096</v>
      </c>
      <c r="H2132" s="72" t="s">
        <v>3011</v>
      </c>
      <c r="I2132" s="24">
        <v>0</v>
      </c>
      <c r="J2132" s="75">
        <v>710000000</v>
      </c>
      <c r="K2132" s="75" t="s">
        <v>82</v>
      </c>
      <c r="L2132" s="72" t="s">
        <v>164</v>
      </c>
      <c r="M2132" s="74" t="s">
        <v>706</v>
      </c>
      <c r="N2132" s="77" t="s">
        <v>84</v>
      </c>
      <c r="O2132" s="77" t="s">
        <v>4214</v>
      </c>
      <c r="P2132" s="74" t="s">
        <v>91</v>
      </c>
      <c r="Q2132" s="27">
        <v>796</v>
      </c>
      <c r="R2132" s="77" t="s">
        <v>678</v>
      </c>
      <c r="S2132" s="73">
        <v>2</v>
      </c>
      <c r="T2132" s="73">
        <v>61833.93</v>
      </c>
      <c r="U2132" s="73">
        <f t="shared" ref="U2132" si="431">S2132*T2132</f>
        <v>123667.86</v>
      </c>
      <c r="V2132" s="12">
        <f t="shared" ref="V2132" si="432">U2132*1.12</f>
        <v>138508.00320000001</v>
      </c>
      <c r="W2132" s="23"/>
      <c r="X2132" s="23">
        <v>2017</v>
      </c>
      <c r="Y2132" s="25"/>
      <c r="Z2132" s="121"/>
      <c r="AA2132" s="121" t="s">
        <v>904</v>
      </c>
      <c r="AB2132" s="121" t="s">
        <v>4790</v>
      </c>
      <c r="AC2132" s="121">
        <v>1</v>
      </c>
      <c r="AD2132" s="122" t="s">
        <v>8502</v>
      </c>
      <c r="AE2132" s="122" t="s">
        <v>8496</v>
      </c>
      <c r="AF2132" s="121" t="s">
        <v>9277</v>
      </c>
      <c r="AG2132" s="121" t="s">
        <v>9018</v>
      </c>
      <c r="AH2132" s="121" t="s">
        <v>9278</v>
      </c>
      <c r="AI2132" s="121"/>
      <c r="AJ2132" s="123">
        <v>2</v>
      </c>
      <c r="AK2132" s="123">
        <v>59724</v>
      </c>
      <c r="AL2132" s="123">
        <f t="shared" ref="AL2132" si="433">AJ2132*AK2132</f>
        <v>119448</v>
      </c>
      <c r="AM2132" s="123">
        <f>U2132-AL2132</f>
        <v>4219.8600000000006</v>
      </c>
      <c r="AN2132" s="130"/>
      <c r="AO2132" s="21"/>
      <c r="AP2132" s="24"/>
      <c r="AQ2132" s="21"/>
    </row>
    <row r="2133" spans="1:43" s="22" customFormat="1" ht="89.25" outlineLevel="1" x14ac:dyDescent="0.25">
      <c r="A2133" s="70"/>
      <c r="B2133" s="72" t="s">
        <v>8238</v>
      </c>
      <c r="C2133" s="21" t="s">
        <v>79</v>
      </c>
      <c r="D2133" s="21" t="s">
        <v>8229</v>
      </c>
      <c r="E2133" s="21" t="s">
        <v>480</v>
      </c>
      <c r="F2133" s="21" t="s">
        <v>8231</v>
      </c>
      <c r="G2133" s="74" t="s">
        <v>8245</v>
      </c>
      <c r="H2133" s="72" t="s">
        <v>3011</v>
      </c>
      <c r="I2133" s="24">
        <v>0</v>
      </c>
      <c r="J2133" s="75">
        <v>710000000</v>
      </c>
      <c r="K2133" s="75" t="s">
        <v>82</v>
      </c>
      <c r="L2133" s="72" t="s">
        <v>895</v>
      </c>
      <c r="M2133" s="74" t="s">
        <v>706</v>
      </c>
      <c r="N2133" s="77" t="s">
        <v>84</v>
      </c>
      <c r="O2133" s="77" t="s">
        <v>4214</v>
      </c>
      <c r="P2133" s="74" t="s">
        <v>91</v>
      </c>
      <c r="Q2133" s="27">
        <v>796</v>
      </c>
      <c r="R2133" s="77" t="s">
        <v>678</v>
      </c>
      <c r="S2133" s="73">
        <v>2</v>
      </c>
      <c r="T2133" s="73">
        <v>174503.57</v>
      </c>
      <c r="U2133" s="73">
        <v>0</v>
      </c>
      <c r="V2133" s="12">
        <f t="shared" ref="V2133" si="434">U2133*1.12</f>
        <v>0</v>
      </c>
      <c r="W2133" s="23"/>
      <c r="X2133" s="23">
        <v>2017</v>
      </c>
      <c r="Y2133" s="25" t="s">
        <v>9083</v>
      </c>
      <c r="Z2133" s="121"/>
      <c r="AA2133" s="121" t="s">
        <v>904</v>
      </c>
      <c r="AB2133" s="121" t="s">
        <v>4790</v>
      </c>
      <c r="AC2133" s="121">
        <v>2</v>
      </c>
      <c r="AD2133" s="122" t="s">
        <v>8502</v>
      </c>
      <c r="AE2133" s="122" t="s">
        <v>8496</v>
      </c>
      <c r="AF2133" s="121" t="s">
        <v>4078</v>
      </c>
      <c r="AG2133" s="121"/>
      <c r="AH2133" s="126"/>
      <c r="AI2133" s="121"/>
      <c r="AJ2133" s="123"/>
      <c r="AK2133" s="123"/>
      <c r="AL2133" s="123">
        <f t="shared" si="430"/>
        <v>0</v>
      </c>
      <c r="AM2133" s="123"/>
      <c r="AN2133" s="130"/>
      <c r="AO2133" s="21"/>
      <c r="AP2133" s="24"/>
      <c r="AQ2133" s="21"/>
    </row>
    <row r="2134" spans="1:43" s="22" customFormat="1" ht="89.25" outlineLevel="1" x14ac:dyDescent="0.25">
      <c r="A2134" s="70"/>
      <c r="B2134" s="72" t="s">
        <v>9081</v>
      </c>
      <c r="C2134" s="21" t="s">
        <v>79</v>
      </c>
      <c r="D2134" s="21" t="s">
        <v>8229</v>
      </c>
      <c r="E2134" s="21" t="s">
        <v>480</v>
      </c>
      <c r="F2134" s="21" t="s">
        <v>8231</v>
      </c>
      <c r="G2134" s="74" t="s">
        <v>9098</v>
      </c>
      <c r="H2134" s="72" t="s">
        <v>3011</v>
      </c>
      <c r="I2134" s="24">
        <v>0</v>
      </c>
      <c r="J2134" s="75">
        <v>710000000</v>
      </c>
      <c r="K2134" s="75" t="s">
        <v>82</v>
      </c>
      <c r="L2134" s="72" t="s">
        <v>164</v>
      </c>
      <c r="M2134" s="74" t="s">
        <v>706</v>
      </c>
      <c r="N2134" s="77" t="s">
        <v>84</v>
      </c>
      <c r="O2134" s="77" t="s">
        <v>4214</v>
      </c>
      <c r="P2134" s="74" t="s">
        <v>91</v>
      </c>
      <c r="Q2134" s="27">
        <v>796</v>
      </c>
      <c r="R2134" s="77" t="s">
        <v>678</v>
      </c>
      <c r="S2134" s="73">
        <v>2</v>
      </c>
      <c r="T2134" s="73">
        <v>211050.9</v>
      </c>
      <c r="U2134" s="73">
        <f t="shared" ref="U2134" si="435">S2134*T2134</f>
        <v>422101.8</v>
      </c>
      <c r="V2134" s="12">
        <f t="shared" ref="V2134" si="436">U2134*1.12</f>
        <v>472754.016</v>
      </c>
      <c r="W2134" s="23"/>
      <c r="X2134" s="23">
        <v>2017</v>
      </c>
      <c r="Y2134" s="25"/>
      <c r="Z2134" s="121"/>
      <c r="AA2134" s="121" t="s">
        <v>904</v>
      </c>
      <c r="AB2134" s="121" t="s">
        <v>4790</v>
      </c>
      <c r="AC2134" s="121">
        <v>2</v>
      </c>
      <c r="AD2134" s="122" t="s">
        <v>8502</v>
      </c>
      <c r="AE2134" s="122" t="s">
        <v>8496</v>
      </c>
      <c r="AF2134" s="121" t="s">
        <v>9277</v>
      </c>
      <c r="AG2134" s="121" t="s">
        <v>9018</v>
      </c>
      <c r="AH2134" s="121" t="s">
        <v>9278</v>
      </c>
      <c r="AI2134" s="121"/>
      <c r="AJ2134" s="123">
        <v>2</v>
      </c>
      <c r="AK2134" s="123">
        <v>204057</v>
      </c>
      <c r="AL2134" s="123">
        <f t="shared" ref="AL2134" si="437">AJ2134*AK2134</f>
        <v>408114</v>
      </c>
      <c r="AM2134" s="123" t="s">
        <v>243</v>
      </c>
      <c r="AN2134" s="130"/>
      <c r="AO2134" s="21"/>
      <c r="AP2134" s="24"/>
      <c r="AQ2134" s="21"/>
    </row>
    <row r="2135" spans="1:43" s="22" customFormat="1" ht="140.25" outlineLevel="1" x14ac:dyDescent="0.25">
      <c r="A2135" s="70"/>
      <c r="B2135" s="72" t="s">
        <v>8239</v>
      </c>
      <c r="C2135" s="21" t="s">
        <v>79</v>
      </c>
      <c r="D2135" s="21" t="s">
        <v>8232</v>
      </c>
      <c r="E2135" s="21" t="s">
        <v>480</v>
      </c>
      <c r="F2135" s="21" t="s">
        <v>8233</v>
      </c>
      <c r="G2135" s="74" t="s">
        <v>8246</v>
      </c>
      <c r="H2135" s="72" t="s">
        <v>3011</v>
      </c>
      <c r="I2135" s="24">
        <v>0</v>
      </c>
      <c r="J2135" s="75">
        <v>710000000</v>
      </c>
      <c r="K2135" s="75" t="s">
        <v>82</v>
      </c>
      <c r="L2135" s="72" t="s">
        <v>895</v>
      </c>
      <c r="M2135" s="74" t="s">
        <v>706</v>
      </c>
      <c r="N2135" s="77" t="s">
        <v>84</v>
      </c>
      <c r="O2135" s="77" t="s">
        <v>4214</v>
      </c>
      <c r="P2135" s="74" t="s">
        <v>91</v>
      </c>
      <c r="Q2135" s="27">
        <v>796</v>
      </c>
      <c r="R2135" s="77" t="s">
        <v>678</v>
      </c>
      <c r="S2135" s="73">
        <v>1</v>
      </c>
      <c r="T2135" s="73">
        <v>155863.39000000001</v>
      </c>
      <c r="U2135" s="73">
        <v>0</v>
      </c>
      <c r="V2135" s="12">
        <f t="shared" si="402"/>
        <v>0</v>
      </c>
      <c r="W2135" s="23"/>
      <c r="X2135" s="23">
        <v>2017</v>
      </c>
      <c r="Y2135" s="25" t="s">
        <v>9083</v>
      </c>
      <c r="Z2135" s="121"/>
      <c r="AA2135" s="121" t="s">
        <v>904</v>
      </c>
      <c r="AB2135" s="121" t="s">
        <v>4790</v>
      </c>
      <c r="AC2135" s="121">
        <v>3</v>
      </c>
      <c r="AD2135" s="122" t="s">
        <v>8502</v>
      </c>
      <c r="AE2135" s="122" t="s">
        <v>8496</v>
      </c>
      <c r="AF2135" s="121" t="s">
        <v>4078</v>
      </c>
      <c r="AG2135" s="121"/>
      <c r="AH2135" s="126"/>
      <c r="AI2135" s="121"/>
      <c r="AJ2135" s="123"/>
      <c r="AK2135" s="123"/>
      <c r="AL2135" s="123">
        <f t="shared" si="430"/>
        <v>0</v>
      </c>
      <c r="AM2135" s="123"/>
      <c r="AN2135" s="130"/>
      <c r="AO2135" s="21"/>
      <c r="AP2135" s="24"/>
      <c r="AQ2135" s="21"/>
    </row>
    <row r="2136" spans="1:43" s="22" customFormat="1" ht="140.25" outlineLevel="1" x14ac:dyDescent="0.25">
      <c r="A2136" s="70"/>
      <c r="B2136" s="72" t="s">
        <v>9082</v>
      </c>
      <c r="C2136" s="21" t="s">
        <v>79</v>
      </c>
      <c r="D2136" s="21" t="s">
        <v>8232</v>
      </c>
      <c r="E2136" s="21" t="s">
        <v>480</v>
      </c>
      <c r="F2136" s="21" t="s">
        <v>8233</v>
      </c>
      <c r="G2136" s="74" t="s">
        <v>9099</v>
      </c>
      <c r="H2136" s="72" t="s">
        <v>3011</v>
      </c>
      <c r="I2136" s="24">
        <v>0</v>
      </c>
      <c r="J2136" s="75">
        <v>710000000</v>
      </c>
      <c r="K2136" s="75" t="s">
        <v>82</v>
      </c>
      <c r="L2136" s="72" t="s">
        <v>164</v>
      </c>
      <c r="M2136" s="74" t="s">
        <v>706</v>
      </c>
      <c r="N2136" s="77" t="s">
        <v>84</v>
      </c>
      <c r="O2136" s="77" t="s">
        <v>4214</v>
      </c>
      <c r="P2136" s="74" t="s">
        <v>91</v>
      </c>
      <c r="Q2136" s="27">
        <v>796</v>
      </c>
      <c r="R2136" s="77" t="s">
        <v>678</v>
      </c>
      <c r="S2136" s="73">
        <v>1</v>
      </c>
      <c r="T2136" s="73">
        <v>572177.68000000005</v>
      </c>
      <c r="U2136" s="73">
        <v>0</v>
      </c>
      <c r="V2136" s="12">
        <f t="shared" ref="V2136" si="438">U2136*1.12</f>
        <v>0</v>
      </c>
      <c r="W2136" s="23"/>
      <c r="X2136" s="23">
        <v>2017</v>
      </c>
      <c r="Y2136" s="25" t="s">
        <v>929</v>
      </c>
      <c r="Z2136" s="121"/>
      <c r="AA2136" s="121" t="s">
        <v>904</v>
      </c>
      <c r="AB2136" s="121" t="s">
        <v>4790</v>
      </c>
      <c r="AC2136" s="121">
        <v>3</v>
      </c>
      <c r="AD2136" s="122" t="s">
        <v>8502</v>
      </c>
      <c r="AE2136" s="122" t="s">
        <v>8496</v>
      </c>
      <c r="AF2136" s="121" t="s">
        <v>929</v>
      </c>
      <c r="AG2136" s="121"/>
      <c r="AH2136" s="121" t="s">
        <v>929</v>
      </c>
      <c r="AI2136" s="121"/>
      <c r="AJ2136" s="123"/>
      <c r="AK2136" s="123"/>
      <c r="AL2136" s="123">
        <f t="shared" ref="AL2136" si="439">AJ2136*AK2136</f>
        <v>0</v>
      </c>
      <c r="AM2136" s="123"/>
      <c r="AN2136" s="130"/>
      <c r="AO2136" s="21"/>
      <c r="AP2136" s="24"/>
      <c r="AQ2136" s="21"/>
    </row>
    <row r="2137" spans="1:43" s="22" customFormat="1" ht="89.25" outlineLevel="1" x14ac:dyDescent="0.25">
      <c r="A2137" s="70"/>
      <c r="B2137" s="72" t="s">
        <v>8240</v>
      </c>
      <c r="C2137" s="21" t="s">
        <v>79</v>
      </c>
      <c r="D2137" s="21" t="s">
        <v>8230</v>
      </c>
      <c r="E2137" s="21" t="s">
        <v>8234</v>
      </c>
      <c r="F2137" s="21" t="s">
        <v>8235</v>
      </c>
      <c r="G2137" s="74" t="s">
        <v>8236</v>
      </c>
      <c r="H2137" s="72" t="s">
        <v>3011</v>
      </c>
      <c r="I2137" s="24">
        <v>0</v>
      </c>
      <c r="J2137" s="75">
        <v>710000000</v>
      </c>
      <c r="K2137" s="75" t="s">
        <v>82</v>
      </c>
      <c r="L2137" s="72" t="s">
        <v>895</v>
      </c>
      <c r="M2137" s="74" t="s">
        <v>706</v>
      </c>
      <c r="N2137" s="77" t="s">
        <v>84</v>
      </c>
      <c r="O2137" s="77" t="s">
        <v>4214</v>
      </c>
      <c r="P2137" s="74" t="s">
        <v>91</v>
      </c>
      <c r="Q2137" s="27">
        <v>796</v>
      </c>
      <c r="R2137" s="77" t="s">
        <v>678</v>
      </c>
      <c r="S2137" s="73">
        <v>1</v>
      </c>
      <c r="T2137" s="73">
        <v>150892.85999999999</v>
      </c>
      <c r="U2137" s="73">
        <f t="shared" si="401"/>
        <v>150892.85999999999</v>
      </c>
      <c r="V2137" s="12">
        <f t="shared" si="402"/>
        <v>169000.00320000001</v>
      </c>
      <c r="W2137" s="23"/>
      <c r="X2137" s="23">
        <v>2017</v>
      </c>
      <c r="Y2137" s="25"/>
      <c r="Z2137" s="121"/>
      <c r="AA2137" s="121" t="s">
        <v>904</v>
      </c>
      <c r="AB2137" s="121" t="s">
        <v>4790</v>
      </c>
      <c r="AC2137" s="121">
        <v>4</v>
      </c>
      <c r="AD2137" s="122" t="s">
        <v>8502</v>
      </c>
      <c r="AE2137" s="122" t="s">
        <v>8496</v>
      </c>
      <c r="AF2137" s="121" t="s">
        <v>9360</v>
      </c>
      <c r="AG2137" s="121"/>
      <c r="AH2137" s="121" t="s">
        <v>9359</v>
      </c>
      <c r="AI2137" s="121"/>
      <c r="AJ2137" s="123">
        <v>1</v>
      </c>
      <c r="AK2137" s="123">
        <v>143400</v>
      </c>
      <c r="AL2137" s="123">
        <v>143400</v>
      </c>
      <c r="AM2137" s="123">
        <f>U2137-AL2137</f>
        <v>7492.859999999986</v>
      </c>
      <c r="AN2137" s="130"/>
      <c r="AO2137" s="21"/>
      <c r="AP2137" s="24"/>
      <c r="AQ2137" s="21"/>
    </row>
    <row r="2138" spans="1:43" s="22" customFormat="1" ht="76.5" outlineLevel="1" x14ac:dyDescent="0.25">
      <c r="A2138" s="70"/>
      <c r="B2138" s="72" t="s">
        <v>8369</v>
      </c>
      <c r="C2138" s="21" t="s">
        <v>79</v>
      </c>
      <c r="D2138" s="21" t="s">
        <v>8370</v>
      </c>
      <c r="E2138" s="21" t="s">
        <v>8371</v>
      </c>
      <c r="F2138" s="21" t="s">
        <v>8372</v>
      </c>
      <c r="G2138" s="74" t="s">
        <v>8373</v>
      </c>
      <c r="H2138" s="72" t="s">
        <v>100</v>
      </c>
      <c r="I2138" s="24">
        <v>0</v>
      </c>
      <c r="J2138" s="75">
        <v>710000000</v>
      </c>
      <c r="K2138" s="75" t="s">
        <v>82</v>
      </c>
      <c r="L2138" s="72" t="s">
        <v>895</v>
      </c>
      <c r="M2138" s="74" t="s">
        <v>706</v>
      </c>
      <c r="N2138" s="77" t="s">
        <v>84</v>
      </c>
      <c r="O2138" s="77" t="s">
        <v>4624</v>
      </c>
      <c r="P2138" s="74" t="s">
        <v>91</v>
      </c>
      <c r="Q2138" s="27">
        <v>796</v>
      </c>
      <c r="R2138" s="77" t="s">
        <v>678</v>
      </c>
      <c r="S2138" s="73">
        <v>2</v>
      </c>
      <c r="T2138" s="73">
        <v>152120.54</v>
      </c>
      <c r="U2138" s="73">
        <v>0</v>
      </c>
      <c r="V2138" s="12">
        <f t="shared" si="402"/>
        <v>0</v>
      </c>
      <c r="W2138" s="23"/>
      <c r="X2138" s="23">
        <v>2017</v>
      </c>
      <c r="Y2138" s="25" t="s">
        <v>8876</v>
      </c>
      <c r="Z2138" s="121"/>
      <c r="AA2138" s="121" t="s">
        <v>904</v>
      </c>
      <c r="AB2138" s="121" t="s">
        <v>4792</v>
      </c>
      <c r="AC2138" s="121"/>
      <c r="AD2138" s="122"/>
      <c r="AE2138" s="122"/>
      <c r="AF2138" s="121" t="s">
        <v>8810</v>
      </c>
      <c r="AG2138" s="121"/>
      <c r="AH2138" s="121"/>
      <c r="AI2138" s="121"/>
      <c r="AJ2138" s="123"/>
      <c r="AK2138" s="123"/>
      <c r="AL2138" s="123"/>
      <c r="AM2138" s="123"/>
      <c r="AN2138" s="130"/>
      <c r="AO2138" s="21"/>
      <c r="AP2138" s="24"/>
      <c r="AQ2138" s="21"/>
    </row>
    <row r="2139" spans="1:43" s="22" customFormat="1" ht="76.5" outlineLevel="1" x14ac:dyDescent="0.25">
      <c r="A2139" s="70"/>
      <c r="B2139" s="72" t="s">
        <v>9100</v>
      </c>
      <c r="C2139" s="21" t="s">
        <v>79</v>
      </c>
      <c r="D2139" s="21" t="s">
        <v>8370</v>
      </c>
      <c r="E2139" s="21" t="s">
        <v>8371</v>
      </c>
      <c r="F2139" s="21" t="s">
        <v>8372</v>
      </c>
      <c r="G2139" s="74" t="s">
        <v>8373</v>
      </c>
      <c r="H2139" s="72" t="s">
        <v>100</v>
      </c>
      <c r="I2139" s="24">
        <v>0</v>
      </c>
      <c r="J2139" s="75">
        <v>710000000</v>
      </c>
      <c r="K2139" s="75" t="s">
        <v>82</v>
      </c>
      <c r="L2139" s="72" t="s">
        <v>164</v>
      </c>
      <c r="M2139" s="74" t="s">
        <v>706</v>
      </c>
      <c r="N2139" s="77" t="s">
        <v>84</v>
      </c>
      <c r="O2139" s="77" t="s">
        <v>4624</v>
      </c>
      <c r="P2139" s="74" t="s">
        <v>91</v>
      </c>
      <c r="Q2139" s="27">
        <v>796</v>
      </c>
      <c r="R2139" s="77" t="s">
        <v>678</v>
      </c>
      <c r="S2139" s="73">
        <v>2</v>
      </c>
      <c r="T2139" s="73">
        <v>208120</v>
      </c>
      <c r="U2139" s="73">
        <f t="shared" ref="U2139" si="440">S2139*T2139</f>
        <v>416240</v>
      </c>
      <c r="V2139" s="12">
        <f t="shared" ref="V2139" si="441">U2139*1.12</f>
        <v>466188.80000000005</v>
      </c>
      <c r="W2139" s="23"/>
      <c r="X2139" s="23">
        <v>2017</v>
      </c>
      <c r="Y2139" s="25"/>
      <c r="Z2139" s="121"/>
      <c r="AA2139" s="121" t="s">
        <v>904</v>
      </c>
      <c r="AB2139" s="121" t="s">
        <v>4792</v>
      </c>
      <c r="AC2139" s="121"/>
      <c r="AD2139" s="122"/>
      <c r="AE2139" s="122"/>
      <c r="AF2139" s="121" t="s">
        <v>9291</v>
      </c>
      <c r="AG2139" s="121" t="s">
        <v>9019</v>
      </c>
      <c r="AH2139" s="121" t="s">
        <v>8813</v>
      </c>
      <c r="AI2139" s="121"/>
      <c r="AJ2139" s="123">
        <v>2</v>
      </c>
      <c r="AK2139" s="123">
        <v>233094.39999999999</v>
      </c>
      <c r="AL2139" s="123">
        <f t="shared" ref="AL2139" si="442">AJ2139*AK2139</f>
        <v>466188.79999999999</v>
      </c>
      <c r="AM2139" s="123">
        <f>V2139-AL2139</f>
        <v>0</v>
      </c>
      <c r="AN2139" s="130"/>
      <c r="AO2139" s="21"/>
      <c r="AP2139" s="24"/>
      <c r="AQ2139" s="21"/>
    </row>
    <row r="2140" spans="1:43" s="22" customFormat="1" ht="76.5" outlineLevel="1" x14ac:dyDescent="0.25">
      <c r="A2140" s="70"/>
      <c r="B2140" s="72" t="s">
        <v>8541</v>
      </c>
      <c r="C2140" s="21" t="s">
        <v>79</v>
      </c>
      <c r="D2140" s="21" t="s">
        <v>8543</v>
      </c>
      <c r="E2140" s="21" t="s">
        <v>5933</v>
      </c>
      <c r="F2140" s="21" t="s">
        <v>8544</v>
      </c>
      <c r="G2140" s="74" t="s">
        <v>8545</v>
      </c>
      <c r="H2140" s="72" t="s">
        <v>100</v>
      </c>
      <c r="I2140" s="24">
        <v>0</v>
      </c>
      <c r="J2140" s="75">
        <v>710000000</v>
      </c>
      <c r="K2140" s="75" t="s">
        <v>82</v>
      </c>
      <c r="L2140" s="72" t="s">
        <v>747</v>
      </c>
      <c r="M2140" s="74" t="s">
        <v>8558</v>
      </c>
      <c r="N2140" s="77" t="s">
        <v>84</v>
      </c>
      <c r="O2140" s="77" t="s">
        <v>7688</v>
      </c>
      <c r="P2140" s="74" t="s">
        <v>91</v>
      </c>
      <c r="Q2140" s="27" t="s">
        <v>902</v>
      </c>
      <c r="R2140" s="77" t="s">
        <v>678</v>
      </c>
      <c r="S2140" s="73">
        <v>75</v>
      </c>
      <c r="T2140" s="73">
        <v>23843</v>
      </c>
      <c r="U2140" s="73">
        <f t="shared" ref="U2140:U2147" si="443">S2140*T2140</f>
        <v>1788225</v>
      </c>
      <c r="V2140" s="12">
        <f t="shared" si="402"/>
        <v>2002812.0000000002</v>
      </c>
      <c r="W2140" s="23"/>
      <c r="X2140" s="23">
        <v>2017</v>
      </c>
      <c r="Y2140" s="25"/>
      <c r="Z2140" s="121"/>
      <c r="AA2140" s="121" t="s">
        <v>7088</v>
      </c>
      <c r="AB2140" s="121" t="s">
        <v>4792</v>
      </c>
      <c r="AC2140" s="121"/>
      <c r="AD2140" s="122"/>
      <c r="AE2140" s="122"/>
      <c r="AF2140" s="121" t="s">
        <v>9031</v>
      </c>
      <c r="AG2140" s="121" t="s">
        <v>9019</v>
      </c>
      <c r="AH2140" s="121" t="s">
        <v>9034</v>
      </c>
      <c r="AI2140" s="121"/>
      <c r="AJ2140" s="123">
        <v>75</v>
      </c>
      <c r="AK2140" s="123">
        <v>26704</v>
      </c>
      <c r="AL2140" s="123">
        <f t="shared" si="430"/>
        <v>2002800</v>
      </c>
      <c r="AM2140" s="123">
        <f>V2140-AL2140</f>
        <v>12.000000000232831</v>
      </c>
      <c r="AN2140" s="130"/>
      <c r="AO2140" s="21"/>
      <c r="AP2140" s="24"/>
      <c r="AQ2140" s="21"/>
    </row>
    <row r="2141" spans="1:43" s="22" customFormat="1" ht="76.5" outlineLevel="1" x14ac:dyDescent="0.25">
      <c r="A2141" s="70"/>
      <c r="B2141" s="72" t="s">
        <v>8632</v>
      </c>
      <c r="C2141" s="21" t="s">
        <v>79</v>
      </c>
      <c r="D2141" s="21" t="s">
        <v>1191</v>
      </c>
      <c r="E2141" s="21" t="s">
        <v>772</v>
      </c>
      <c r="F2141" s="21" t="s">
        <v>1192</v>
      </c>
      <c r="G2141" s="74" t="s">
        <v>8555</v>
      </c>
      <c r="H2141" s="72" t="s">
        <v>81</v>
      </c>
      <c r="I2141" s="24">
        <v>0.5</v>
      </c>
      <c r="J2141" s="75">
        <v>710000000</v>
      </c>
      <c r="K2141" s="75" t="s">
        <v>82</v>
      </c>
      <c r="L2141" s="72" t="s">
        <v>747</v>
      </c>
      <c r="M2141" s="74" t="s">
        <v>96</v>
      </c>
      <c r="N2141" s="77" t="s">
        <v>84</v>
      </c>
      <c r="O2141" s="77" t="s">
        <v>4214</v>
      </c>
      <c r="P2141" s="74" t="s">
        <v>91</v>
      </c>
      <c r="Q2141" s="27">
        <v>778</v>
      </c>
      <c r="R2141" s="77" t="s">
        <v>8556</v>
      </c>
      <c r="S2141" s="73">
        <v>1734</v>
      </c>
      <c r="T2141" s="73">
        <v>360.75</v>
      </c>
      <c r="U2141" s="73">
        <f t="shared" si="443"/>
        <v>625540.5</v>
      </c>
      <c r="V2141" s="12">
        <f t="shared" si="402"/>
        <v>700605.3600000001</v>
      </c>
      <c r="W2141" s="23" t="s">
        <v>203</v>
      </c>
      <c r="X2141" s="23">
        <v>2017</v>
      </c>
      <c r="Y2141" s="25"/>
      <c r="Z2141" s="121"/>
      <c r="AA2141" s="121" t="s">
        <v>751</v>
      </c>
      <c r="AB2141" s="121" t="s">
        <v>4703</v>
      </c>
      <c r="AC2141" s="121"/>
      <c r="AD2141" s="122"/>
      <c r="AE2141" s="122"/>
      <c r="AF2141" s="121" t="s">
        <v>9309</v>
      </c>
      <c r="AG2141" s="121" t="s">
        <v>9018</v>
      </c>
      <c r="AH2141" s="121" t="s">
        <v>9043</v>
      </c>
      <c r="AI2141" s="121"/>
      <c r="AJ2141" s="123">
        <v>1734</v>
      </c>
      <c r="AK2141" s="123">
        <v>360.75</v>
      </c>
      <c r="AL2141" s="123">
        <f t="shared" si="430"/>
        <v>625540.5</v>
      </c>
      <c r="AM2141" s="123">
        <f>U2141-AL2141</f>
        <v>0</v>
      </c>
      <c r="AN2141" s="130"/>
      <c r="AO2141" s="21"/>
      <c r="AP2141" s="24"/>
      <c r="AQ2141" s="21"/>
    </row>
    <row r="2142" spans="1:43" s="22" customFormat="1" ht="76.5" outlineLevel="1" x14ac:dyDescent="0.25">
      <c r="A2142" s="70"/>
      <c r="B2142" s="72" t="s">
        <v>8633</v>
      </c>
      <c r="C2142" s="21" t="s">
        <v>79</v>
      </c>
      <c r="D2142" s="21" t="s">
        <v>3222</v>
      </c>
      <c r="E2142" s="21" t="s">
        <v>5783</v>
      </c>
      <c r="F2142" s="21" t="s">
        <v>3224</v>
      </c>
      <c r="G2142" s="74" t="s">
        <v>8564</v>
      </c>
      <c r="H2142" s="72" t="s">
        <v>81</v>
      </c>
      <c r="I2142" s="79">
        <v>0.5</v>
      </c>
      <c r="J2142" s="75">
        <v>710000000</v>
      </c>
      <c r="K2142" s="75" t="s">
        <v>82</v>
      </c>
      <c r="L2142" s="72" t="s">
        <v>747</v>
      </c>
      <c r="M2142" s="74" t="s">
        <v>8558</v>
      </c>
      <c r="N2142" s="77" t="s">
        <v>84</v>
      </c>
      <c r="O2142" s="77" t="s">
        <v>4214</v>
      </c>
      <c r="P2142" s="74" t="s">
        <v>91</v>
      </c>
      <c r="Q2142" s="76" t="s">
        <v>902</v>
      </c>
      <c r="R2142" s="77" t="s">
        <v>678</v>
      </c>
      <c r="S2142" s="73">
        <v>24</v>
      </c>
      <c r="T2142" s="73">
        <v>981</v>
      </c>
      <c r="U2142" s="73">
        <f>S2142*T2142</f>
        <v>23544</v>
      </c>
      <c r="V2142" s="73">
        <f>U2142*1.12</f>
        <v>26369.280000000002</v>
      </c>
      <c r="W2142" s="72" t="s">
        <v>1710</v>
      </c>
      <c r="X2142" s="23">
        <v>2017</v>
      </c>
      <c r="Y2142" s="25"/>
      <c r="Z2142" s="121" t="s">
        <v>687</v>
      </c>
      <c r="AA2142" s="121" t="s">
        <v>7088</v>
      </c>
      <c r="AB2142" s="121" t="s">
        <v>4703</v>
      </c>
      <c r="AC2142" s="121">
        <v>1</v>
      </c>
      <c r="AD2142" s="122" t="s">
        <v>9339</v>
      </c>
      <c r="AE2142" s="122" t="s">
        <v>9340</v>
      </c>
      <c r="AF2142" s="121" t="s">
        <v>6883</v>
      </c>
      <c r="AG2142" s="121"/>
      <c r="AH2142" s="126"/>
      <c r="AI2142" s="121"/>
      <c r="AJ2142" s="123"/>
      <c r="AK2142" s="123"/>
      <c r="AL2142" s="123"/>
      <c r="AM2142" s="123"/>
      <c r="AN2142" s="130"/>
      <c r="AO2142" s="21"/>
      <c r="AP2142" s="24"/>
      <c r="AQ2142" s="21"/>
    </row>
    <row r="2143" spans="1:43" s="22" customFormat="1" ht="76.5" outlineLevel="1" x14ac:dyDescent="0.25">
      <c r="A2143" s="70"/>
      <c r="B2143" s="72" t="s">
        <v>8634</v>
      </c>
      <c r="C2143" s="21" t="s">
        <v>79</v>
      </c>
      <c r="D2143" s="21" t="s">
        <v>314</v>
      </c>
      <c r="E2143" s="21" t="s">
        <v>315</v>
      </c>
      <c r="F2143" s="21" t="s">
        <v>316</v>
      </c>
      <c r="G2143" s="74" t="s">
        <v>317</v>
      </c>
      <c r="H2143" s="72" t="s">
        <v>81</v>
      </c>
      <c r="I2143" s="79">
        <v>0.5</v>
      </c>
      <c r="J2143" s="75">
        <v>710000000</v>
      </c>
      <c r="K2143" s="75" t="s">
        <v>82</v>
      </c>
      <c r="L2143" s="72" t="s">
        <v>747</v>
      </c>
      <c r="M2143" s="74" t="s">
        <v>8558</v>
      </c>
      <c r="N2143" s="77" t="s">
        <v>84</v>
      </c>
      <c r="O2143" s="77" t="s">
        <v>4214</v>
      </c>
      <c r="P2143" s="74" t="s">
        <v>91</v>
      </c>
      <c r="Q2143" s="76">
        <v>715</v>
      </c>
      <c r="R2143" s="77" t="s">
        <v>681</v>
      </c>
      <c r="S2143" s="73">
        <v>408</v>
      </c>
      <c r="T2143" s="73">
        <v>100</v>
      </c>
      <c r="U2143" s="73">
        <f t="shared" ref="U2143:U2144" si="444">S2143*T2143</f>
        <v>40800</v>
      </c>
      <c r="V2143" s="73">
        <f t="shared" ref="V2143:V2144" si="445">U2143*1.12</f>
        <v>45696.000000000007</v>
      </c>
      <c r="W2143" s="72" t="s">
        <v>1710</v>
      </c>
      <c r="X2143" s="23">
        <v>2017</v>
      </c>
      <c r="Y2143" s="25"/>
      <c r="Z2143" s="121" t="s">
        <v>687</v>
      </c>
      <c r="AA2143" s="121" t="s">
        <v>7088</v>
      </c>
      <c r="AB2143" s="121" t="s">
        <v>4703</v>
      </c>
      <c r="AC2143" s="121">
        <v>2</v>
      </c>
      <c r="AD2143" s="122" t="s">
        <v>9339</v>
      </c>
      <c r="AE2143" s="122" t="s">
        <v>9340</v>
      </c>
      <c r="AF2143" s="121" t="s">
        <v>6883</v>
      </c>
      <c r="AG2143" s="121"/>
      <c r="AH2143" s="126"/>
      <c r="AI2143" s="121"/>
      <c r="AJ2143" s="123"/>
      <c r="AK2143" s="123"/>
      <c r="AL2143" s="123"/>
      <c r="AM2143" s="123"/>
      <c r="AN2143" s="130"/>
      <c r="AO2143" s="21"/>
      <c r="AP2143" s="24"/>
      <c r="AQ2143" s="21"/>
    </row>
    <row r="2144" spans="1:43" s="22" customFormat="1" ht="89.25" outlineLevel="1" x14ac:dyDescent="0.25">
      <c r="A2144" s="70"/>
      <c r="B2144" s="72" t="s">
        <v>8635</v>
      </c>
      <c r="C2144" s="21" t="s">
        <v>79</v>
      </c>
      <c r="D2144" s="21" t="s">
        <v>1031</v>
      </c>
      <c r="E2144" s="21" t="s">
        <v>315</v>
      </c>
      <c r="F2144" s="21" t="s">
        <v>1032</v>
      </c>
      <c r="G2144" s="74" t="s">
        <v>8573</v>
      </c>
      <c r="H2144" s="72" t="s">
        <v>81</v>
      </c>
      <c r="I2144" s="79">
        <v>0</v>
      </c>
      <c r="J2144" s="75">
        <v>710000000</v>
      </c>
      <c r="K2144" s="75" t="s">
        <v>82</v>
      </c>
      <c r="L2144" s="72" t="s">
        <v>747</v>
      </c>
      <c r="M2144" s="74" t="s">
        <v>8558</v>
      </c>
      <c r="N2144" s="77" t="s">
        <v>84</v>
      </c>
      <c r="O2144" s="77" t="s">
        <v>4214</v>
      </c>
      <c r="P2144" s="74" t="s">
        <v>91</v>
      </c>
      <c r="Q2144" s="27">
        <v>715</v>
      </c>
      <c r="R2144" s="77" t="s">
        <v>681</v>
      </c>
      <c r="S2144" s="73">
        <v>100</v>
      </c>
      <c r="T2144" s="73">
        <v>313</v>
      </c>
      <c r="U2144" s="73">
        <f t="shared" si="444"/>
        <v>31300</v>
      </c>
      <c r="V2144" s="12">
        <f t="shared" si="445"/>
        <v>35056</v>
      </c>
      <c r="W2144" s="23"/>
      <c r="X2144" s="23">
        <v>2017</v>
      </c>
      <c r="Y2144" s="25"/>
      <c r="Z2144" s="121"/>
      <c r="AA2144" s="121" t="s">
        <v>7088</v>
      </c>
      <c r="AB2144" s="121" t="s">
        <v>4703</v>
      </c>
      <c r="AC2144" s="121">
        <v>17</v>
      </c>
      <c r="AD2144" s="122" t="s">
        <v>9341</v>
      </c>
      <c r="AE2144" s="122" t="s">
        <v>9054</v>
      </c>
      <c r="AF2144" s="121" t="s">
        <v>6883</v>
      </c>
      <c r="AG2144" s="121"/>
      <c r="AH2144" s="126" t="s">
        <v>9337</v>
      </c>
      <c r="AI2144" s="121"/>
      <c r="AJ2144" s="123"/>
      <c r="AK2144" s="123"/>
      <c r="AL2144" s="123"/>
      <c r="AM2144" s="123"/>
      <c r="AN2144" s="130"/>
      <c r="AO2144" s="21"/>
      <c r="AP2144" s="24"/>
      <c r="AQ2144" s="21"/>
    </row>
    <row r="2145" spans="1:43" s="22" customFormat="1" ht="140.25" outlineLevel="1" x14ac:dyDescent="0.25">
      <c r="A2145" s="70"/>
      <c r="B2145" s="72" t="s">
        <v>8636</v>
      </c>
      <c r="C2145" s="21" t="s">
        <v>79</v>
      </c>
      <c r="D2145" s="21" t="s">
        <v>8559</v>
      </c>
      <c r="E2145" s="21" t="s">
        <v>3885</v>
      </c>
      <c r="F2145" s="21" t="s">
        <v>8560</v>
      </c>
      <c r="G2145" s="74" t="s">
        <v>8568</v>
      </c>
      <c r="H2145" s="72" t="s">
        <v>81</v>
      </c>
      <c r="I2145" s="79">
        <v>0</v>
      </c>
      <c r="J2145" s="75">
        <v>710000000</v>
      </c>
      <c r="K2145" s="75" t="s">
        <v>82</v>
      </c>
      <c r="L2145" s="72" t="s">
        <v>747</v>
      </c>
      <c r="M2145" s="74" t="s">
        <v>8558</v>
      </c>
      <c r="N2145" s="77" t="s">
        <v>84</v>
      </c>
      <c r="O2145" s="77" t="s">
        <v>4214</v>
      </c>
      <c r="P2145" s="74" t="s">
        <v>91</v>
      </c>
      <c r="Q2145" s="27" t="s">
        <v>902</v>
      </c>
      <c r="R2145" s="77" t="s">
        <v>678</v>
      </c>
      <c r="S2145" s="73">
        <v>2</v>
      </c>
      <c r="T2145" s="73">
        <v>2833</v>
      </c>
      <c r="U2145" s="73">
        <v>0</v>
      </c>
      <c r="V2145" s="12">
        <f t="shared" si="402"/>
        <v>0</v>
      </c>
      <c r="W2145" s="23"/>
      <c r="X2145" s="23">
        <v>2017</v>
      </c>
      <c r="Y2145" s="25" t="s">
        <v>929</v>
      </c>
      <c r="Z2145" s="121"/>
      <c r="AA2145" s="121" t="s">
        <v>7088</v>
      </c>
      <c r="AB2145" s="121"/>
      <c r="AC2145" s="121"/>
      <c r="AD2145" s="122"/>
      <c r="AE2145" s="122"/>
      <c r="AF2145" s="121" t="s">
        <v>929</v>
      </c>
      <c r="AG2145" s="121"/>
      <c r="AH2145" s="121" t="s">
        <v>929</v>
      </c>
      <c r="AI2145" s="121"/>
      <c r="AJ2145" s="123"/>
      <c r="AK2145" s="123"/>
      <c r="AL2145" s="123" t="s">
        <v>8858</v>
      </c>
      <c r="AM2145" s="123"/>
      <c r="AN2145" s="130"/>
      <c r="AO2145" s="21"/>
      <c r="AP2145" s="24"/>
      <c r="AQ2145" s="21"/>
    </row>
    <row r="2146" spans="1:43" s="22" customFormat="1" ht="216.75" outlineLevel="1" x14ac:dyDescent="0.25">
      <c r="A2146" s="70"/>
      <c r="B2146" s="72" t="s">
        <v>8637</v>
      </c>
      <c r="C2146" s="21" t="s">
        <v>79</v>
      </c>
      <c r="D2146" s="21" t="s">
        <v>8561</v>
      </c>
      <c r="E2146" s="21" t="s">
        <v>2090</v>
      </c>
      <c r="F2146" s="21" t="s">
        <v>8562</v>
      </c>
      <c r="G2146" s="74" t="s">
        <v>8569</v>
      </c>
      <c r="H2146" s="72" t="s">
        <v>81</v>
      </c>
      <c r="I2146" s="79">
        <v>0</v>
      </c>
      <c r="J2146" s="75">
        <v>710000000</v>
      </c>
      <c r="K2146" s="75" t="s">
        <v>82</v>
      </c>
      <c r="L2146" s="72" t="s">
        <v>747</v>
      </c>
      <c r="M2146" s="74" t="s">
        <v>8558</v>
      </c>
      <c r="N2146" s="77" t="s">
        <v>84</v>
      </c>
      <c r="O2146" s="77" t="s">
        <v>4214</v>
      </c>
      <c r="P2146" s="74" t="s">
        <v>91</v>
      </c>
      <c r="Q2146" s="27" t="s">
        <v>902</v>
      </c>
      <c r="R2146" s="77" t="s">
        <v>678</v>
      </c>
      <c r="S2146" s="73">
        <v>34</v>
      </c>
      <c r="T2146" s="73">
        <v>452</v>
      </c>
      <c r="U2146" s="73">
        <v>0</v>
      </c>
      <c r="V2146" s="12">
        <f t="shared" si="402"/>
        <v>0</v>
      </c>
      <c r="W2146" s="23"/>
      <c r="X2146" s="23">
        <v>2017</v>
      </c>
      <c r="Y2146" s="25">
        <v>7.11</v>
      </c>
      <c r="Z2146" s="121"/>
      <c r="AA2146" s="121" t="s">
        <v>7088</v>
      </c>
      <c r="AB2146" s="121"/>
      <c r="AC2146" s="121"/>
      <c r="AD2146" s="122"/>
      <c r="AE2146" s="122"/>
      <c r="AF2146" s="121" t="s">
        <v>4078</v>
      </c>
      <c r="AG2146" s="121"/>
      <c r="AH2146" s="126"/>
      <c r="AI2146" s="121"/>
      <c r="AJ2146" s="123"/>
      <c r="AK2146" s="123"/>
      <c r="AL2146" s="123"/>
      <c r="AM2146" s="123"/>
      <c r="AN2146" s="130"/>
      <c r="AO2146" s="21"/>
      <c r="AP2146" s="24"/>
      <c r="AQ2146" s="21"/>
    </row>
    <row r="2147" spans="1:43" s="22" customFormat="1" ht="216.75" outlineLevel="1" x14ac:dyDescent="0.25">
      <c r="A2147" s="70"/>
      <c r="B2147" s="72" t="s">
        <v>8837</v>
      </c>
      <c r="C2147" s="21" t="s">
        <v>79</v>
      </c>
      <c r="D2147" s="21" t="s">
        <v>8561</v>
      </c>
      <c r="E2147" s="21" t="s">
        <v>2090</v>
      </c>
      <c r="F2147" s="21" t="s">
        <v>8562</v>
      </c>
      <c r="G2147" s="74" t="s">
        <v>8569</v>
      </c>
      <c r="H2147" s="72" t="s">
        <v>3011</v>
      </c>
      <c r="I2147" s="79">
        <v>0</v>
      </c>
      <c r="J2147" s="75">
        <v>710000000</v>
      </c>
      <c r="K2147" s="75" t="s">
        <v>82</v>
      </c>
      <c r="L2147" s="74" t="s">
        <v>917</v>
      </c>
      <c r="M2147" s="74" t="s">
        <v>8558</v>
      </c>
      <c r="N2147" s="77" t="s">
        <v>84</v>
      </c>
      <c r="O2147" s="77" t="s">
        <v>4214</v>
      </c>
      <c r="P2147" s="74" t="s">
        <v>91</v>
      </c>
      <c r="Q2147" s="27" t="s">
        <v>902</v>
      </c>
      <c r="R2147" s="77" t="s">
        <v>678</v>
      </c>
      <c r="S2147" s="73">
        <v>34</v>
      </c>
      <c r="T2147" s="73">
        <v>452</v>
      </c>
      <c r="U2147" s="73">
        <f t="shared" si="443"/>
        <v>15368</v>
      </c>
      <c r="V2147" s="12">
        <f t="shared" ref="V2147" si="446">U2147*1.12</f>
        <v>17212.16</v>
      </c>
      <c r="W2147" s="23"/>
      <c r="X2147" s="23">
        <v>2017</v>
      </c>
      <c r="Y2147" s="25"/>
      <c r="Z2147" s="121"/>
      <c r="AA2147" s="121" t="s">
        <v>7088</v>
      </c>
      <c r="AB2147" s="121"/>
      <c r="AC2147" s="121"/>
      <c r="AD2147" s="122"/>
      <c r="AE2147" s="122"/>
      <c r="AF2147" s="121"/>
      <c r="AG2147" s="121"/>
      <c r="AH2147" s="126"/>
      <c r="AI2147" s="121"/>
      <c r="AJ2147" s="123"/>
      <c r="AK2147" s="123"/>
      <c r="AL2147" s="123"/>
      <c r="AM2147" s="123"/>
      <c r="AN2147" s="130"/>
      <c r="AO2147" s="21"/>
      <c r="AP2147" s="24"/>
      <c r="AQ2147" s="21"/>
    </row>
    <row r="2148" spans="1:43" s="22" customFormat="1" ht="76.5" outlineLevel="1" x14ac:dyDescent="0.25">
      <c r="A2148" s="70"/>
      <c r="B2148" s="72" t="s">
        <v>8638</v>
      </c>
      <c r="C2148" s="21" t="s">
        <v>79</v>
      </c>
      <c r="D2148" s="21" t="s">
        <v>3948</v>
      </c>
      <c r="E2148" s="21" t="s">
        <v>3949</v>
      </c>
      <c r="F2148" s="21" t="s">
        <v>3950</v>
      </c>
      <c r="G2148" s="74" t="s">
        <v>8563</v>
      </c>
      <c r="H2148" s="72" t="s">
        <v>81</v>
      </c>
      <c r="I2148" s="79">
        <v>0</v>
      </c>
      <c r="J2148" s="75">
        <v>710000000</v>
      </c>
      <c r="K2148" s="75" t="s">
        <v>82</v>
      </c>
      <c r="L2148" s="72" t="s">
        <v>747</v>
      </c>
      <c r="M2148" s="74" t="s">
        <v>8558</v>
      </c>
      <c r="N2148" s="77" t="s">
        <v>84</v>
      </c>
      <c r="O2148" s="77" t="s">
        <v>4214</v>
      </c>
      <c r="P2148" s="74" t="s">
        <v>91</v>
      </c>
      <c r="Q2148" s="27" t="s">
        <v>902</v>
      </c>
      <c r="R2148" s="77" t="s">
        <v>678</v>
      </c>
      <c r="S2148" s="73">
        <v>4</v>
      </c>
      <c r="T2148" s="73">
        <v>1825</v>
      </c>
      <c r="U2148" s="73">
        <v>0</v>
      </c>
      <c r="V2148" s="12">
        <f t="shared" ref="V2148" si="447">U2148*1.12</f>
        <v>0</v>
      </c>
      <c r="W2148" s="23"/>
      <c r="X2148" s="23">
        <v>2017</v>
      </c>
      <c r="Y2148" s="25">
        <v>7.11</v>
      </c>
      <c r="Z2148" s="121"/>
      <c r="AA2148" s="121" t="s">
        <v>7088</v>
      </c>
      <c r="AB2148" s="121"/>
      <c r="AC2148" s="121"/>
      <c r="AD2148" s="122"/>
      <c r="AE2148" s="122"/>
      <c r="AF2148" s="121" t="s">
        <v>4078</v>
      </c>
      <c r="AG2148" s="121"/>
      <c r="AH2148" s="126"/>
      <c r="AI2148" s="121"/>
      <c r="AJ2148" s="123"/>
      <c r="AK2148" s="123"/>
      <c r="AL2148" s="123"/>
      <c r="AM2148" s="123"/>
      <c r="AN2148" s="130"/>
      <c r="AO2148" s="21"/>
      <c r="AP2148" s="24"/>
      <c r="AQ2148" s="21"/>
    </row>
    <row r="2149" spans="1:43" s="22" customFormat="1" ht="76.5" outlineLevel="1" x14ac:dyDescent="0.25">
      <c r="A2149" s="70"/>
      <c r="B2149" s="72" t="s">
        <v>8832</v>
      </c>
      <c r="C2149" s="21" t="s">
        <v>79</v>
      </c>
      <c r="D2149" s="21" t="s">
        <v>3948</v>
      </c>
      <c r="E2149" s="21" t="s">
        <v>3949</v>
      </c>
      <c r="F2149" s="21" t="s">
        <v>3950</v>
      </c>
      <c r="G2149" s="74" t="s">
        <v>8563</v>
      </c>
      <c r="H2149" s="72" t="s">
        <v>3011</v>
      </c>
      <c r="I2149" s="79">
        <v>0</v>
      </c>
      <c r="J2149" s="75">
        <v>710000000</v>
      </c>
      <c r="K2149" s="75" t="s">
        <v>82</v>
      </c>
      <c r="L2149" s="74" t="s">
        <v>917</v>
      </c>
      <c r="M2149" s="74" t="s">
        <v>8558</v>
      </c>
      <c r="N2149" s="77" t="s">
        <v>84</v>
      </c>
      <c r="O2149" s="77" t="s">
        <v>4214</v>
      </c>
      <c r="P2149" s="74" t="s">
        <v>91</v>
      </c>
      <c r="Q2149" s="27" t="s">
        <v>902</v>
      </c>
      <c r="R2149" s="77" t="s">
        <v>678</v>
      </c>
      <c r="S2149" s="73">
        <v>4</v>
      </c>
      <c r="T2149" s="73">
        <v>1825</v>
      </c>
      <c r="U2149" s="73">
        <f t="shared" ref="U2149" si="448">S2149*T2149</f>
        <v>7300</v>
      </c>
      <c r="V2149" s="12">
        <f t="shared" ref="V2149" si="449">U2149*1.12</f>
        <v>8176.0000000000009</v>
      </c>
      <c r="W2149" s="23"/>
      <c r="X2149" s="23">
        <v>2017</v>
      </c>
      <c r="Y2149" s="25"/>
      <c r="Z2149" s="121"/>
      <c r="AA2149" s="121" t="s">
        <v>7088</v>
      </c>
      <c r="AB2149" s="121"/>
      <c r="AC2149" s="121"/>
      <c r="AD2149" s="122"/>
      <c r="AE2149" s="122"/>
      <c r="AF2149" s="121"/>
      <c r="AG2149" s="121"/>
      <c r="AH2149" s="126"/>
      <c r="AI2149" s="121"/>
      <c r="AJ2149" s="123"/>
      <c r="AK2149" s="123"/>
      <c r="AL2149" s="123"/>
      <c r="AM2149" s="123"/>
      <c r="AN2149" s="130"/>
      <c r="AO2149" s="21"/>
      <c r="AP2149" s="24"/>
      <c r="AQ2149" s="21"/>
    </row>
    <row r="2150" spans="1:43" s="22" customFormat="1" ht="76.5" outlineLevel="1" x14ac:dyDescent="0.25">
      <c r="A2150" s="70"/>
      <c r="B2150" s="72" t="s">
        <v>8639</v>
      </c>
      <c r="C2150" s="21" t="s">
        <v>79</v>
      </c>
      <c r="D2150" s="21" t="s">
        <v>3849</v>
      </c>
      <c r="E2150" s="21" t="s">
        <v>3361</v>
      </c>
      <c r="F2150" s="21" t="s">
        <v>3850</v>
      </c>
      <c r="G2150" s="74" t="s">
        <v>8565</v>
      </c>
      <c r="H2150" s="72" t="s">
        <v>81</v>
      </c>
      <c r="I2150" s="79">
        <v>0</v>
      </c>
      <c r="J2150" s="75">
        <v>710000000</v>
      </c>
      <c r="K2150" s="75" t="s">
        <v>82</v>
      </c>
      <c r="L2150" s="72" t="s">
        <v>747</v>
      </c>
      <c r="M2150" s="74" t="s">
        <v>8558</v>
      </c>
      <c r="N2150" s="77" t="s">
        <v>84</v>
      </c>
      <c r="O2150" s="77" t="s">
        <v>4214</v>
      </c>
      <c r="P2150" s="74" t="s">
        <v>91</v>
      </c>
      <c r="Q2150" s="27">
        <v>166</v>
      </c>
      <c r="R2150" s="77" t="s">
        <v>1558</v>
      </c>
      <c r="S2150" s="73">
        <v>750</v>
      </c>
      <c r="T2150" s="73">
        <v>95</v>
      </c>
      <c r="U2150" s="73">
        <v>0</v>
      </c>
      <c r="V2150" s="12">
        <f t="shared" si="402"/>
        <v>0</v>
      </c>
      <c r="W2150" s="23"/>
      <c r="X2150" s="23">
        <v>2017</v>
      </c>
      <c r="Y2150" s="25" t="s">
        <v>929</v>
      </c>
      <c r="Z2150" s="121"/>
      <c r="AA2150" s="121" t="s">
        <v>7088</v>
      </c>
      <c r="AB2150" s="121"/>
      <c r="AC2150" s="121"/>
      <c r="AD2150" s="122"/>
      <c r="AE2150" s="122"/>
      <c r="AF2150" s="121" t="s">
        <v>929</v>
      </c>
      <c r="AG2150" s="121"/>
      <c r="AH2150" s="121" t="s">
        <v>929</v>
      </c>
      <c r="AI2150" s="121"/>
      <c r="AJ2150" s="123"/>
      <c r="AK2150" s="123"/>
      <c r="AL2150" s="123" t="s">
        <v>8859</v>
      </c>
      <c r="AM2150" s="123"/>
      <c r="AN2150" s="130"/>
      <c r="AO2150" s="21"/>
      <c r="AP2150" s="24"/>
      <c r="AQ2150" s="21"/>
    </row>
    <row r="2151" spans="1:43" s="22" customFormat="1" ht="76.5" outlineLevel="1" x14ac:dyDescent="0.25">
      <c r="A2151" s="70"/>
      <c r="B2151" s="72" t="s">
        <v>8640</v>
      </c>
      <c r="C2151" s="21" t="s">
        <v>79</v>
      </c>
      <c r="D2151" s="21" t="s">
        <v>3575</v>
      </c>
      <c r="E2151" s="21" t="s">
        <v>3576</v>
      </c>
      <c r="F2151" s="21" t="s">
        <v>3577</v>
      </c>
      <c r="G2151" s="74" t="s">
        <v>3578</v>
      </c>
      <c r="H2151" s="72" t="s">
        <v>81</v>
      </c>
      <c r="I2151" s="79">
        <v>0</v>
      </c>
      <c r="J2151" s="75">
        <v>710000000</v>
      </c>
      <c r="K2151" s="75" t="s">
        <v>82</v>
      </c>
      <c r="L2151" s="72" t="s">
        <v>747</v>
      </c>
      <c r="M2151" s="74" t="s">
        <v>8558</v>
      </c>
      <c r="N2151" s="77" t="s">
        <v>84</v>
      </c>
      <c r="O2151" s="77" t="s">
        <v>4214</v>
      </c>
      <c r="P2151" s="74" t="s">
        <v>91</v>
      </c>
      <c r="Q2151" s="27">
        <v>166</v>
      </c>
      <c r="R2151" s="77" t="s">
        <v>1558</v>
      </c>
      <c r="S2151" s="73">
        <v>460</v>
      </c>
      <c r="T2151" s="73">
        <v>182</v>
      </c>
      <c r="U2151" s="73">
        <v>0</v>
      </c>
      <c r="V2151" s="12">
        <f t="shared" ref="V2151:V2152" si="450">U2151*1.12</f>
        <v>0</v>
      </c>
      <c r="W2151" s="23"/>
      <c r="X2151" s="23">
        <v>2017</v>
      </c>
      <c r="Y2151" s="25" t="s">
        <v>929</v>
      </c>
      <c r="Z2151" s="121"/>
      <c r="AA2151" s="121" t="s">
        <v>7088</v>
      </c>
      <c r="AB2151" s="121"/>
      <c r="AC2151" s="121"/>
      <c r="AD2151" s="122"/>
      <c r="AE2151" s="122"/>
      <c r="AF2151" s="121" t="s">
        <v>929</v>
      </c>
      <c r="AG2151" s="121"/>
      <c r="AH2151" s="121" t="s">
        <v>929</v>
      </c>
      <c r="AI2151" s="121"/>
      <c r="AJ2151" s="123"/>
      <c r="AK2151" s="123"/>
      <c r="AL2151" s="123" t="s">
        <v>8860</v>
      </c>
      <c r="AM2151" s="123"/>
      <c r="AN2151" s="130"/>
      <c r="AO2151" s="21"/>
      <c r="AP2151" s="24"/>
      <c r="AQ2151" s="21"/>
    </row>
    <row r="2152" spans="1:43" s="22" customFormat="1" ht="140.25" outlineLevel="1" x14ac:dyDescent="0.25">
      <c r="A2152" s="70"/>
      <c r="B2152" s="72" t="s">
        <v>8641</v>
      </c>
      <c r="C2152" s="21" t="s">
        <v>79</v>
      </c>
      <c r="D2152" s="21" t="s">
        <v>8566</v>
      </c>
      <c r="E2152" s="21" t="s">
        <v>3898</v>
      </c>
      <c r="F2152" s="21" t="s">
        <v>8567</v>
      </c>
      <c r="G2152" s="74" t="s">
        <v>8574</v>
      </c>
      <c r="H2152" s="72" t="s">
        <v>81</v>
      </c>
      <c r="I2152" s="79">
        <v>0</v>
      </c>
      <c r="J2152" s="75">
        <v>710000000</v>
      </c>
      <c r="K2152" s="75" t="s">
        <v>82</v>
      </c>
      <c r="L2152" s="72" t="s">
        <v>747</v>
      </c>
      <c r="M2152" s="74" t="s">
        <v>8558</v>
      </c>
      <c r="N2152" s="77" t="s">
        <v>84</v>
      </c>
      <c r="O2152" s="77" t="s">
        <v>4214</v>
      </c>
      <c r="P2152" s="74" t="s">
        <v>91</v>
      </c>
      <c r="Q2152" s="27" t="s">
        <v>902</v>
      </c>
      <c r="R2152" s="77" t="s">
        <v>678</v>
      </c>
      <c r="S2152" s="73">
        <v>1</v>
      </c>
      <c r="T2152" s="73">
        <v>23182</v>
      </c>
      <c r="U2152" s="73">
        <v>0</v>
      </c>
      <c r="V2152" s="12">
        <f t="shared" si="450"/>
        <v>0</v>
      </c>
      <c r="W2152" s="23"/>
      <c r="X2152" s="23">
        <v>2017</v>
      </c>
      <c r="Y2152" s="25">
        <v>7.11</v>
      </c>
      <c r="Z2152" s="121"/>
      <c r="AA2152" s="121" t="s">
        <v>7088</v>
      </c>
      <c r="AB2152" s="121"/>
      <c r="AC2152" s="121"/>
      <c r="AD2152" s="122"/>
      <c r="AE2152" s="122"/>
      <c r="AF2152" s="121" t="s">
        <v>4078</v>
      </c>
      <c r="AG2152" s="121"/>
      <c r="AH2152" s="126"/>
      <c r="AI2152" s="121"/>
      <c r="AJ2152" s="123"/>
      <c r="AK2152" s="123"/>
      <c r="AL2152" s="123"/>
      <c r="AM2152" s="123"/>
      <c r="AN2152" s="130"/>
      <c r="AO2152" s="21"/>
      <c r="AP2152" s="24"/>
      <c r="AQ2152" s="21"/>
    </row>
    <row r="2153" spans="1:43" s="22" customFormat="1" ht="140.25" outlineLevel="1" x14ac:dyDescent="0.25">
      <c r="A2153" s="70"/>
      <c r="B2153" s="72" t="s">
        <v>8836</v>
      </c>
      <c r="C2153" s="21" t="s">
        <v>79</v>
      </c>
      <c r="D2153" s="21" t="s">
        <v>8566</v>
      </c>
      <c r="E2153" s="21" t="s">
        <v>3898</v>
      </c>
      <c r="F2153" s="21" t="s">
        <v>8567</v>
      </c>
      <c r="G2153" s="74" t="s">
        <v>8574</v>
      </c>
      <c r="H2153" s="72" t="s">
        <v>100</v>
      </c>
      <c r="I2153" s="79">
        <v>0</v>
      </c>
      <c r="J2153" s="75">
        <v>710000000</v>
      </c>
      <c r="K2153" s="75" t="s">
        <v>82</v>
      </c>
      <c r="L2153" s="74" t="s">
        <v>917</v>
      </c>
      <c r="M2153" s="74" t="s">
        <v>8558</v>
      </c>
      <c r="N2153" s="77" t="s">
        <v>84</v>
      </c>
      <c r="O2153" s="77" t="s">
        <v>4214</v>
      </c>
      <c r="P2153" s="74" t="s">
        <v>91</v>
      </c>
      <c r="Q2153" s="27" t="s">
        <v>902</v>
      </c>
      <c r="R2153" s="77" t="s">
        <v>678</v>
      </c>
      <c r="S2153" s="73">
        <v>1</v>
      </c>
      <c r="T2153" s="73">
        <v>23182</v>
      </c>
      <c r="U2153" s="73">
        <f t="shared" ref="U2153" si="451">S2153*T2153</f>
        <v>23182</v>
      </c>
      <c r="V2153" s="12">
        <f t="shared" ref="V2153" si="452">U2153*1.12</f>
        <v>25963.840000000004</v>
      </c>
      <c r="W2153" s="23"/>
      <c r="X2153" s="23">
        <v>2017</v>
      </c>
      <c r="Y2153" s="25"/>
      <c r="Z2153" s="121"/>
      <c r="AA2153" s="121" t="s">
        <v>7088</v>
      </c>
      <c r="AB2153" s="121"/>
      <c r="AC2153" s="121"/>
      <c r="AD2153" s="122"/>
      <c r="AE2153" s="122"/>
      <c r="AF2153" s="121"/>
      <c r="AG2153" s="121"/>
      <c r="AH2153" s="126"/>
      <c r="AI2153" s="121"/>
      <c r="AJ2153" s="123"/>
      <c r="AK2153" s="123"/>
      <c r="AL2153" s="123"/>
      <c r="AM2153" s="123"/>
      <c r="AN2153" s="130"/>
      <c r="AO2153" s="21"/>
      <c r="AP2153" s="24"/>
      <c r="AQ2153" s="21"/>
    </row>
    <row r="2154" spans="1:43" s="22" customFormat="1" ht="89.25" outlineLevel="1" x14ac:dyDescent="0.25">
      <c r="A2154" s="70"/>
      <c r="B2154" s="72" t="s">
        <v>8642</v>
      </c>
      <c r="C2154" s="21" t="s">
        <v>79</v>
      </c>
      <c r="D2154" s="21" t="s">
        <v>1300</v>
      </c>
      <c r="E2154" s="21" t="s">
        <v>1161</v>
      </c>
      <c r="F2154" s="21" t="s">
        <v>1162</v>
      </c>
      <c r="G2154" s="74" t="s">
        <v>3854</v>
      </c>
      <c r="H2154" s="75" t="s">
        <v>81</v>
      </c>
      <c r="I2154" s="79">
        <v>0.5</v>
      </c>
      <c r="J2154" s="75">
        <v>710000000</v>
      </c>
      <c r="K2154" s="75" t="s">
        <v>82</v>
      </c>
      <c r="L2154" s="72" t="s">
        <v>747</v>
      </c>
      <c r="M2154" s="74" t="s">
        <v>8595</v>
      </c>
      <c r="N2154" s="77" t="s">
        <v>84</v>
      </c>
      <c r="O2154" s="77" t="s">
        <v>4624</v>
      </c>
      <c r="P2154" s="74" t="s">
        <v>91</v>
      </c>
      <c r="Q2154" s="76">
        <v>868</v>
      </c>
      <c r="R2154" s="77" t="s">
        <v>8597</v>
      </c>
      <c r="S2154" s="73">
        <v>420</v>
      </c>
      <c r="T2154" s="73">
        <v>136.5</v>
      </c>
      <c r="U2154" s="73">
        <f t="shared" ref="U2154:U2195" si="453">S2154*T2154</f>
        <v>57330</v>
      </c>
      <c r="V2154" s="73">
        <f t="shared" ref="V2154:V2217" si="454">U2154*1.12</f>
        <v>64209.600000000006</v>
      </c>
      <c r="W2154" s="72" t="s">
        <v>203</v>
      </c>
      <c r="X2154" s="23">
        <v>2017</v>
      </c>
      <c r="Y2154" s="25"/>
      <c r="Z2154" s="121" t="s">
        <v>1723</v>
      </c>
      <c r="AA2154" s="121" t="s">
        <v>749</v>
      </c>
      <c r="AB2154" s="121" t="s">
        <v>7912</v>
      </c>
      <c r="AC2154" s="121">
        <v>1</v>
      </c>
      <c r="AD2154" s="122" t="s">
        <v>9276</v>
      </c>
      <c r="AE2154" s="122" t="s">
        <v>9054</v>
      </c>
      <c r="AF2154" s="121" t="s">
        <v>9274</v>
      </c>
      <c r="AG2154" s="121" t="s">
        <v>9018</v>
      </c>
      <c r="AH2154" s="121" t="s">
        <v>9275</v>
      </c>
      <c r="AI2154" s="121"/>
      <c r="AJ2154" s="123">
        <v>420</v>
      </c>
      <c r="AK2154" s="123">
        <v>136.5</v>
      </c>
      <c r="AL2154" s="123">
        <f>AJ2154*AK2154</f>
        <v>57330</v>
      </c>
      <c r="AM2154" s="123">
        <f>U2154-AL2154</f>
        <v>0</v>
      </c>
      <c r="AN2154" s="130"/>
      <c r="AO2154" s="21"/>
      <c r="AP2154" s="24"/>
      <c r="AQ2154" s="21"/>
    </row>
    <row r="2155" spans="1:43" s="22" customFormat="1" ht="89.25" outlineLevel="1" x14ac:dyDescent="0.25">
      <c r="A2155" s="70"/>
      <c r="B2155" s="72" t="s">
        <v>8643</v>
      </c>
      <c r="C2155" s="21" t="s">
        <v>79</v>
      </c>
      <c r="D2155" s="21" t="s">
        <v>1003</v>
      </c>
      <c r="E2155" s="21" t="s">
        <v>1000</v>
      </c>
      <c r="F2155" s="21" t="s">
        <v>1004</v>
      </c>
      <c r="G2155" s="74" t="s">
        <v>8578</v>
      </c>
      <c r="H2155" s="75" t="s">
        <v>81</v>
      </c>
      <c r="I2155" s="79">
        <v>0.5</v>
      </c>
      <c r="J2155" s="75">
        <v>710000000</v>
      </c>
      <c r="K2155" s="75" t="s">
        <v>82</v>
      </c>
      <c r="L2155" s="72" t="s">
        <v>747</v>
      </c>
      <c r="M2155" s="74" t="s">
        <v>8595</v>
      </c>
      <c r="N2155" s="77" t="s">
        <v>84</v>
      </c>
      <c r="O2155" s="77" t="s">
        <v>4624</v>
      </c>
      <c r="P2155" s="74" t="s">
        <v>91</v>
      </c>
      <c r="Q2155" s="76">
        <v>5111</v>
      </c>
      <c r="R2155" s="77" t="s">
        <v>897</v>
      </c>
      <c r="S2155" s="73">
        <v>420</v>
      </c>
      <c r="T2155" s="73">
        <v>367.5</v>
      </c>
      <c r="U2155" s="73">
        <f t="shared" si="453"/>
        <v>154350</v>
      </c>
      <c r="V2155" s="73">
        <f t="shared" si="454"/>
        <v>172872.00000000003</v>
      </c>
      <c r="W2155" s="72" t="s">
        <v>203</v>
      </c>
      <c r="X2155" s="23">
        <v>2017</v>
      </c>
      <c r="Y2155" s="25"/>
      <c r="Z2155" s="121" t="s">
        <v>1723</v>
      </c>
      <c r="AA2155" s="121" t="s">
        <v>749</v>
      </c>
      <c r="AB2155" s="121" t="s">
        <v>7912</v>
      </c>
      <c r="AC2155" s="121">
        <v>2</v>
      </c>
      <c r="AD2155" s="122" t="s">
        <v>9276</v>
      </c>
      <c r="AE2155" s="122" t="s">
        <v>9054</v>
      </c>
      <c r="AF2155" s="121" t="s">
        <v>9274</v>
      </c>
      <c r="AG2155" s="121" t="s">
        <v>9018</v>
      </c>
      <c r="AH2155" s="121" t="s">
        <v>9275</v>
      </c>
      <c r="AI2155" s="121"/>
      <c r="AJ2155" s="123">
        <v>420</v>
      </c>
      <c r="AK2155" s="123">
        <v>367.5</v>
      </c>
      <c r="AL2155" s="123">
        <f t="shared" ref="AL2155:AL2157" si="455">AJ2155*AK2155</f>
        <v>154350</v>
      </c>
      <c r="AM2155" s="123">
        <f t="shared" ref="AM2155:AM2157" si="456">U2155-AL2155</f>
        <v>0</v>
      </c>
      <c r="AN2155" s="130"/>
      <c r="AO2155" s="21"/>
      <c r="AP2155" s="24"/>
      <c r="AQ2155" s="21"/>
    </row>
    <row r="2156" spans="1:43" s="22" customFormat="1" ht="76.5" outlineLevel="1" x14ac:dyDescent="0.25">
      <c r="A2156" s="70"/>
      <c r="B2156" s="72" t="s">
        <v>8644</v>
      </c>
      <c r="C2156" s="21" t="s">
        <v>79</v>
      </c>
      <c r="D2156" s="21" t="s">
        <v>3114</v>
      </c>
      <c r="E2156" s="21" t="s">
        <v>1000</v>
      </c>
      <c r="F2156" s="21" t="s">
        <v>1009</v>
      </c>
      <c r="G2156" s="74" t="s">
        <v>1010</v>
      </c>
      <c r="H2156" s="75" t="s">
        <v>81</v>
      </c>
      <c r="I2156" s="79">
        <v>0.5</v>
      </c>
      <c r="J2156" s="75">
        <v>710000000</v>
      </c>
      <c r="K2156" s="75" t="s">
        <v>82</v>
      </c>
      <c r="L2156" s="72" t="s">
        <v>747</v>
      </c>
      <c r="M2156" s="74" t="s">
        <v>8595</v>
      </c>
      <c r="N2156" s="77" t="s">
        <v>84</v>
      </c>
      <c r="O2156" s="77" t="s">
        <v>4624</v>
      </c>
      <c r="P2156" s="74" t="s">
        <v>91</v>
      </c>
      <c r="Q2156" s="76">
        <v>868</v>
      </c>
      <c r="R2156" s="77" t="s">
        <v>89</v>
      </c>
      <c r="S2156" s="73">
        <v>420</v>
      </c>
      <c r="T2156" s="73">
        <v>937.5</v>
      </c>
      <c r="U2156" s="73">
        <f t="shared" si="453"/>
        <v>393750</v>
      </c>
      <c r="V2156" s="73">
        <f t="shared" si="454"/>
        <v>441000.00000000006</v>
      </c>
      <c r="W2156" s="72" t="s">
        <v>203</v>
      </c>
      <c r="X2156" s="23">
        <v>2017</v>
      </c>
      <c r="Y2156" s="25"/>
      <c r="Z2156" s="121" t="s">
        <v>1723</v>
      </c>
      <c r="AA2156" s="121" t="s">
        <v>749</v>
      </c>
      <c r="AB2156" s="121" t="s">
        <v>7912</v>
      </c>
      <c r="AC2156" s="121">
        <v>3</v>
      </c>
      <c r="AD2156" s="122" t="s">
        <v>9276</v>
      </c>
      <c r="AE2156" s="122" t="s">
        <v>9054</v>
      </c>
      <c r="AF2156" s="121" t="s">
        <v>9274</v>
      </c>
      <c r="AG2156" s="121" t="s">
        <v>9018</v>
      </c>
      <c r="AH2156" s="121" t="s">
        <v>9275</v>
      </c>
      <c r="AI2156" s="121"/>
      <c r="AJ2156" s="123">
        <v>420</v>
      </c>
      <c r="AK2156" s="123">
        <v>937.5</v>
      </c>
      <c r="AL2156" s="123">
        <f t="shared" si="455"/>
        <v>393750</v>
      </c>
      <c r="AM2156" s="123">
        <f t="shared" si="456"/>
        <v>0</v>
      </c>
      <c r="AN2156" s="130"/>
      <c r="AO2156" s="21"/>
      <c r="AP2156" s="24"/>
      <c r="AQ2156" s="21"/>
    </row>
    <row r="2157" spans="1:43" s="22" customFormat="1" ht="140.25" outlineLevel="1" x14ac:dyDescent="0.25">
      <c r="A2157" s="70"/>
      <c r="B2157" s="72" t="s">
        <v>8645</v>
      </c>
      <c r="C2157" s="21" t="s">
        <v>79</v>
      </c>
      <c r="D2157" s="21" t="s">
        <v>3114</v>
      </c>
      <c r="E2157" s="21" t="s">
        <v>1000</v>
      </c>
      <c r="F2157" s="21" t="s">
        <v>1009</v>
      </c>
      <c r="G2157" s="74" t="s">
        <v>8579</v>
      </c>
      <c r="H2157" s="75" t="s">
        <v>81</v>
      </c>
      <c r="I2157" s="79">
        <v>0.5</v>
      </c>
      <c r="J2157" s="75">
        <v>710000000</v>
      </c>
      <c r="K2157" s="75" t="s">
        <v>82</v>
      </c>
      <c r="L2157" s="72" t="s">
        <v>747</v>
      </c>
      <c r="M2157" s="74" t="s">
        <v>8595</v>
      </c>
      <c r="N2157" s="77" t="s">
        <v>84</v>
      </c>
      <c r="O2157" s="77" t="s">
        <v>4624</v>
      </c>
      <c r="P2157" s="74" t="s">
        <v>91</v>
      </c>
      <c r="Q2157" s="76">
        <v>868</v>
      </c>
      <c r="R2157" s="77" t="s">
        <v>89</v>
      </c>
      <c r="S2157" s="73">
        <v>420</v>
      </c>
      <c r="T2157" s="73">
        <v>875</v>
      </c>
      <c r="U2157" s="73">
        <f t="shared" si="453"/>
        <v>367500</v>
      </c>
      <c r="V2157" s="73">
        <f t="shared" si="454"/>
        <v>411600.00000000006</v>
      </c>
      <c r="W2157" s="72" t="s">
        <v>203</v>
      </c>
      <c r="X2157" s="23">
        <v>2017</v>
      </c>
      <c r="Y2157" s="25"/>
      <c r="Z2157" s="121" t="s">
        <v>1723</v>
      </c>
      <c r="AA2157" s="121" t="s">
        <v>749</v>
      </c>
      <c r="AB2157" s="121" t="s">
        <v>7912</v>
      </c>
      <c r="AC2157" s="121">
        <v>4</v>
      </c>
      <c r="AD2157" s="122" t="s">
        <v>9276</v>
      </c>
      <c r="AE2157" s="122" t="s">
        <v>9054</v>
      </c>
      <c r="AF2157" s="121" t="s">
        <v>9274</v>
      </c>
      <c r="AG2157" s="121" t="s">
        <v>9018</v>
      </c>
      <c r="AH2157" s="121" t="s">
        <v>9275</v>
      </c>
      <c r="AI2157" s="121"/>
      <c r="AJ2157" s="123">
        <v>420</v>
      </c>
      <c r="AK2157" s="123">
        <v>875</v>
      </c>
      <c r="AL2157" s="123">
        <f t="shared" si="455"/>
        <v>367500</v>
      </c>
      <c r="AM2157" s="123">
        <f t="shared" si="456"/>
        <v>0</v>
      </c>
      <c r="AN2157" s="130"/>
      <c r="AO2157" s="21"/>
      <c r="AP2157" s="24"/>
      <c r="AQ2157" s="21"/>
    </row>
    <row r="2158" spans="1:43" s="22" customFormat="1" ht="76.5" outlineLevel="1" x14ac:dyDescent="0.25">
      <c r="A2158" s="70"/>
      <c r="B2158" s="72" t="s">
        <v>8646</v>
      </c>
      <c r="C2158" s="21" t="s">
        <v>79</v>
      </c>
      <c r="D2158" s="21" t="s">
        <v>1008</v>
      </c>
      <c r="E2158" s="21" t="s">
        <v>1000</v>
      </c>
      <c r="F2158" s="21" t="s">
        <v>1151</v>
      </c>
      <c r="G2158" s="74" t="s">
        <v>8580</v>
      </c>
      <c r="H2158" s="75" t="s">
        <v>81</v>
      </c>
      <c r="I2158" s="79">
        <v>0.5</v>
      </c>
      <c r="J2158" s="75">
        <v>710000000</v>
      </c>
      <c r="K2158" s="75" t="s">
        <v>82</v>
      </c>
      <c r="L2158" s="72" t="s">
        <v>747</v>
      </c>
      <c r="M2158" s="74" t="s">
        <v>8595</v>
      </c>
      <c r="N2158" s="77" t="s">
        <v>84</v>
      </c>
      <c r="O2158" s="77" t="s">
        <v>4624</v>
      </c>
      <c r="P2158" s="74" t="s">
        <v>91</v>
      </c>
      <c r="Q2158" s="76">
        <v>796</v>
      </c>
      <c r="R2158" s="77" t="s">
        <v>678</v>
      </c>
      <c r="S2158" s="73">
        <v>420</v>
      </c>
      <c r="T2158" s="73">
        <v>731</v>
      </c>
      <c r="U2158" s="73">
        <f t="shared" si="453"/>
        <v>307020</v>
      </c>
      <c r="V2158" s="73">
        <f t="shared" si="454"/>
        <v>343862.4</v>
      </c>
      <c r="W2158" s="72" t="s">
        <v>203</v>
      </c>
      <c r="X2158" s="23">
        <v>2017</v>
      </c>
      <c r="Y2158" s="25"/>
      <c r="Z2158" s="121" t="s">
        <v>1723</v>
      </c>
      <c r="AA2158" s="121" t="s">
        <v>749</v>
      </c>
      <c r="AB2158" s="121" t="s">
        <v>7912</v>
      </c>
      <c r="AC2158" s="121">
        <v>5</v>
      </c>
      <c r="AD2158" s="122" t="s">
        <v>9276</v>
      </c>
      <c r="AE2158" s="122" t="s">
        <v>9054</v>
      </c>
      <c r="AF2158" s="121" t="s">
        <v>9364</v>
      </c>
      <c r="AG2158" s="121" t="s">
        <v>9018</v>
      </c>
      <c r="AH2158" s="121" t="s">
        <v>8379</v>
      </c>
      <c r="AI2158" s="121"/>
      <c r="AJ2158" s="123">
        <v>420</v>
      </c>
      <c r="AK2158" s="123">
        <v>731</v>
      </c>
      <c r="AL2158" s="123">
        <f>AJ2158*AK2158</f>
        <v>307020</v>
      </c>
      <c r="AM2158" s="123">
        <f>U2158-AL2158</f>
        <v>0</v>
      </c>
      <c r="AN2158" s="130"/>
      <c r="AO2158" s="21"/>
      <c r="AP2158" s="24"/>
      <c r="AQ2158" s="21"/>
    </row>
    <row r="2159" spans="1:43" s="22" customFormat="1" ht="76.5" outlineLevel="1" x14ac:dyDescent="0.25">
      <c r="A2159" s="70"/>
      <c r="B2159" s="72" t="s">
        <v>8647</v>
      </c>
      <c r="C2159" s="21" t="s">
        <v>79</v>
      </c>
      <c r="D2159" s="21" t="s">
        <v>1310</v>
      </c>
      <c r="E2159" s="21" t="s">
        <v>1000</v>
      </c>
      <c r="F2159" s="21" t="s">
        <v>1311</v>
      </c>
      <c r="G2159" s="74" t="s">
        <v>8581</v>
      </c>
      <c r="H2159" s="75" t="s">
        <v>81</v>
      </c>
      <c r="I2159" s="79">
        <v>0.5</v>
      </c>
      <c r="J2159" s="75">
        <v>710000000</v>
      </c>
      <c r="K2159" s="75" t="s">
        <v>82</v>
      </c>
      <c r="L2159" s="72" t="s">
        <v>747</v>
      </c>
      <c r="M2159" s="74" t="s">
        <v>8595</v>
      </c>
      <c r="N2159" s="77" t="s">
        <v>84</v>
      </c>
      <c r="O2159" s="77" t="s">
        <v>4624</v>
      </c>
      <c r="P2159" s="74" t="s">
        <v>91</v>
      </c>
      <c r="Q2159" s="76">
        <v>796</v>
      </c>
      <c r="R2159" s="77" t="s">
        <v>678</v>
      </c>
      <c r="S2159" s="73">
        <v>420</v>
      </c>
      <c r="T2159" s="73">
        <v>350</v>
      </c>
      <c r="U2159" s="73">
        <f t="shared" si="453"/>
        <v>147000</v>
      </c>
      <c r="V2159" s="73">
        <f t="shared" si="454"/>
        <v>164640.00000000003</v>
      </c>
      <c r="W2159" s="72" t="s">
        <v>203</v>
      </c>
      <c r="X2159" s="23">
        <v>2017</v>
      </c>
      <c r="Y2159" s="25"/>
      <c r="Z2159" s="121" t="s">
        <v>1723</v>
      </c>
      <c r="AA2159" s="121" t="s">
        <v>749</v>
      </c>
      <c r="AB2159" s="121" t="s">
        <v>7912</v>
      </c>
      <c r="AC2159" s="121">
        <v>6</v>
      </c>
      <c r="AD2159" s="122" t="s">
        <v>9276</v>
      </c>
      <c r="AE2159" s="122" t="s">
        <v>9054</v>
      </c>
      <c r="AF2159" s="121" t="s">
        <v>9274</v>
      </c>
      <c r="AG2159" s="121" t="s">
        <v>9018</v>
      </c>
      <c r="AH2159" s="121" t="s">
        <v>9275</v>
      </c>
      <c r="AI2159" s="121"/>
      <c r="AJ2159" s="123">
        <v>420</v>
      </c>
      <c r="AK2159" s="123">
        <v>350</v>
      </c>
      <c r="AL2159" s="123">
        <f>AJ2159*AK2159</f>
        <v>147000</v>
      </c>
      <c r="AM2159" s="123">
        <f>U2159-AL2159</f>
        <v>0</v>
      </c>
      <c r="AN2159" s="130"/>
      <c r="AO2159" s="21"/>
      <c r="AP2159" s="24"/>
      <c r="AQ2159" s="21"/>
    </row>
    <row r="2160" spans="1:43" s="22" customFormat="1" ht="89.25" outlineLevel="1" x14ac:dyDescent="0.25">
      <c r="A2160" s="70"/>
      <c r="B2160" s="72" t="s">
        <v>8648</v>
      </c>
      <c r="C2160" s="21" t="s">
        <v>79</v>
      </c>
      <c r="D2160" s="21" t="s">
        <v>1006</v>
      </c>
      <c r="E2160" s="21" t="s">
        <v>1000</v>
      </c>
      <c r="F2160" s="21" t="s">
        <v>1007</v>
      </c>
      <c r="G2160" s="74" t="s">
        <v>3856</v>
      </c>
      <c r="H2160" s="75" t="s">
        <v>81</v>
      </c>
      <c r="I2160" s="79">
        <v>0.5</v>
      </c>
      <c r="J2160" s="75">
        <v>710000000</v>
      </c>
      <c r="K2160" s="75" t="s">
        <v>82</v>
      </c>
      <c r="L2160" s="72" t="s">
        <v>747</v>
      </c>
      <c r="M2160" s="74" t="s">
        <v>8595</v>
      </c>
      <c r="N2160" s="77" t="s">
        <v>84</v>
      </c>
      <c r="O2160" s="77" t="s">
        <v>4624</v>
      </c>
      <c r="P2160" s="74" t="s">
        <v>91</v>
      </c>
      <c r="Q2160" s="76">
        <v>796</v>
      </c>
      <c r="R2160" s="77" t="s">
        <v>678</v>
      </c>
      <c r="S2160" s="73">
        <v>210</v>
      </c>
      <c r="T2160" s="73">
        <v>806.2</v>
      </c>
      <c r="U2160" s="73">
        <f t="shared" ref="U2160:U2167" si="457">S2160*T2160</f>
        <v>169302</v>
      </c>
      <c r="V2160" s="73">
        <f t="shared" ref="V2160:V2167" si="458">U2160*1.12</f>
        <v>189618.24000000002</v>
      </c>
      <c r="W2160" s="72" t="s">
        <v>203</v>
      </c>
      <c r="X2160" s="23">
        <v>2017</v>
      </c>
      <c r="Y2160" s="25"/>
      <c r="Z2160" s="121" t="s">
        <v>1723</v>
      </c>
      <c r="AA2160" s="121" t="s">
        <v>749</v>
      </c>
      <c r="AB2160" s="121" t="s">
        <v>7912</v>
      </c>
      <c r="AC2160" s="121">
        <v>7</v>
      </c>
      <c r="AD2160" s="122" t="s">
        <v>9276</v>
      </c>
      <c r="AE2160" s="122" t="s">
        <v>9054</v>
      </c>
      <c r="AF2160" s="121" t="s">
        <v>9325</v>
      </c>
      <c r="AG2160" s="121" t="s">
        <v>9018</v>
      </c>
      <c r="AH2160" s="121" t="s">
        <v>8379</v>
      </c>
      <c r="AI2160" s="121"/>
      <c r="AJ2160" s="123">
        <v>210</v>
      </c>
      <c r="AK2160" s="123">
        <v>806.2</v>
      </c>
      <c r="AL2160" s="123">
        <f>AJ2160*AK2160</f>
        <v>169302</v>
      </c>
      <c r="AM2160" s="123">
        <f>U2160-AL2160</f>
        <v>0</v>
      </c>
      <c r="AN2160" s="130"/>
      <c r="AO2160" s="21"/>
      <c r="AP2160" s="24"/>
      <c r="AQ2160" s="21"/>
    </row>
    <row r="2161" spans="1:43" s="22" customFormat="1" ht="76.5" outlineLevel="1" x14ac:dyDescent="0.25">
      <c r="A2161" s="70"/>
      <c r="B2161" s="72" t="s">
        <v>8649</v>
      </c>
      <c r="C2161" s="21" t="s">
        <v>79</v>
      </c>
      <c r="D2161" s="21" t="s">
        <v>4333</v>
      </c>
      <c r="E2161" s="21" t="s">
        <v>1041</v>
      </c>
      <c r="F2161" s="21" t="s">
        <v>4334</v>
      </c>
      <c r="G2161" s="74" t="s">
        <v>1314</v>
      </c>
      <c r="H2161" s="75" t="s">
        <v>81</v>
      </c>
      <c r="I2161" s="79">
        <v>0.5</v>
      </c>
      <c r="J2161" s="75">
        <v>710000000</v>
      </c>
      <c r="K2161" s="75" t="s">
        <v>82</v>
      </c>
      <c r="L2161" s="72" t="s">
        <v>747</v>
      </c>
      <c r="M2161" s="74" t="s">
        <v>8595</v>
      </c>
      <c r="N2161" s="77" t="s">
        <v>84</v>
      </c>
      <c r="O2161" s="77" t="s">
        <v>4624</v>
      </c>
      <c r="P2161" s="74" t="s">
        <v>91</v>
      </c>
      <c r="Q2161" s="76">
        <v>796</v>
      </c>
      <c r="R2161" s="77" t="s">
        <v>678</v>
      </c>
      <c r="S2161" s="73">
        <v>420</v>
      </c>
      <c r="T2161" s="73">
        <v>75</v>
      </c>
      <c r="U2161" s="73">
        <f t="shared" si="457"/>
        <v>31500</v>
      </c>
      <c r="V2161" s="73">
        <f t="shared" si="458"/>
        <v>35280</v>
      </c>
      <c r="W2161" s="72" t="s">
        <v>203</v>
      </c>
      <c r="X2161" s="23">
        <v>2017</v>
      </c>
      <c r="Y2161" s="25"/>
      <c r="Z2161" s="121" t="s">
        <v>1723</v>
      </c>
      <c r="AA2161" s="121" t="s">
        <v>749</v>
      </c>
      <c r="AB2161" s="121" t="s">
        <v>7912</v>
      </c>
      <c r="AC2161" s="121">
        <v>8</v>
      </c>
      <c r="AD2161" s="122" t="s">
        <v>9276</v>
      </c>
      <c r="AE2161" s="122" t="s">
        <v>9054</v>
      </c>
      <c r="AF2161" s="121" t="s">
        <v>9274</v>
      </c>
      <c r="AG2161" s="121" t="s">
        <v>9018</v>
      </c>
      <c r="AH2161" s="121" t="s">
        <v>9275</v>
      </c>
      <c r="AI2161" s="121"/>
      <c r="AJ2161" s="123">
        <v>420</v>
      </c>
      <c r="AK2161" s="123">
        <v>75</v>
      </c>
      <c r="AL2161" s="123">
        <f t="shared" ref="AL2161:AL2165" si="459">AJ2161*AK2161</f>
        <v>31500</v>
      </c>
      <c r="AM2161" s="123">
        <f t="shared" ref="AM2161:AM2165" si="460">U2161-AL2161</f>
        <v>0</v>
      </c>
      <c r="AN2161" s="130"/>
      <c r="AO2161" s="21"/>
      <c r="AP2161" s="24"/>
      <c r="AQ2161" s="21"/>
    </row>
    <row r="2162" spans="1:43" s="22" customFormat="1" ht="76.5" outlineLevel="1" x14ac:dyDescent="0.25">
      <c r="A2162" s="70"/>
      <c r="B2162" s="72" t="s">
        <v>8650</v>
      </c>
      <c r="C2162" s="21" t="s">
        <v>79</v>
      </c>
      <c r="D2162" s="21" t="s">
        <v>5745</v>
      </c>
      <c r="E2162" s="21" t="s">
        <v>1000</v>
      </c>
      <c r="F2162" s="21" t="s">
        <v>1012</v>
      </c>
      <c r="G2162" s="74" t="s">
        <v>8583</v>
      </c>
      <c r="H2162" s="75" t="s">
        <v>81</v>
      </c>
      <c r="I2162" s="79">
        <v>0.5</v>
      </c>
      <c r="J2162" s="75">
        <v>710000000</v>
      </c>
      <c r="K2162" s="75" t="s">
        <v>82</v>
      </c>
      <c r="L2162" s="72" t="s">
        <v>747</v>
      </c>
      <c r="M2162" s="74" t="s">
        <v>8595</v>
      </c>
      <c r="N2162" s="77" t="s">
        <v>84</v>
      </c>
      <c r="O2162" s="77" t="s">
        <v>4624</v>
      </c>
      <c r="P2162" s="74" t="s">
        <v>91</v>
      </c>
      <c r="Q2162" s="76">
        <v>796</v>
      </c>
      <c r="R2162" s="77" t="s">
        <v>678</v>
      </c>
      <c r="S2162" s="73">
        <v>140</v>
      </c>
      <c r="T2162" s="73">
        <v>741</v>
      </c>
      <c r="U2162" s="73">
        <f t="shared" si="457"/>
        <v>103740</v>
      </c>
      <c r="V2162" s="73">
        <f t="shared" si="458"/>
        <v>116188.80000000002</v>
      </c>
      <c r="W2162" s="72" t="s">
        <v>203</v>
      </c>
      <c r="X2162" s="23">
        <v>2017</v>
      </c>
      <c r="Y2162" s="25"/>
      <c r="Z2162" s="121" t="s">
        <v>1723</v>
      </c>
      <c r="AA2162" s="121" t="s">
        <v>749</v>
      </c>
      <c r="AB2162" s="121" t="s">
        <v>7912</v>
      </c>
      <c r="AC2162" s="121">
        <v>9</v>
      </c>
      <c r="AD2162" s="122" t="s">
        <v>9276</v>
      </c>
      <c r="AE2162" s="122" t="s">
        <v>9054</v>
      </c>
      <c r="AF2162" s="121" t="s">
        <v>9274</v>
      </c>
      <c r="AG2162" s="121" t="s">
        <v>9018</v>
      </c>
      <c r="AH2162" s="121" t="s">
        <v>9275</v>
      </c>
      <c r="AI2162" s="121"/>
      <c r="AJ2162" s="123">
        <v>140</v>
      </c>
      <c r="AK2162" s="123">
        <v>741</v>
      </c>
      <c r="AL2162" s="123">
        <f t="shared" si="459"/>
        <v>103740</v>
      </c>
      <c r="AM2162" s="123">
        <f t="shared" si="460"/>
        <v>0</v>
      </c>
      <c r="AN2162" s="130"/>
      <c r="AO2162" s="21"/>
      <c r="AP2162" s="24"/>
      <c r="AQ2162" s="21"/>
    </row>
    <row r="2163" spans="1:43" s="22" customFormat="1" ht="89.25" outlineLevel="1" x14ac:dyDescent="0.25">
      <c r="A2163" s="70"/>
      <c r="B2163" s="72" t="s">
        <v>8651</v>
      </c>
      <c r="C2163" s="21" t="s">
        <v>79</v>
      </c>
      <c r="D2163" s="21" t="s">
        <v>1033</v>
      </c>
      <c r="E2163" s="21" t="s">
        <v>1034</v>
      </c>
      <c r="F2163" s="21" t="s">
        <v>1035</v>
      </c>
      <c r="G2163" s="74" t="s">
        <v>8627</v>
      </c>
      <c r="H2163" s="75" t="s">
        <v>81</v>
      </c>
      <c r="I2163" s="79">
        <v>0.5</v>
      </c>
      <c r="J2163" s="75">
        <v>710000000</v>
      </c>
      <c r="K2163" s="75" t="s">
        <v>82</v>
      </c>
      <c r="L2163" s="72" t="s">
        <v>747</v>
      </c>
      <c r="M2163" s="74" t="s">
        <v>8595</v>
      </c>
      <c r="N2163" s="77" t="s">
        <v>84</v>
      </c>
      <c r="O2163" s="77" t="s">
        <v>4624</v>
      </c>
      <c r="P2163" s="74" t="s">
        <v>91</v>
      </c>
      <c r="Q2163" s="76" t="s">
        <v>1126</v>
      </c>
      <c r="R2163" s="77" t="s">
        <v>1127</v>
      </c>
      <c r="S2163" s="73">
        <v>420</v>
      </c>
      <c r="T2163" s="73">
        <v>163</v>
      </c>
      <c r="U2163" s="73">
        <f t="shared" si="457"/>
        <v>68460</v>
      </c>
      <c r="V2163" s="73">
        <f t="shared" si="458"/>
        <v>76675.200000000012</v>
      </c>
      <c r="W2163" s="72" t="s">
        <v>203</v>
      </c>
      <c r="X2163" s="23">
        <v>2017</v>
      </c>
      <c r="Y2163" s="25"/>
      <c r="Z2163" s="121" t="s">
        <v>1723</v>
      </c>
      <c r="AA2163" s="121" t="s">
        <v>749</v>
      </c>
      <c r="AB2163" s="121" t="s">
        <v>7912</v>
      </c>
      <c r="AC2163" s="121">
        <v>10</v>
      </c>
      <c r="AD2163" s="122" t="s">
        <v>9276</v>
      </c>
      <c r="AE2163" s="122" t="s">
        <v>9054</v>
      </c>
      <c r="AF2163" s="121" t="s">
        <v>9274</v>
      </c>
      <c r="AG2163" s="121" t="s">
        <v>9018</v>
      </c>
      <c r="AH2163" s="121" t="s">
        <v>9275</v>
      </c>
      <c r="AI2163" s="121"/>
      <c r="AJ2163" s="123">
        <v>420</v>
      </c>
      <c r="AK2163" s="123">
        <v>163</v>
      </c>
      <c r="AL2163" s="123">
        <f t="shared" si="459"/>
        <v>68460</v>
      </c>
      <c r="AM2163" s="123">
        <f t="shared" si="460"/>
        <v>0</v>
      </c>
      <c r="AN2163" s="130"/>
      <c r="AO2163" s="21"/>
      <c r="AP2163" s="24"/>
      <c r="AQ2163" s="21"/>
    </row>
    <row r="2164" spans="1:43" s="22" customFormat="1" ht="76.5" outlineLevel="1" x14ac:dyDescent="0.25">
      <c r="A2164" s="70"/>
      <c r="B2164" s="72" t="s">
        <v>8652</v>
      </c>
      <c r="C2164" s="21" t="s">
        <v>79</v>
      </c>
      <c r="D2164" s="21" t="s">
        <v>1059</v>
      </c>
      <c r="E2164" s="21" t="s">
        <v>772</v>
      </c>
      <c r="F2164" s="21" t="s">
        <v>1060</v>
      </c>
      <c r="G2164" s="74" t="s">
        <v>8584</v>
      </c>
      <c r="H2164" s="75" t="s">
        <v>81</v>
      </c>
      <c r="I2164" s="79">
        <v>0.5</v>
      </c>
      <c r="J2164" s="75">
        <v>710000000</v>
      </c>
      <c r="K2164" s="75" t="s">
        <v>82</v>
      </c>
      <c r="L2164" s="72" t="s">
        <v>747</v>
      </c>
      <c r="M2164" s="74" t="s">
        <v>8595</v>
      </c>
      <c r="N2164" s="77" t="s">
        <v>84</v>
      </c>
      <c r="O2164" s="77" t="s">
        <v>4624</v>
      </c>
      <c r="P2164" s="74" t="s">
        <v>91</v>
      </c>
      <c r="Q2164" s="76" t="s">
        <v>1420</v>
      </c>
      <c r="R2164" s="77" t="s">
        <v>1128</v>
      </c>
      <c r="S2164" s="73">
        <v>1038</v>
      </c>
      <c r="T2164" s="73">
        <v>468.75</v>
      </c>
      <c r="U2164" s="73">
        <f t="shared" si="457"/>
        <v>486562.5</v>
      </c>
      <c r="V2164" s="73">
        <f t="shared" si="458"/>
        <v>544950</v>
      </c>
      <c r="W2164" s="72" t="s">
        <v>203</v>
      </c>
      <c r="X2164" s="23">
        <v>2017</v>
      </c>
      <c r="Y2164" s="25"/>
      <c r="Z2164" s="121" t="s">
        <v>1723</v>
      </c>
      <c r="AA2164" s="121" t="s">
        <v>749</v>
      </c>
      <c r="AB2164" s="121" t="s">
        <v>7912</v>
      </c>
      <c r="AC2164" s="121">
        <v>11</v>
      </c>
      <c r="AD2164" s="122" t="s">
        <v>9276</v>
      </c>
      <c r="AE2164" s="122" t="s">
        <v>9054</v>
      </c>
      <c r="AF2164" s="121" t="s">
        <v>9325</v>
      </c>
      <c r="AG2164" s="121" t="s">
        <v>9018</v>
      </c>
      <c r="AH2164" s="121" t="s">
        <v>8379</v>
      </c>
      <c r="AI2164" s="121"/>
      <c r="AJ2164" s="123">
        <v>1038</v>
      </c>
      <c r="AK2164" s="123">
        <v>468.75</v>
      </c>
      <c r="AL2164" s="123">
        <f t="shared" si="459"/>
        <v>486562.5</v>
      </c>
      <c r="AM2164" s="123">
        <f t="shared" si="460"/>
        <v>0</v>
      </c>
      <c r="AN2164" s="130"/>
      <c r="AO2164" s="21"/>
      <c r="AP2164" s="24"/>
      <c r="AQ2164" s="21"/>
    </row>
    <row r="2165" spans="1:43" s="22" customFormat="1" ht="76.5" outlineLevel="1" x14ac:dyDescent="0.25">
      <c r="A2165" s="70"/>
      <c r="B2165" s="72" t="s">
        <v>8653</v>
      </c>
      <c r="C2165" s="21" t="s">
        <v>79</v>
      </c>
      <c r="D2165" s="21" t="s">
        <v>1061</v>
      </c>
      <c r="E2165" s="21" t="s">
        <v>1062</v>
      </c>
      <c r="F2165" s="21" t="s">
        <v>1063</v>
      </c>
      <c r="G2165" s="74" t="s">
        <v>1322</v>
      </c>
      <c r="H2165" s="75" t="s">
        <v>81</v>
      </c>
      <c r="I2165" s="79">
        <v>0.5</v>
      </c>
      <c r="J2165" s="75">
        <v>710000000</v>
      </c>
      <c r="K2165" s="75" t="s">
        <v>82</v>
      </c>
      <c r="L2165" s="72" t="s">
        <v>747</v>
      </c>
      <c r="M2165" s="74" t="s">
        <v>8595</v>
      </c>
      <c r="N2165" s="77" t="s">
        <v>84</v>
      </c>
      <c r="O2165" s="77" t="s">
        <v>4624</v>
      </c>
      <c r="P2165" s="74" t="s">
        <v>91</v>
      </c>
      <c r="Q2165" s="76">
        <v>778</v>
      </c>
      <c r="R2165" s="77" t="s">
        <v>899</v>
      </c>
      <c r="S2165" s="73">
        <v>1232</v>
      </c>
      <c r="T2165" s="73">
        <v>428.57</v>
      </c>
      <c r="U2165" s="73">
        <f t="shared" si="457"/>
        <v>527998.24</v>
      </c>
      <c r="V2165" s="73">
        <f t="shared" si="458"/>
        <v>591358.02880000009</v>
      </c>
      <c r="W2165" s="72" t="s">
        <v>203</v>
      </c>
      <c r="X2165" s="23">
        <v>2017</v>
      </c>
      <c r="Y2165" s="25"/>
      <c r="Z2165" s="121" t="s">
        <v>1723</v>
      </c>
      <c r="AA2165" s="121" t="s">
        <v>749</v>
      </c>
      <c r="AB2165" s="121" t="s">
        <v>7912</v>
      </c>
      <c r="AC2165" s="121">
        <v>12</v>
      </c>
      <c r="AD2165" s="122" t="s">
        <v>9276</v>
      </c>
      <c r="AE2165" s="122" t="s">
        <v>9054</v>
      </c>
      <c r="AF2165" s="121" t="s">
        <v>9325</v>
      </c>
      <c r="AG2165" s="121" t="s">
        <v>9018</v>
      </c>
      <c r="AH2165" s="121" t="s">
        <v>8379</v>
      </c>
      <c r="AI2165" s="121"/>
      <c r="AJ2165" s="123">
        <v>1232</v>
      </c>
      <c r="AK2165" s="123">
        <v>428.57</v>
      </c>
      <c r="AL2165" s="123">
        <f t="shared" si="459"/>
        <v>527998.24</v>
      </c>
      <c r="AM2165" s="123">
        <f t="shared" si="460"/>
        <v>0</v>
      </c>
      <c r="AN2165" s="130"/>
      <c r="AO2165" s="21"/>
      <c r="AP2165" s="24"/>
      <c r="AQ2165" s="21"/>
    </row>
    <row r="2166" spans="1:43" s="22" customFormat="1" ht="76.5" outlineLevel="1" x14ac:dyDescent="0.25">
      <c r="A2166" s="70"/>
      <c r="B2166" s="72" t="s">
        <v>8654</v>
      </c>
      <c r="C2166" s="21" t="s">
        <v>79</v>
      </c>
      <c r="D2166" s="21" t="s">
        <v>1043</v>
      </c>
      <c r="E2166" s="21" t="s">
        <v>1044</v>
      </c>
      <c r="F2166" s="21" t="s">
        <v>1045</v>
      </c>
      <c r="G2166" s="74" t="s">
        <v>4901</v>
      </c>
      <c r="H2166" s="75" t="s">
        <v>81</v>
      </c>
      <c r="I2166" s="79">
        <v>0.5</v>
      </c>
      <c r="J2166" s="75">
        <v>710000000</v>
      </c>
      <c r="K2166" s="75" t="s">
        <v>82</v>
      </c>
      <c r="L2166" s="72" t="s">
        <v>747</v>
      </c>
      <c r="M2166" s="74" t="s">
        <v>8595</v>
      </c>
      <c r="N2166" s="77" t="s">
        <v>84</v>
      </c>
      <c r="O2166" s="77" t="s">
        <v>4624</v>
      </c>
      <c r="P2166" s="74" t="s">
        <v>91</v>
      </c>
      <c r="Q2166" s="76" t="s">
        <v>902</v>
      </c>
      <c r="R2166" s="77" t="s">
        <v>678</v>
      </c>
      <c r="S2166" s="73">
        <v>30</v>
      </c>
      <c r="T2166" s="73">
        <v>1170</v>
      </c>
      <c r="U2166" s="73">
        <f t="shared" si="457"/>
        <v>35100</v>
      </c>
      <c r="V2166" s="73">
        <f t="shared" si="458"/>
        <v>39312.000000000007</v>
      </c>
      <c r="W2166" s="72" t="s">
        <v>203</v>
      </c>
      <c r="X2166" s="23">
        <v>2017</v>
      </c>
      <c r="Y2166" s="25"/>
      <c r="Z2166" s="121" t="s">
        <v>1723</v>
      </c>
      <c r="AA2166" s="121" t="s">
        <v>749</v>
      </c>
      <c r="AB2166" s="121" t="s">
        <v>7912</v>
      </c>
      <c r="AC2166" s="121">
        <v>13</v>
      </c>
      <c r="AD2166" s="122" t="s">
        <v>9276</v>
      </c>
      <c r="AE2166" s="122" t="s">
        <v>9054</v>
      </c>
      <c r="AF2166" s="121" t="s">
        <v>9274</v>
      </c>
      <c r="AG2166" s="121" t="s">
        <v>9018</v>
      </c>
      <c r="AH2166" s="121" t="s">
        <v>9275</v>
      </c>
      <c r="AI2166" s="121"/>
      <c r="AJ2166" s="123">
        <v>30</v>
      </c>
      <c r="AK2166" s="123">
        <v>1170</v>
      </c>
      <c r="AL2166" s="123">
        <f t="shared" ref="AL2166:AL2167" si="461">AJ2166*AK2166</f>
        <v>35100</v>
      </c>
      <c r="AM2166" s="123">
        <f t="shared" ref="AM2166:AM2167" si="462">U2166-AL2166</f>
        <v>0</v>
      </c>
      <c r="AN2166" s="130"/>
      <c r="AO2166" s="21"/>
      <c r="AP2166" s="24"/>
      <c r="AQ2166" s="21"/>
    </row>
    <row r="2167" spans="1:43" s="22" customFormat="1" ht="76.5" outlineLevel="1" x14ac:dyDescent="0.25">
      <c r="A2167" s="70"/>
      <c r="B2167" s="72" t="s">
        <v>8655</v>
      </c>
      <c r="C2167" s="21" t="s">
        <v>79</v>
      </c>
      <c r="D2167" s="21" t="s">
        <v>1047</v>
      </c>
      <c r="E2167" s="21" t="s">
        <v>1044</v>
      </c>
      <c r="F2167" s="21" t="s">
        <v>1048</v>
      </c>
      <c r="G2167" s="74" t="s">
        <v>4892</v>
      </c>
      <c r="H2167" s="75" t="s">
        <v>81</v>
      </c>
      <c r="I2167" s="79">
        <v>0.5</v>
      </c>
      <c r="J2167" s="75">
        <v>710000000</v>
      </c>
      <c r="K2167" s="75" t="s">
        <v>82</v>
      </c>
      <c r="L2167" s="72" t="s">
        <v>747</v>
      </c>
      <c r="M2167" s="74" t="s">
        <v>8595</v>
      </c>
      <c r="N2167" s="77" t="s">
        <v>84</v>
      </c>
      <c r="O2167" s="77" t="s">
        <v>4624</v>
      </c>
      <c r="P2167" s="74" t="s">
        <v>91</v>
      </c>
      <c r="Q2167" s="76" t="s">
        <v>902</v>
      </c>
      <c r="R2167" s="77" t="s">
        <v>678</v>
      </c>
      <c r="S2167" s="73">
        <v>30</v>
      </c>
      <c r="T2167" s="73">
        <v>700</v>
      </c>
      <c r="U2167" s="73">
        <f t="shared" si="457"/>
        <v>21000</v>
      </c>
      <c r="V2167" s="73">
        <f t="shared" si="458"/>
        <v>23520.000000000004</v>
      </c>
      <c r="W2167" s="72" t="s">
        <v>203</v>
      </c>
      <c r="X2167" s="23">
        <v>2017</v>
      </c>
      <c r="Y2167" s="25"/>
      <c r="Z2167" s="121" t="s">
        <v>1723</v>
      </c>
      <c r="AA2167" s="121" t="s">
        <v>749</v>
      </c>
      <c r="AB2167" s="121" t="s">
        <v>7912</v>
      </c>
      <c r="AC2167" s="121">
        <v>14</v>
      </c>
      <c r="AD2167" s="122" t="s">
        <v>9276</v>
      </c>
      <c r="AE2167" s="122" t="s">
        <v>9054</v>
      </c>
      <c r="AF2167" s="121" t="s">
        <v>9274</v>
      </c>
      <c r="AG2167" s="121" t="s">
        <v>9018</v>
      </c>
      <c r="AH2167" s="121" t="s">
        <v>9275</v>
      </c>
      <c r="AI2167" s="121"/>
      <c r="AJ2167" s="123">
        <v>30</v>
      </c>
      <c r="AK2167" s="123">
        <v>700</v>
      </c>
      <c r="AL2167" s="123">
        <f t="shared" si="461"/>
        <v>21000</v>
      </c>
      <c r="AM2167" s="123">
        <f t="shared" si="462"/>
        <v>0</v>
      </c>
      <c r="AN2167" s="130"/>
      <c r="AO2167" s="21"/>
      <c r="AP2167" s="24"/>
      <c r="AQ2167" s="21"/>
    </row>
    <row r="2168" spans="1:43" s="22" customFormat="1" ht="89.25" outlineLevel="1" x14ac:dyDescent="0.25">
      <c r="A2168" s="70"/>
      <c r="B2168" s="72" t="s">
        <v>8656</v>
      </c>
      <c r="C2168" s="21" t="s">
        <v>79</v>
      </c>
      <c r="D2168" s="21" t="s">
        <v>1014</v>
      </c>
      <c r="E2168" s="21" t="s">
        <v>1015</v>
      </c>
      <c r="F2168" s="21" t="s">
        <v>1016</v>
      </c>
      <c r="G2168" s="74" t="s">
        <v>8582</v>
      </c>
      <c r="H2168" s="25" t="s">
        <v>81</v>
      </c>
      <c r="I2168" s="79">
        <v>0</v>
      </c>
      <c r="J2168" s="75">
        <v>710000000</v>
      </c>
      <c r="K2168" s="75" t="s">
        <v>82</v>
      </c>
      <c r="L2168" s="72" t="s">
        <v>747</v>
      </c>
      <c r="M2168" s="74" t="s">
        <v>8595</v>
      </c>
      <c r="N2168" s="77" t="s">
        <v>84</v>
      </c>
      <c r="O2168" s="77" t="s">
        <v>4624</v>
      </c>
      <c r="P2168" s="74" t="s">
        <v>91</v>
      </c>
      <c r="Q2168" s="27">
        <v>796</v>
      </c>
      <c r="R2168" s="77" t="s">
        <v>678</v>
      </c>
      <c r="S2168" s="73">
        <v>105</v>
      </c>
      <c r="T2168" s="73">
        <v>712.43</v>
      </c>
      <c r="U2168" s="73">
        <v>0</v>
      </c>
      <c r="V2168" s="12">
        <f t="shared" si="454"/>
        <v>0</v>
      </c>
      <c r="W2168" s="23"/>
      <c r="X2168" s="23">
        <v>2017</v>
      </c>
      <c r="Y2168" s="25" t="s">
        <v>929</v>
      </c>
      <c r="Z2168" s="121" t="s">
        <v>1723</v>
      </c>
      <c r="AA2168" s="121" t="s">
        <v>749</v>
      </c>
      <c r="AB2168" s="121" t="s">
        <v>7912</v>
      </c>
      <c r="AC2168" s="121">
        <v>1</v>
      </c>
      <c r="AD2168" s="122" t="s">
        <v>9317</v>
      </c>
      <c r="AE2168" s="122" t="s">
        <v>9054</v>
      </c>
      <c r="AF2168" s="121" t="s">
        <v>929</v>
      </c>
      <c r="AG2168" s="121"/>
      <c r="AH2168" s="121" t="s">
        <v>929</v>
      </c>
      <c r="AI2168" s="121"/>
      <c r="AJ2168" s="123"/>
      <c r="AK2168" s="123"/>
      <c r="AL2168" s="123" t="s">
        <v>9312</v>
      </c>
      <c r="AM2168" s="123"/>
      <c r="AN2168" s="130"/>
      <c r="AO2168" s="21"/>
      <c r="AP2168" s="24"/>
      <c r="AQ2168" s="21"/>
    </row>
    <row r="2169" spans="1:43" s="22" customFormat="1" ht="76.5" outlineLevel="1" x14ac:dyDescent="0.25">
      <c r="A2169" s="70"/>
      <c r="B2169" s="72" t="s">
        <v>8657</v>
      </c>
      <c r="C2169" s="21" t="s">
        <v>79</v>
      </c>
      <c r="D2169" s="21" t="s">
        <v>1031</v>
      </c>
      <c r="E2169" s="21" t="s">
        <v>315</v>
      </c>
      <c r="F2169" s="21" t="s">
        <v>1032</v>
      </c>
      <c r="G2169" s="74" t="s">
        <v>4885</v>
      </c>
      <c r="H2169" s="25" t="s">
        <v>81</v>
      </c>
      <c r="I2169" s="79">
        <v>0</v>
      </c>
      <c r="J2169" s="75">
        <v>710000000</v>
      </c>
      <c r="K2169" s="75" t="s">
        <v>82</v>
      </c>
      <c r="L2169" s="72" t="s">
        <v>747</v>
      </c>
      <c r="M2169" s="74" t="s">
        <v>8595</v>
      </c>
      <c r="N2169" s="77" t="s">
        <v>84</v>
      </c>
      <c r="O2169" s="77" t="s">
        <v>4624</v>
      </c>
      <c r="P2169" s="74" t="s">
        <v>91</v>
      </c>
      <c r="Q2169" s="27">
        <v>715</v>
      </c>
      <c r="R2169" s="77" t="s">
        <v>681</v>
      </c>
      <c r="S2169" s="73">
        <v>360</v>
      </c>
      <c r="T2169" s="73">
        <v>126</v>
      </c>
      <c r="U2169" s="73">
        <v>0</v>
      </c>
      <c r="V2169" s="12">
        <f t="shared" si="454"/>
        <v>0</v>
      </c>
      <c r="W2169" s="23"/>
      <c r="X2169" s="23">
        <v>2017</v>
      </c>
      <c r="Y2169" s="25" t="s">
        <v>929</v>
      </c>
      <c r="Z2169" s="121" t="s">
        <v>1723</v>
      </c>
      <c r="AA2169" s="121" t="s">
        <v>749</v>
      </c>
      <c r="AB2169" s="121" t="s">
        <v>7912</v>
      </c>
      <c r="AC2169" s="121">
        <v>2</v>
      </c>
      <c r="AD2169" s="122" t="s">
        <v>9317</v>
      </c>
      <c r="AE2169" s="122" t="s">
        <v>9054</v>
      </c>
      <c r="AF2169" s="121" t="s">
        <v>929</v>
      </c>
      <c r="AG2169" s="121"/>
      <c r="AH2169" s="121" t="s">
        <v>929</v>
      </c>
      <c r="AI2169" s="121"/>
      <c r="AJ2169" s="123"/>
      <c r="AK2169" s="123"/>
      <c r="AL2169" s="123" t="s">
        <v>9312</v>
      </c>
      <c r="AM2169" s="123"/>
      <c r="AN2169" s="130"/>
      <c r="AO2169" s="21"/>
      <c r="AP2169" s="24"/>
      <c r="AQ2169" s="21"/>
    </row>
    <row r="2170" spans="1:43" s="22" customFormat="1" ht="76.5" outlineLevel="1" x14ac:dyDescent="0.25">
      <c r="A2170" s="70"/>
      <c r="B2170" s="72" t="s">
        <v>8658</v>
      </c>
      <c r="C2170" s="21" t="s">
        <v>79</v>
      </c>
      <c r="D2170" s="21" t="s">
        <v>3012</v>
      </c>
      <c r="E2170" s="21" t="s">
        <v>3013</v>
      </c>
      <c r="F2170" s="21" t="s">
        <v>3014</v>
      </c>
      <c r="G2170" s="74" t="s">
        <v>8998</v>
      </c>
      <c r="H2170" s="25" t="s">
        <v>81</v>
      </c>
      <c r="I2170" s="79">
        <v>0</v>
      </c>
      <c r="J2170" s="75">
        <v>710000000</v>
      </c>
      <c r="K2170" s="75" t="s">
        <v>82</v>
      </c>
      <c r="L2170" s="72" t="s">
        <v>747</v>
      </c>
      <c r="M2170" s="74" t="s">
        <v>8595</v>
      </c>
      <c r="N2170" s="77" t="s">
        <v>84</v>
      </c>
      <c r="O2170" s="77" t="s">
        <v>4624</v>
      </c>
      <c r="P2170" s="74" t="s">
        <v>91</v>
      </c>
      <c r="Q2170" s="27" t="s">
        <v>930</v>
      </c>
      <c r="R2170" s="77" t="s">
        <v>903</v>
      </c>
      <c r="S2170" s="73">
        <v>300</v>
      </c>
      <c r="T2170" s="73">
        <v>79</v>
      </c>
      <c r="U2170" s="73">
        <v>0</v>
      </c>
      <c r="V2170" s="12">
        <f t="shared" si="454"/>
        <v>0</v>
      </c>
      <c r="W2170" s="23"/>
      <c r="X2170" s="23">
        <v>2017</v>
      </c>
      <c r="Y2170" s="25" t="s">
        <v>929</v>
      </c>
      <c r="Z2170" s="121" t="s">
        <v>1723</v>
      </c>
      <c r="AA2170" s="121" t="s">
        <v>749</v>
      </c>
      <c r="AB2170" s="121" t="s">
        <v>7912</v>
      </c>
      <c r="AC2170" s="121">
        <v>3</v>
      </c>
      <c r="AD2170" s="122" t="s">
        <v>9317</v>
      </c>
      <c r="AE2170" s="122" t="s">
        <v>9054</v>
      </c>
      <c r="AF2170" s="121" t="s">
        <v>929</v>
      </c>
      <c r="AG2170" s="121"/>
      <c r="AH2170" s="121" t="s">
        <v>929</v>
      </c>
      <c r="AI2170" s="121"/>
      <c r="AJ2170" s="123"/>
      <c r="AK2170" s="123"/>
      <c r="AL2170" s="123" t="s">
        <v>9312</v>
      </c>
      <c r="AM2170" s="123"/>
      <c r="AN2170" s="130"/>
      <c r="AO2170" s="21"/>
      <c r="AP2170" s="24"/>
      <c r="AQ2170" s="21"/>
    </row>
    <row r="2171" spans="1:43" s="22" customFormat="1" ht="76.5" outlineLevel="1" x14ac:dyDescent="0.25">
      <c r="A2171" s="70"/>
      <c r="B2171" s="72" t="s">
        <v>8659</v>
      </c>
      <c r="C2171" s="21" t="s">
        <v>79</v>
      </c>
      <c r="D2171" s="21" t="s">
        <v>1065</v>
      </c>
      <c r="E2171" s="21" t="s">
        <v>1066</v>
      </c>
      <c r="F2171" s="21" t="s">
        <v>1067</v>
      </c>
      <c r="G2171" s="74" t="s">
        <v>1337</v>
      </c>
      <c r="H2171" s="25" t="s">
        <v>81</v>
      </c>
      <c r="I2171" s="79">
        <v>0</v>
      </c>
      <c r="J2171" s="75">
        <v>710000000</v>
      </c>
      <c r="K2171" s="75" t="s">
        <v>82</v>
      </c>
      <c r="L2171" s="72" t="s">
        <v>747</v>
      </c>
      <c r="M2171" s="74" t="s">
        <v>8595</v>
      </c>
      <c r="N2171" s="77" t="s">
        <v>84</v>
      </c>
      <c r="O2171" s="77" t="s">
        <v>4624</v>
      </c>
      <c r="P2171" s="74" t="s">
        <v>91</v>
      </c>
      <c r="Q2171" s="27">
        <v>796</v>
      </c>
      <c r="R2171" s="77" t="s">
        <v>678</v>
      </c>
      <c r="S2171" s="73">
        <v>200</v>
      </c>
      <c r="T2171" s="73">
        <v>300</v>
      </c>
      <c r="U2171" s="73">
        <v>0</v>
      </c>
      <c r="V2171" s="12">
        <f t="shared" si="454"/>
        <v>0</v>
      </c>
      <c r="W2171" s="23"/>
      <c r="X2171" s="23">
        <v>2017</v>
      </c>
      <c r="Y2171" s="25" t="s">
        <v>929</v>
      </c>
      <c r="Z2171" s="121" t="s">
        <v>1723</v>
      </c>
      <c r="AA2171" s="121" t="s">
        <v>749</v>
      </c>
      <c r="AB2171" s="121" t="s">
        <v>7912</v>
      </c>
      <c r="AC2171" s="121">
        <v>4</v>
      </c>
      <c r="AD2171" s="122" t="s">
        <v>9317</v>
      </c>
      <c r="AE2171" s="122" t="s">
        <v>9054</v>
      </c>
      <c r="AF2171" s="121" t="s">
        <v>929</v>
      </c>
      <c r="AG2171" s="121"/>
      <c r="AH2171" s="121" t="s">
        <v>929</v>
      </c>
      <c r="AI2171" s="121"/>
      <c r="AJ2171" s="123"/>
      <c r="AK2171" s="123"/>
      <c r="AL2171" s="123" t="s">
        <v>9312</v>
      </c>
      <c r="AM2171" s="123"/>
      <c r="AN2171" s="130"/>
      <c r="AO2171" s="21"/>
      <c r="AP2171" s="24"/>
      <c r="AQ2171" s="21"/>
    </row>
    <row r="2172" spans="1:43" s="22" customFormat="1" ht="76.5" outlineLevel="1" x14ac:dyDescent="0.25">
      <c r="A2172" s="70"/>
      <c r="B2172" s="72" t="s">
        <v>8660</v>
      </c>
      <c r="C2172" s="21" t="s">
        <v>79</v>
      </c>
      <c r="D2172" s="21" t="s">
        <v>1321</v>
      </c>
      <c r="E2172" s="21" t="s">
        <v>1070</v>
      </c>
      <c r="F2172" s="21" t="s">
        <v>1320</v>
      </c>
      <c r="G2172" s="74" t="s">
        <v>4886</v>
      </c>
      <c r="H2172" s="25" t="s">
        <v>81</v>
      </c>
      <c r="I2172" s="79">
        <v>0</v>
      </c>
      <c r="J2172" s="75">
        <v>710000000</v>
      </c>
      <c r="K2172" s="75" t="s">
        <v>82</v>
      </c>
      <c r="L2172" s="72" t="s">
        <v>747</v>
      </c>
      <c r="M2172" s="74" t="s">
        <v>8595</v>
      </c>
      <c r="N2172" s="77" t="s">
        <v>84</v>
      </c>
      <c r="O2172" s="77" t="s">
        <v>4624</v>
      </c>
      <c r="P2172" s="74" t="s">
        <v>91</v>
      </c>
      <c r="Q2172" s="27">
        <v>736</v>
      </c>
      <c r="R2172" s="77" t="s">
        <v>1128</v>
      </c>
      <c r="S2172" s="73">
        <v>220</v>
      </c>
      <c r="T2172" s="73">
        <v>151.69999999999999</v>
      </c>
      <c r="U2172" s="73">
        <v>0</v>
      </c>
      <c r="V2172" s="12">
        <f t="shared" si="454"/>
        <v>0</v>
      </c>
      <c r="W2172" s="23"/>
      <c r="X2172" s="23">
        <v>2017</v>
      </c>
      <c r="Y2172" s="25" t="s">
        <v>929</v>
      </c>
      <c r="Z2172" s="121" t="s">
        <v>1723</v>
      </c>
      <c r="AA2172" s="121" t="s">
        <v>749</v>
      </c>
      <c r="AB2172" s="121" t="s">
        <v>7912</v>
      </c>
      <c r="AC2172" s="121">
        <v>5</v>
      </c>
      <c r="AD2172" s="122" t="s">
        <v>9317</v>
      </c>
      <c r="AE2172" s="122" t="s">
        <v>9054</v>
      </c>
      <c r="AF2172" s="121" t="s">
        <v>929</v>
      </c>
      <c r="AG2172" s="121"/>
      <c r="AH2172" s="121" t="s">
        <v>929</v>
      </c>
      <c r="AI2172" s="121"/>
      <c r="AJ2172" s="123"/>
      <c r="AK2172" s="123"/>
      <c r="AL2172" s="123" t="s">
        <v>9312</v>
      </c>
      <c r="AM2172" s="123"/>
      <c r="AN2172" s="130"/>
      <c r="AO2172" s="21"/>
      <c r="AP2172" s="24"/>
      <c r="AQ2172" s="21"/>
    </row>
    <row r="2173" spans="1:43" s="22" customFormat="1" ht="76.5" outlineLevel="1" x14ac:dyDescent="0.25">
      <c r="A2173" s="70"/>
      <c r="B2173" s="72" t="s">
        <v>8661</v>
      </c>
      <c r="C2173" s="21" t="s">
        <v>79</v>
      </c>
      <c r="D2173" s="21" t="s">
        <v>4444</v>
      </c>
      <c r="E2173" s="21" t="s">
        <v>1070</v>
      </c>
      <c r="F2173" s="21" t="s">
        <v>4445</v>
      </c>
      <c r="G2173" s="74" t="s">
        <v>4887</v>
      </c>
      <c r="H2173" s="25" t="s">
        <v>81</v>
      </c>
      <c r="I2173" s="79">
        <v>0</v>
      </c>
      <c r="J2173" s="75">
        <v>710000000</v>
      </c>
      <c r="K2173" s="75" t="s">
        <v>82</v>
      </c>
      <c r="L2173" s="72" t="s">
        <v>747</v>
      </c>
      <c r="M2173" s="74" t="s">
        <v>8595</v>
      </c>
      <c r="N2173" s="77" t="s">
        <v>84</v>
      </c>
      <c r="O2173" s="77" t="s">
        <v>4624</v>
      </c>
      <c r="P2173" s="74" t="s">
        <v>91</v>
      </c>
      <c r="Q2173" s="27" t="s">
        <v>1420</v>
      </c>
      <c r="R2173" s="77" t="s">
        <v>1128</v>
      </c>
      <c r="S2173" s="73">
        <v>154</v>
      </c>
      <c r="T2173" s="73">
        <v>135</v>
      </c>
      <c r="U2173" s="73">
        <v>0</v>
      </c>
      <c r="V2173" s="12">
        <f t="shared" si="454"/>
        <v>0</v>
      </c>
      <c r="W2173" s="23"/>
      <c r="X2173" s="23">
        <v>2017</v>
      </c>
      <c r="Y2173" s="25" t="s">
        <v>929</v>
      </c>
      <c r="Z2173" s="121" t="s">
        <v>1723</v>
      </c>
      <c r="AA2173" s="121" t="s">
        <v>749</v>
      </c>
      <c r="AB2173" s="121" t="s">
        <v>7912</v>
      </c>
      <c r="AC2173" s="121">
        <v>6</v>
      </c>
      <c r="AD2173" s="122" t="s">
        <v>9317</v>
      </c>
      <c r="AE2173" s="122" t="s">
        <v>9054</v>
      </c>
      <c r="AF2173" s="121" t="s">
        <v>929</v>
      </c>
      <c r="AG2173" s="121"/>
      <c r="AH2173" s="121" t="s">
        <v>929</v>
      </c>
      <c r="AI2173" s="121"/>
      <c r="AJ2173" s="123"/>
      <c r="AK2173" s="123"/>
      <c r="AL2173" s="123" t="s">
        <v>9312</v>
      </c>
      <c r="AM2173" s="123"/>
      <c r="AN2173" s="130"/>
      <c r="AO2173" s="21"/>
      <c r="AP2173" s="24"/>
      <c r="AQ2173" s="21"/>
    </row>
    <row r="2174" spans="1:43" s="22" customFormat="1" ht="76.5" outlineLevel="1" x14ac:dyDescent="0.25">
      <c r="A2174" s="70"/>
      <c r="B2174" s="72" t="s">
        <v>8662</v>
      </c>
      <c r="C2174" s="21" t="s">
        <v>79</v>
      </c>
      <c r="D2174" s="21" t="s">
        <v>4444</v>
      </c>
      <c r="E2174" s="21" t="s">
        <v>1070</v>
      </c>
      <c r="F2174" s="21" t="s">
        <v>4445</v>
      </c>
      <c r="G2174" s="74" t="s">
        <v>8585</v>
      </c>
      <c r="H2174" s="25" t="s">
        <v>81</v>
      </c>
      <c r="I2174" s="79">
        <v>0</v>
      </c>
      <c r="J2174" s="75">
        <v>710000000</v>
      </c>
      <c r="K2174" s="75" t="s">
        <v>82</v>
      </c>
      <c r="L2174" s="72" t="s">
        <v>747</v>
      </c>
      <c r="M2174" s="74" t="s">
        <v>8595</v>
      </c>
      <c r="N2174" s="77" t="s">
        <v>84</v>
      </c>
      <c r="O2174" s="77" t="s">
        <v>4624</v>
      </c>
      <c r="P2174" s="74" t="s">
        <v>91</v>
      </c>
      <c r="Q2174" s="27" t="s">
        <v>1420</v>
      </c>
      <c r="R2174" s="77" t="s">
        <v>1128</v>
      </c>
      <c r="S2174" s="73">
        <v>170</v>
      </c>
      <c r="T2174" s="73">
        <v>375</v>
      </c>
      <c r="U2174" s="73">
        <v>0</v>
      </c>
      <c r="V2174" s="12">
        <f t="shared" si="454"/>
        <v>0</v>
      </c>
      <c r="W2174" s="23"/>
      <c r="X2174" s="23">
        <v>2017</v>
      </c>
      <c r="Y2174" s="25" t="s">
        <v>929</v>
      </c>
      <c r="Z2174" s="121" t="s">
        <v>1723</v>
      </c>
      <c r="AA2174" s="121" t="s">
        <v>749</v>
      </c>
      <c r="AB2174" s="121" t="s">
        <v>7912</v>
      </c>
      <c r="AC2174" s="121">
        <v>7</v>
      </c>
      <c r="AD2174" s="122" t="s">
        <v>9317</v>
      </c>
      <c r="AE2174" s="122" t="s">
        <v>9054</v>
      </c>
      <c r="AF2174" s="121" t="s">
        <v>929</v>
      </c>
      <c r="AG2174" s="121"/>
      <c r="AH2174" s="121" t="s">
        <v>929</v>
      </c>
      <c r="AI2174" s="121"/>
      <c r="AJ2174" s="123"/>
      <c r="AK2174" s="123"/>
      <c r="AL2174" s="123" t="s">
        <v>9312</v>
      </c>
      <c r="AM2174" s="123"/>
      <c r="AN2174" s="130"/>
      <c r="AO2174" s="21"/>
      <c r="AP2174" s="24"/>
      <c r="AQ2174" s="21"/>
    </row>
    <row r="2175" spans="1:43" s="22" customFormat="1" ht="76.5" outlineLevel="1" x14ac:dyDescent="0.25">
      <c r="A2175" s="70"/>
      <c r="B2175" s="72" t="s">
        <v>8663</v>
      </c>
      <c r="C2175" s="21" t="s">
        <v>79</v>
      </c>
      <c r="D2175" s="21" t="s">
        <v>1203</v>
      </c>
      <c r="E2175" s="21" t="s">
        <v>1204</v>
      </c>
      <c r="F2175" s="21" t="s">
        <v>1205</v>
      </c>
      <c r="G2175" s="74" t="s">
        <v>8628</v>
      </c>
      <c r="H2175" s="25" t="s">
        <v>81</v>
      </c>
      <c r="I2175" s="79">
        <v>0</v>
      </c>
      <c r="J2175" s="75">
        <v>710000000</v>
      </c>
      <c r="K2175" s="75" t="s">
        <v>82</v>
      </c>
      <c r="L2175" s="72" t="s">
        <v>747</v>
      </c>
      <c r="M2175" s="74" t="s">
        <v>8595</v>
      </c>
      <c r="N2175" s="77" t="s">
        <v>84</v>
      </c>
      <c r="O2175" s="77" t="s">
        <v>4624</v>
      </c>
      <c r="P2175" s="74" t="s">
        <v>91</v>
      </c>
      <c r="Q2175" s="27">
        <v>796</v>
      </c>
      <c r="R2175" s="77" t="s">
        <v>678</v>
      </c>
      <c r="S2175" s="73">
        <v>15</v>
      </c>
      <c r="T2175" s="73">
        <v>2500</v>
      </c>
      <c r="U2175" s="73">
        <v>0</v>
      </c>
      <c r="V2175" s="12">
        <f t="shared" si="454"/>
        <v>0</v>
      </c>
      <c r="W2175" s="23"/>
      <c r="X2175" s="23">
        <v>2017</v>
      </c>
      <c r="Y2175" s="25" t="s">
        <v>929</v>
      </c>
      <c r="Z2175" s="121" t="s">
        <v>1723</v>
      </c>
      <c r="AA2175" s="121" t="s">
        <v>749</v>
      </c>
      <c r="AB2175" s="121" t="s">
        <v>7912</v>
      </c>
      <c r="AC2175" s="121">
        <v>8</v>
      </c>
      <c r="AD2175" s="122" t="s">
        <v>9317</v>
      </c>
      <c r="AE2175" s="122" t="s">
        <v>9054</v>
      </c>
      <c r="AF2175" s="121" t="s">
        <v>929</v>
      </c>
      <c r="AG2175" s="121"/>
      <c r="AH2175" s="121" t="s">
        <v>929</v>
      </c>
      <c r="AI2175" s="121"/>
      <c r="AJ2175" s="123"/>
      <c r="AK2175" s="123"/>
      <c r="AL2175" s="123" t="s">
        <v>9312</v>
      </c>
      <c r="AM2175" s="123"/>
      <c r="AN2175" s="130"/>
      <c r="AO2175" s="21"/>
      <c r="AP2175" s="24"/>
      <c r="AQ2175" s="21"/>
    </row>
    <row r="2176" spans="1:43" s="22" customFormat="1" ht="76.5" outlineLevel="1" x14ac:dyDescent="0.25">
      <c r="A2176" s="70"/>
      <c r="B2176" s="72" t="s">
        <v>8664</v>
      </c>
      <c r="C2176" s="21" t="s">
        <v>79</v>
      </c>
      <c r="D2176" s="21" t="s">
        <v>1203</v>
      </c>
      <c r="E2176" s="21" t="s">
        <v>441</v>
      </c>
      <c r="F2176" s="21" t="s">
        <v>1205</v>
      </c>
      <c r="G2176" s="74" t="s">
        <v>1325</v>
      </c>
      <c r="H2176" s="25" t="s">
        <v>81</v>
      </c>
      <c r="I2176" s="79">
        <v>0</v>
      </c>
      <c r="J2176" s="75">
        <v>710000000</v>
      </c>
      <c r="K2176" s="75" t="s">
        <v>82</v>
      </c>
      <c r="L2176" s="72" t="s">
        <v>747</v>
      </c>
      <c r="M2176" s="74" t="s">
        <v>8595</v>
      </c>
      <c r="N2176" s="77" t="s">
        <v>84</v>
      </c>
      <c r="O2176" s="77" t="s">
        <v>4624</v>
      </c>
      <c r="P2176" s="74" t="s">
        <v>91</v>
      </c>
      <c r="Q2176" s="27">
        <v>796</v>
      </c>
      <c r="R2176" s="77" t="s">
        <v>678</v>
      </c>
      <c r="S2176" s="73">
        <v>90</v>
      </c>
      <c r="T2176" s="73">
        <v>300</v>
      </c>
      <c r="U2176" s="73">
        <v>0</v>
      </c>
      <c r="V2176" s="12">
        <f t="shared" si="454"/>
        <v>0</v>
      </c>
      <c r="W2176" s="23"/>
      <c r="X2176" s="23">
        <v>2017</v>
      </c>
      <c r="Y2176" s="25" t="s">
        <v>929</v>
      </c>
      <c r="Z2176" s="121" t="s">
        <v>1723</v>
      </c>
      <c r="AA2176" s="121" t="s">
        <v>749</v>
      </c>
      <c r="AB2176" s="121" t="s">
        <v>7912</v>
      </c>
      <c r="AC2176" s="121">
        <v>9</v>
      </c>
      <c r="AD2176" s="122" t="s">
        <v>9317</v>
      </c>
      <c r="AE2176" s="122" t="s">
        <v>9054</v>
      </c>
      <c r="AF2176" s="121" t="s">
        <v>929</v>
      </c>
      <c r="AG2176" s="121"/>
      <c r="AH2176" s="121" t="s">
        <v>929</v>
      </c>
      <c r="AI2176" s="121"/>
      <c r="AJ2176" s="123"/>
      <c r="AK2176" s="123"/>
      <c r="AL2176" s="123" t="s">
        <v>9312</v>
      </c>
      <c r="AM2176" s="123"/>
      <c r="AN2176" s="130"/>
      <c r="AO2176" s="21"/>
      <c r="AP2176" s="24"/>
      <c r="AQ2176" s="21"/>
    </row>
    <row r="2177" spans="1:43" s="22" customFormat="1" ht="89.25" outlineLevel="1" x14ac:dyDescent="0.25">
      <c r="A2177" s="70"/>
      <c r="B2177" s="72" t="s">
        <v>8665</v>
      </c>
      <c r="C2177" s="21" t="s">
        <v>79</v>
      </c>
      <c r="D2177" s="21" t="s">
        <v>1298</v>
      </c>
      <c r="E2177" s="21" t="s">
        <v>1200</v>
      </c>
      <c r="F2177" s="21" t="s">
        <v>1201</v>
      </c>
      <c r="G2177" s="74" t="s">
        <v>4823</v>
      </c>
      <c r="H2177" s="25" t="s">
        <v>81</v>
      </c>
      <c r="I2177" s="79">
        <v>0</v>
      </c>
      <c r="J2177" s="75">
        <v>710000000</v>
      </c>
      <c r="K2177" s="75" t="s">
        <v>82</v>
      </c>
      <c r="L2177" s="72" t="s">
        <v>747</v>
      </c>
      <c r="M2177" s="74" t="s">
        <v>8595</v>
      </c>
      <c r="N2177" s="77" t="s">
        <v>84</v>
      </c>
      <c r="O2177" s="77" t="s">
        <v>4624</v>
      </c>
      <c r="P2177" s="74" t="s">
        <v>91</v>
      </c>
      <c r="Q2177" s="27">
        <v>839</v>
      </c>
      <c r="R2177" s="77" t="s">
        <v>1421</v>
      </c>
      <c r="S2177" s="73">
        <v>44</v>
      </c>
      <c r="T2177" s="73">
        <v>2100</v>
      </c>
      <c r="U2177" s="73">
        <v>0</v>
      </c>
      <c r="V2177" s="12">
        <f t="shared" si="454"/>
        <v>0</v>
      </c>
      <c r="W2177" s="23"/>
      <c r="X2177" s="23">
        <v>2017</v>
      </c>
      <c r="Y2177" s="25" t="s">
        <v>929</v>
      </c>
      <c r="Z2177" s="121" t="s">
        <v>1723</v>
      </c>
      <c r="AA2177" s="121" t="s">
        <v>749</v>
      </c>
      <c r="AB2177" s="121" t="s">
        <v>7912</v>
      </c>
      <c r="AC2177" s="121">
        <v>10</v>
      </c>
      <c r="AD2177" s="122" t="s">
        <v>9317</v>
      </c>
      <c r="AE2177" s="122" t="s">
        <v>9054</v>
      </c>
      <c r="AF2177" s="121" t="s">
        <v>929</v>
      </c>
      <c r="AG2177" s="121"/>
      <c r="AH2177" s="121" t="s">
        <v>929</v>
      </c>
      <c r="AI2177" s="121"/>
      <c r="AJ2177" s="123"/>
      <c r="AK2177" s="123"/>
      <c r="AL2177" s="123" t="s">
        <v>9312</v>
      </c>
      <c r="AM2177" s="123"/>
      <c r="AN2177" s="130"/>
      <c r="AO2177" s="21"/>
      <c r="AP2177" s="24"/>
      <c r="AQ2177" s="21"/>
    </row>
    <row r="2178" spans="1:43" s="22" customFormat="1" ht="76.5" outlineLevel="1" x14ac:dyDescent="0.25">
      <c r="A2178" s="70"/>
      <c r="B2178" s="72" t="s">
        <v>8666</v>
      </c>
      <c r="C2178" s="21" t="s">
        <v>79</v>
      </c>
      <c r="D2178" s="21" t="s">
        <v>1194</v>
      </c>
      <c r="E2178" s="21" t="s">
        <v>1184</v>
      </c>
      <c r="F2178" s="21" t="s">
        <v>1195</v>
      </c>
      <c r="G2178" s="74" t="s">
        <v>1196</v>
      </c>
      <c r="H2178" s="25" t="s">
        <v>81</v>
      </c>
      <c r="I2178" s="79">
        <v>0</v>
      </c>
      <c r="J2178" s="75">
        <v>710000000</v>
      </c>
      <c r="K2178" s="75" t="s">
        <v>82</v>
      </c>
      <c r="L2178" s="72" t="s">
        <v>747</v>
      </c>
      <c r="M2178" s="74" t="s">
        <v>8595</v>
      </c>
      <c r="N2178" s="77" t="s">
        <v>84</v>
      </c>
      <c r="O2178" s="77" t="s">
        <v>4624</v>
      </c>
      <c r="P2178" s="74" t="s">
        <v>91</v>
      </c>
      <c r="Q2178" s="27">
        <v>796</v>
      </c>
      <c r="R2178" s="77" t="s">
        <v>678</v>
      </c>
      <c r="S2178" s="73">
        <v>45</v>
      </c>
      <c r="T2178" s="73">
        <v>700</v>
      </c>
      <c r="U2178" s="73">
        <v>0</v>
      </c>
      <c r="V2178" s="12">
        <f t="shared" si="454"/>
        <v>0</v>
      </c>
      <c r="W2178" s="23"/>
      <c r="X2178" s="23">
        <v>2017</v>
      </c>
      <c r="Y2178" s="25" t="s">
        <v>929</v>
      </c>
      <c r="Z2178" s="121" t="s">
        <v>1723</v>
      </c>
      <c r="AA2178" s="121" t="s">
        <v>749</v>
      </c>
      <c r="AB2178" s="121" t="s">
        <v>7912</v>
      </c>
      <c r="AC2178" s="121">
        <v>11</v>
      </c>
      <c r="AD2178" s="122" t="s">
        <v>9317</v>
      </c>
      <c r="AE2178" s="122" t="s">
        <v>9054</v>
      </c>
      <c r="AF2178" s="121" t="s">
        <v>929</v>
      </c>
      <c r="AG2178" s="121"/>
      <c r="AH2178" s="121" t="s">
        <v>929</v>
      </c>
      <c r="AI2178" s="121"/>
      <c r="AJ2178" s="123"/>
      <c r="AK2178" s="123"/>
      <c r="AL2178" s="123" t="s">
        <v>9312</v>
      </c>
      <c r="AM2178" s="123"/>
      <c r="AN2178" s="130"/>
      <c r="AO2178" s="21"/>
      <c r="AP2178" s="24"/>
      <c r="AQ2178" s="21"/>
    </row>
    <row r="2179" spans="1:43" s="22" customFormat="1" ht="76.5" outlineLevel="1" x14ac:dyDescent="0.25">
      <c r="A2179" s="70"/>
      <c r="B2179" s="72" t="s">
        <v>8667</v>
      </c>
      <c r="C2179" s="21" t="s">
        <v>79</v>
      </c>
      <c r="D2179" s="21" t="s">
        <v>1341</v>
      </c>
      <c r="E2179" s="21" t="s">
        <v>1342</v>
      </c>
      <c r="F2179" s="21" t="s">
        <v>1199</v>
      </c>
      <c r="G2179" s="74" t="s">
        <v>1343</v>
      </c>
      <c r="H2179" s="25" t="s">
        <v>81</v>
      </c>
      <c r="I2179" s="79">
        <v>0</v>
      </c>
      <c r="J2179" s="75">
        <v>710000000</v>
      </c>
      <c r="K2179" s="75" t="s">
        <v>82</v>
      </c>
      <c r="L2179" s="72" t="s">
        <v>747</v>
      </c>
      <c r="M2179" s="74" t="s">
        <v>8595</v>
      </c>
      <c r="N2179" s="77" t="s">
        <v>84</v>
      </c>
      <c r="O2179" s="77" t="s">
        <v>4624</v>
      </c>
      <c r="P2179" s="74" t="s">
        <v>91</v>
      </c>
      <c r="Q2179" s="27">
        <v>796</v>
      </c>
      <c r="R2179" s="77" t="s">
        <v>678</v>
      </c>
      <c r="S2179" s="73">
        <v>4</v>
      </c>
      <c r="T2179" s="73">
        <v>2500</v>
      </c>
      <c r="U2179" s="73">
        <v>0</v>
      </c>
      <c r="V2179" s="12">
        <f t="shared" si="454"/>
        <v>0</v>
      </c>
      <c r="W2179" s="23"/>
      <c r="X2179" s="23">
        <v>2017</v>
      </c>
      <c r="Y2179" s="25" t="s">
        <v>929</v>
      </c>
      <c r="Z2179" s="121" t="s">
        <v>1723</v>
      </c>
      <c r="AA2179" s="121" t="s">
        <v>749</v>
      </c>
      <c r="AB2179" s="121" t="s">
        <v>7912</v>
      </c>
      <c r="AC2179" s="121">
        <v>12</v>
      </c>
      <c r="AD2179" s="122" t="s">
        <v>9317</v>
      </c>
      <c r="AE2179" s="122" t="s">
        <v>9054</v>
      </c>
      <c r="AF2179" s="121" t="s">
        <v>929</v>
      </c>
      <c r="AG2179" s="121"/>
      <c r="AH2179" s="121" t="s">
        <v>929</v>
      </c>
      <c r="AI2179" s="121"/>
      <c r="AJ2179" s="123"/>
      <c r="AK2179" s="123"/>
      <c r="AL2179" s="123" t="s">
        <v>9312</v>
      </c>
      <c r="AM2179" s="123"/>
      <c r="AN2179" s="130"/>
      <c r="AO2179" s="21"/>
      <c r="AP2179" s="24"/>
      <c r="AQ2179" s="21"/>
    </row>
    <row r="2180" spans="1:43" s="22" customFormat="1" ht="76.5" outlineLevel="1" x14ac:dyDescent="0.25">
      <c r="A2180" s="70"/>
      <c r="B2180" s="72" t="s">
        <v>8668</v>
      </c>
      <c r="C2180" s="21" t="s">
        <v>79</v>
      </c>
      <c r="D2180" s="21" t="s">
        <v>1197</v>
      </c>
      <c r="E2180" s="21" t="s">
        <v>1198</v>
      </c>
      <c r="F2180" s="21" t="s">
        <v>1199</v>
      </c>
      <c r="G2180" s="74" t="s">
        <v>8586</v>
      </c>
      <c r="H2180" s="25" t="s">
        <v>81</v>
      </c>
      <c r="I2180" s="79">
        <v>0</v>
      </c>
      <c r="J2180" s="75">
        <v>710000000</v>
      </c>
      <c r="K2180" s="75" t="s">
        <v>82</v>
      </c>
      <c r="L2180" s="72" t="s">
        <v>747</v>
      </c>
      <c r="M2180" s="74" t="s">
        <v>8595</v>
      </c>
      <c r="N2180" s="77" t="s">
        <v>84</v>
      </c>
      <c r="O2180" s="77" t="s">
        <v>4624</v>
      </c>
      <c r="P2180" s="74" t="s">
        <v>91</v>
      </c>
      <c r="Q2180" s="27">
        <v>796</v>
      </c>
      <c r="R2180" s="77" t="s">
        <v>678</v>
      </c>
      <c r="S2180" s="73">
        <v>2</v>
      </c>
      <c r="T2180" s="73">
        <v>1500</v>
      </c>
      <c r="U2180" s="73">
        <v>0</v>
      </c>
      <c r="V2180" s="12">
        <f t="shared" si="454"/>
        <v>0</v>
      </c>
      <c r="W2180" s="23"/>
      <c r="X2180" s="23">
        <v>2017</v>
      </c>
      <c r="Y2180" s="25" t="s">
        <v>929</v>
      </c>
      <c r="Z2180" s="121" t="s">
        <v>1723</v>
      </c>
      <c r="AA2180" s="121" t="s">
        <v>749</v>
      </c>
      <c r="AB2180" s="121" t="s">
        <v>7912</v>
      </c>
      <c r="AC2180" s="121">
        <v>13</v>
      </c>
      <c r="AD2180" s="122" t="s">
        <v>9317</v>
      </c>
      <c r="AE2180" s="122" t="s">
        <v>9054</v>
      </c>
      <c r="AF2180" s="121" t="s">
        <v>929</v>
      </c>
      <c r="AG2180" s="121"/>
      <c r="AH2180" s="121" t="s">
        <v>929</v>
      </c>
      <c r="AI2180" s="121"/>
      <c r="AJ2180" s="123"/>
      <c r="AK2180" s="123"/>
      <c r="AL2180" s="123" t="s">
        <v>9312</v>
      </c>
      <c r="AM2180" s="123"/>
      <c r="AN2180" s="130"/>
      <c r="AO2180" s="21"/>
      <c r="AP2180" s="24"/>
      <c r="AQ2180" s="21"/>
    </row>
    <row r="2181" spans="1:43" s="22" customFormat="1" ht="76.5" outlineLevel="1" x14ac:dyDescent="0.25">
      <c r="A2181" s="70"/>
      <c r="B2181" s="72" t="s">
        <v>8669</v>
      </c>
      <c r="C2181" s="21" t="s">
        <v>79</v>
      </c>
      <c r="D2181" s="21" t="s">
        <v>1344</v>
      </c>
      <c r="E2181" s="21" t="s">
        <v>1345</v>
      </c>
      <c r="F2181" s="21" t="s">
        <v>1346</v>
      </c>
      <c r="G2181" s="74" t="s">
        <v>1347</v>
      </c>
      <c r="H2181" s="25" t="s">
        <v>81</v>
      </c>
      <c r="I2181" s="79">
        <v>0</v>
      </c>
      <c r="J2181" s="75">
        <v>710000000</v>
      </c>
      <c r="K2181" s="75" t="s">
        <v>82</v>
      </c>
      <c r="L2181" s="72" t="s">
        <v>747</v>
      </c>
      <c r="M2181" s="74" t="s">
        <v>8595</v>
      </c>
      <c r="N2181" s="77" t="s">
        <v>84</v>
      </c>
      <c r="O2181" s="77" t="s">
        <v>4624</v>
      </c>
      <c r="P2181" s="74" t="s">
        <v>91</v>
      </c>
      <c r="Q2181" s="27">
        <v>796</v>
      </c>
      <c r="R2181" s="77" t="s">
        <v>678</v>
      </c>
      <c r="S2181" s="73">
        <v>2</v>
      </c>
      <c r="T2181" s="73">
        <v>2200</v>
      </c>
      <c r="U2181" s="73">
        <v>0</v>
      </c>
      <c r="V2181" s="12">
        <f t="shared" si="454"/>
        <v>0</v>
      </c>
      <c r="W2181" s="23"/>
      <c r="X2181" s="23">
        <v>2017</v>
      </c>
      <c r="Y2181" s="25" t="s">
        <v>929</v>
      </c>
      <c r="Z2181" s="121" t="s">
        <v>1723</v>
      </c>
      <c r="AA2181" s="121" t="s">
        <v>749</v>
      </c>
      <c r="AB2181" s="121" t="s">
        <v>7912</v>
      </c>
      <c r="AC2181" s="121">
        <v>14</v>
      </c>
      <c r="AD2181" s="122" t="s">
        <v>9317</v>
      </c>
      <c r="AE2181" s="122" t="s">
        <v>9054</v>
      </c>
      <c r="AF2181" s="121" t="s">
        <v>929</v>
      </c>
      <c r="AG2181" s="121"/>
      <c r="AH2181" s="121" t="s">
        <v>929</v>
      </c>
      <c r="AI2181" s="121"/>
      <c r="AJ2181" s="123"/>
      <c r="AK2181" s="123"/>
      <c r="AL2181" s="123" t="s">
        <v>9312</v>
      </c>
      <c r="AM2181" s="123"/>
      <c r="AN2181" s="130"/>
      <c r="AO2181" s="21"/>
      <c r="AP2181" s="24"/>
      <c r="AQ2181" s="21"/>
    </row>
    <row r="2182" spans="1:43" s="22" customFormat="1" ht="76.5" outlineLevel="1" x14ac:dyDescent="0.25">
      <c r="A2182" s="70"/>
      <c r="B2182" s="72" t="s">
        <v>8670</v>
      </c>
      <c r="C2182" s="21" t="s">
        <v>79</v>
      </c>
      <c r="D2182" s="21" t="s">
        <v>1348</v>
      </c>
      <c r="E2182" s="21" t="s">
        <v>1345</v>
      </c>
      <c r="F2182" s="21" t="s">
        <v>1350</v>
      </c>
      <c r="G2182" s="74" t="s">
        <v>3696</v>
      </c>
      <c r="H2182" s="25" t="s">
        <v>81</v>
      </c>
      <c r="I2182" s="79">
        <v>0</v>
      </c>
      <c r="J2182" s="75">
        <v>710000000</v>
      </c>
      <c r="K2182" s="75" t="s">
        <v>82</v>
      </c>
      <c r="L2182" s="72" t="s">
        <v>747</v>
      </c>
      <c r="M2182" s="74" t="s">
        <v>8595</v>
      </c>
      <c r="N2182" s="77" t="s">
        <v>84</v>
      </c>
      <c r="O2182" s="77" t="s">
        <v>4624</v>
      </c>
      <c r="P2182" s="74" t="s">
        <v>91</v>
      </c>
      <c r="Q2182" s="27">
        <v>796</v>
      </c>
      <c r="R2182" s="77" t="s">
        <v>678</v>
      </c>
      <c r="S2182" s="73">
        <v>3</v>
      </c>
      <c r="T2182" s="73">
        <v>2200</v>
      </c>
      <c r="U2182" s="73">
        <v>0</v>
      </c>
      <c r="V2182" s="12">
        <f t="shared" si="454"/>
        <v>0</v>
      </c>
      <c r="W2182" s="23"/>
      <c r="X2182" s="23">
        <v>2017</v>
      </c>
      <c r="Y2182" s="25" t="s">
        <v>929</v>
      </c>
      <c r="Z2182" s="121" t="s">
        <v>1723</v>
      </c>
      <c r="AA2182" s="121" t="s">
        <v>749</v>
      </c>
      <c r="AB2182" s="121" t="s">
        <v>7912</v>
      </c>
      <c r="AC2182" s="121">
        <v>15</v>
      </c>
      <c r="AD2182" s="122" t="s">
        <v>9317</v>
      </c>
      <c r="AE2182" s="122" t="s">
        <v>9054</v>
      </c>
      <c r="AF2182" s="121" t="s">
        <v>929</v>
      </c>
      <c r="AG2182" s="121"/>
      <c r="AH2182" s="121" t="s">
        <v>929</v>
      </c>
      <c r="AI2182" s="121"/>
      <c r="AJ2182" s="123"/>
      <c r="AK2182" s="123"/>
      <c r="AL2182" s="123" t="s">
        <v>9312</v>
      </c>
      <c r="AM2182" s="123"/>
      <c r="AN2182" s="130"/>
      <c r="AO2182" s="21"/>
      <c r="AP2182" s="24"/>
      <c r="AQ2182" s="21"/>
    </row>
    <row r="2183" spans="1:43" s="22" customFormat="1" ht="76.5" outlineLevel="1" x14ac:dyDescent="0.25">
      <c r="A2183" s="70"/>
      <c r="B2183" s="72" t="s">
        <v>8671</v>
      </c>
      <c r="C2183" s="21" t="s">
        <v>79</v>
      </c>
      <c r="D2183" s="21" t="s">
        <v>1352</v>
      </c>
      <c r="E2183" s="21" t="s">
        <v>1353</v>
      </c>
      <c r="F2183" s="21" t="s">
        <v>1354</v>
      </c>
      <c r="G2183" s="74" t="s">
        <v>1355</v>
      </c>
      <c r="H2183" s="25" t="s">
        <v>81</v>
      </c>
      <c r="I2183" s="79">
        <v>0</v>
      </c>
      <c r="J2183" s="75">
        <v>710000000</v>
      </c>
      <c r="K2183" s="75" t="s">
        <v>82</v>
      </c>
      <c r="L2183" s="72" t="s">
        <v>747</v>
      </c>
      <c r="M2183" s="74" t="s">
        <v>8595</v>
      </c>
      <c r="N2183" s="77" t="s">
        <v>84</v>
      </c>
      <c r="O2183" s="77" t="s">
        <v>4624</v>
      </c>
      <c r="P2183" s="74" t="s">
        <v>91</v>
      </c>
      <c r="Q2183" s="27">
        <v>796</v>
      </c>
      <c r="R2183" s="77" t="s">
        <v>678</v>
      </c>
      <c r="S2183" s="73">
        <v>1</v>
      </c>
      <c r="T2183" s="73">
        <v>11280</v>
      </c>
      <c r="U2183" s="73">
        <v>0</v>
      </c>
      <c r="V2183" s="12">
        <f t="shared" si="454"/>
        <v>0</v>
      </c>
      <c r="W2183" s="23"/>
      <c r="X2183" s="23">
        <v>2017</v>
      </c>
      <c r="Y2183" s="25" t="s">
        <v>929</v>
      </c>
      <c r="Z2183" s="121" t="s">
        <v>1723</v>
      </c>
      <c r="AA2183" s="121" t="s">
        <v>749</v>
      </c>
      <c r="AB2183" s="121" t="s">
        <v>7912</v>
      </c>
      <c r="AC2183" s="121">
        <v>16</v>
      </c>
      <c r="AD2183" s="122" t="s">
        <v>9317</v>
      </c>
      <c r="AE2183" s="122" t="s">
        <v>9054</v>
      </c>
      <c r="AF2183" s="121" t="s">
        <v>929</v>
      </c>
      <c r="AG2183" s="121"/>
      <c r="AH2183" s="121" t="s">
        <v>929</v>
      </c>
      <c r="AI2183" s="121"/>
      <c r="AJ2183" s="123"/>
      <c r="AK2183" s="123"/>
      <c r="AL2183" s="123" t="s">
        <v>9312</v>
      </c>
      <c r="AM2183" s="123"/>
      <c r="AN2183" s="130"/>
      <c r="AO2183" s="21"/>
      <c r="AP2183" s="24"/>
      <c r="AQ2183" s="21"/>
    </row>
    <row r="2184" spans="1:43" s="22" customFormat="1" ht="102" outlineLevel="1" x14ac:dyDescent="0.25">
      <c r="A2184" s="70"/>
      <c r="B2184" s="72" t="s">
        <v>8672</v>
      </c>
      <c r="C2184" s="21" t="s">
        <v>79</v>
      </c>
      <c r="D2184" s="21" t="s">
        <v>1356</v>
      </c>
      <c r="E2184" s="21" t="s">
        <v>441</v>
      </c>
      <c r="F2184" s="21" t="s">
        <v>1199</v>
      </c>
      <c r="G2184" s="74" t="s">
        <v>4455</v>
      </c>
      <c r="H2184" s="25" t="s">
        <v>81</v>
      </c>
      <c r="I2184" s="79">
        <v>0</v>
      </c>
      <c r="J2184" s="75">
        <v>710000000</v>
      </c>
      <c r="K2184" s="75" t="s">
        <v>82</v>
      </c>
      <c r="L2184" s="72" t="s">
        <v>747</v>
      </c>
      <c r="M2184" s="74" t="s">
        <v>8595</v>
      </c>
      <c r="N2184" s="77" t="s">
        <v>84</v>
      </c>
      <c r="O2184" s="77" t="s">
        <v>4624</v>
      </c>
      <c r="P2184" s="74" t="s">
        <v>91</v>
      </c>
      <c r="Q2184" s="27">
        <v>796</v>
      </c>
      <c r="R2184" s="77" t="s">
        <v>678</v>
      </c>
      <c r="S2184" s="73">
        <v>2</v>
      </c>
      <c r="T2184" s="73">
        <v>1500</v>
      </c>
      <c r="U2184" s="73">
        <v>0</v>
      </c>
      <c r="V2184" s="12">
        <f t="shared" si="454"/>
        <v>0</v>
      </c>
      <c r="W2184" s="23"/>
      <c r="X2184" s="23">
        <v>2017</v>
      </c>
      <c r="Y2184" s="25" t="s">
        <v>929</v>
      </c>
      <c r="Z2184" s="121" t="s">
        <v>1723</v>
      </c>
      <c r="AA2184" s="121" t="s">
        <v>749</v>
      </c>
      <c r="AB2184" s="121" t="s">
        <v>7912</v>
      </c>
      <c r="AC2184" s="121">
        <v>17</v>
      </c>
      <c r="AD2184" s="122" t="s">
        <v>9317</v>
      </c>
      <c r="AE2184" s="122" t="s">
        <v>9054</v>
      </c>
      <c r="AF2184" s="121" t="s">
        <v>929</v>
      </c>
      <c r="AG2184" s="121"/>
      <c r="AH2184" s="121" t="s">
        <v>929</v>
      </c>
      <c r="AI2184" s="121"/>
      <c r="AJ2184" s="123"/>
      <c r="AK2184" s="123"/>
      <c r="AL2184" s="123" t="s">
        <v>9312</v>
      </c>
      <c r="AM2184" s="123"/>
      <c r="AN2184" s="130"/>
      <c r="AO2184" s="21"/>
      <c r="AP2184" s="24"/>
      <c r="AQ2184" s="21"/>
    </row>
    <row r="2185" spans="1:43" s="22" customFormat="1" ht="76.5" outlineLevel="1" x14ac:dyDescent="0.25">
      <c r="A2185" s="70"/>
      <c r="B2185" s="72" t="s">
        <v>8673</v>
      </c>
      <c r="C2185" s="21" t="s">
        <v>79</v>
      </c>
      <c r="D2185" s="21" t="s">
        <v>8587</v>
      </c>
      <c r="E2185" s="21" t="s">
        <v>8588</v>
      </c>
      <c r="F2185" s="21" t="s">
        <v>8589</v>
      </c>
      <c r="G2185" s="74" t="s">
        <v>8590</v>
      </c>
      <c r="H2185" s="25" t="s">
        <v>81</v>
      </c>
      <c r="I2185" s="79">
        <v>0</v>
      </c>
      <c r="J2185" s="75">
        <v>710000000</v>
      </c>
      <c r="K2185" s="75" t="s">
        <v>82</v>
      </c>
      <c r="L2185" s="72" t="s">
        <v>747</v>
      </c>
      <c r="M2185" s="74" t="s">
        <v>8595</v>
      </c>
      <c r="N2185" s="77" t="s">
        <v>84</v>
      </c>
      <c r="O2185" s="77" t="s">
        <v>4624</v>
      </c>
      <c r="P2185" s="74" t="s">
        <v>91</v>
      </c>
      <c r="Q2185" s="27">
        <v>796</v>
      </c>
      <c r="R2185" s="77" t="s">
        <v>678</v>
      </c>
      <c r="S2185" s="73">
        <v>1</v>
      </c>
      <c r="T2185" s="73">
        <v>11000</v>
      </c>
      <c r="U2185" s="73">
        <v>0</v>
      </c>
      <c r="V2185" s="12">
        <f t="shared" si="454"/>
        <v>0</v>
      </c>
      <c r="W2185" s="23"/>
      <c r="X2185" s="23">
        <v>2017</v>
      </c>
      <c r="Y2185" s="25" t="s">
        <v>929</v>
      </c>
      <c r="Z2185" s="121" t="s">
        <v>1723</v>
      </c>
      <c r="AA2185" s="121" t="s">
        <v>749</v>
      </c>
      <c r="AB2185" s="121" t="s">
        <v>7912</v>
      </c>
      <c r="AC2185" s="121">
        <v>18</v>
      </c>
      <c r="AD2185" s="122" t="s">
        <v>9317</v>
      </c>
      <c r="AE2185" s="122" t="s">
        <v>9054</v>
      </c>
      <c r="AF2185" s="121" t="s">
        <v>929</v>
      </c>
      <c r="AG2185" s="121"/>
      <c r="AH2185" s="121" t="s">
        <v>929</v>
      </c>
      <c r="AI2185" s="121"/>
      <c r="AJ2185" s="123"/>
      <c r="AK2185" s="123"/>
      <c r="AL2185" s="123" t="s">
        <v>9312</v>
      </c>
      <c r="AM2185" s="123"/>
      <c r="AN2185" s="130"/>
      <c r="AO2185" s="21"/>
      <c r="AP2185" s="24"/>
      <c r="AQ2185" s="21"/>
    </row>
    <row r="2186" spans="1:43" s="22" customFormat="1" ht="76.5" outlineLevel="1" x14ac:dyDescent="0.25">
      <c r="A2186" s="70"/>
      <c r="B2186" s="72" t="s">
        <v>8674</v>
      </c>
      <c r="C2186" s="21" t="s">
        <v>79</v>
      </c>
      <c r="D2186" s="21" t="s">
        <v>1366</v>
      </c>
      <c r="E2186" s="21" t="s">
        <v>609</v>
      </c>
      <c r="F2186" s="21" t="s">
        <v>1367</v>
      </c>
      <c r="G2186" s="74" t="s">
        <v>1368</v>
      </c>
      <c r="H2186" s="25" t="s">
        <v>81</v>
      </c>
      <c r="I2186" s="79">
        <v>0</v>
      </c>
      <c r="J2186" s="75">
        <v>710000000</v>
      </c>
      <c r="K2186" s="75" t="s">
        <v>82</v>
      </c>
      <c r="L2186" s="72" t="s">
        <v>747</v>
      </c>
      <c r="M2186" s="74" t="s">
        <v>8595</v>
      </c>
      <c r="N2186" s="77" t="s">
        <v>84</v>
      </c>
      <c r="O2186" s="77" t="s">
        <v>4624</v>
      </c>
      <c r="P2186" s="74" t="s">
        <v>91</v>
      </c>
      <c r="Q2186" s="27" t="s">
        <v>930</v>
      </c>
      <c r="R2186" s="77" t="s">
        <v>903</v>
      </c>
      <c r="S2186" s="73">
        <v>60</v>
      </c>
      <c r="T2186" s="73">
        <v>240</v>
      </c>
      <c r="U2186" s="73">
        <v>0</v>
      </c>
      <c r="V2186" s="12">
        <f t="shared" si="454"/>
        <v>0</v>
      </c>
      <c r="W2186" s="23"/>
      <c r="X2186" s="23">
        <v>2017</v>
      </c>
      <c r="Y2186" s="25" t="s">
        <v>929</v>
      </c>
      <c r="Z2186" s="121" t="s">
        <v>1723</v>
      </c>
      <c r="AA2186" s="121" t="s">
        <v>749</v>
      </c>
      <c r="AB2186" s="121" t="s">
        <v>7912</v>
      </c>
      <c r="AC2186" s="121">
        <v>19</v>
      </c>
      <c r="AD2186" s="122" t="s">
        <v>9317</v>
      </c>
      <c r="AE2186" s="122" t="s">
        <v>9054</v>
      </c>
      <c r="AF2186" s="121" t="s">
        <v>929</v>
      </c>
      <c r="AG2186" s="121"/>
      <c r="AH2186" s="121" t="s">
        <v>929</v>
      </c>
      <c r="AI2186" s="121"/>
      <c r="AJ2186" s="123"/>
      <c r="AK2186" s="123"/>
      <c r="AL2186" s="123" t="s">
        <v>9312</v>
      </c>
      <c r="AM2186" s="123"/>
      <c r="AN2186" s="130"/>
      <c r="AO2186" s="21"/>
      <c r="AP2186" s="24"/>
      <c r="AQ2186" s="21"/>
    </row>
    <row r="2187" spans="1:43" s="22" customFormat="1" ht="89.25" outlineLevel="1" x14ac:dyDescent="0.25">
      <c r="A2187" s="70"/>
      <c r="B2187" s="72" t="s">
        <v>8675</v>
      </c>
      <c r="C2187" s="21" t="s">
        <v>79</v>
      </c>
      <c r="D2187" s="21" t="s">
        <v>1300</v>
      </c>
      <c r="E2187" s="21" t="s">
        <v>1161</v>
      </c>
      <c r="F2187" s="21" t="s">
        <v>1162</v>
      </c>
      <c r="G2187" s="74" t="s">
        <v>8591</v>
      </c>
      <c r="H2187" s="75" t="s">
        <v>81</v>
      </c>
      <c r="I2187" s="79">
        <v>0.5</v>
      </c>
      <c r="J2187" s="75">
        <v>710000000</v>
      </c>
      <c r="K2187" s="75" t="s">
        <v>82</v>
      </c>
      <c r="L2187" s="72" t="s">
        <v>747</v>
      </c>
      <c r="M2187" s="74" t="s">
        <v>8596</v>
      </c>
      <c r="N2187" s="77" t="s">
        <v>84</v>
      </c>
      <c r="O2187" s="77" t="s">
        <v>4624</v>
      </c>
      <c r="P2187" s="74" t="s">
        <v>91</v>
      </c>
      <c r="Q2187" s="76">
        <v>868</v>
      </c>
      <c r="R2187" s="77" t="s">
        <v>8597</v>
      </c>
      <c r="S2187" s="73">
        <v>300</v>
      </c>
      <c r="T2187" s="73">
        <v>136.5</v>
      </c>
      <c r="U2187" s="73">
        <f t="shared" si="453"/>
        <v>40950</v>
      </c>
      <c r="V2187" s="73">
        <f t="shared" si="454"/>
        <v>45864.000000000007</v>
      </c>
      <c r="W2187" s="72" t="s">
        <v>203</v>
      </c>
      <c r="X2187" s="23">
        <v>2017</v>
      </c>
      <c r="Y2187" s="25"/>
      <c r="Z2187" s="121" t="s">
        <v>1723</v>
      </c>
      <c r="AA2187" s="121" t="s">
        <v>749</v>
      </c>
      <c r="AB2187" s="121" t="s">
        <v>7912</v>
      </c>
      <c r="AC2187" s="121">
        <v>15</v>
      </c>
      <c r="AD2187" s="122" t="s">
        <v>9276</v>
      </c>
      <c r="AE2187" s="122" t="s">
        <v>9054</v>
      </c>
      <c r="AF2187" s="121" t="s">
        <v>9274</v>
      </c>
      <c r="AG2187" s="121" t="s">
        <v>9018</v>
      </c>
      <c r="AH2187" s="121" t="s">
        <v>9275</v>
      </c>
      <c r="AI2187" s="121"/>
      <c r="AJ2187" s="123">
        <v>300</v>
      </c>
      <c r="AK2187" s="123">
        <v>136.5</v>
      </c>
      <c r="AL2187" s="123">
        <f t="shared" ref="AL2187:AL2190" si="463">AJ2187*AK2187</f>
        <v>40950</v>
      </c>
      <c r="AM2187" s="123">
        <f t="shared" ref="AM2187:AM2190" si="464">U2187-AL2187</f>
        <v>0</v>
      </c>
      <c r="AN2187" s="130"/>
      <c r="AO2187" s="21"/>
      <c r="AP2187" s="24"/>
      <c r="AQ2187" s="21"/>
    </row>
    <row r="2188" spans="1:43" s="22" customFormat="1" ht="89.25" outlineLevel="1" x14ac:dyDescent="0.25">
      <c r="A2188" s="70"/>
      <c r="B2188" s="72" t="s">
        <v>8676</v>
      </c>
      <c r="C2188" s="21" t="s">
        <v>79</v>
      </c>
      <c r="D2188" s="21" t="s">
        <v>1003</v>
      </c>
      <c r="E2188" s="21" t="s">
        <v>1000</v>
      </c>
      <c r="F2188" s="21" t="s">
        <v>1004</v>
      </c>
      <c r="G2188" s="74" t="s">
        <v>8592</v>
      </c>
      <c r="H2188" s="75" t="s">
        <v>81</v>
      </c>
      <c r="I2188" s="79">
        <v>0.5</v>
      </c>
      <c r="J2188" s="75">
        <v>710000000</v>
      </c>
      <c r="K2188" s="75" t="s">
        <v>82</v>
      </c>
      <c r="L2188" s="72" t="s">
        <v>747</v>
      </c>
      <c r="M2188" s="74" t="s">
        <v>8596</v>
      </c>
      <c r="N2188" s="77" t="s">
        <v>84</v>
      </c>
      <c r="O2188" s="77" t="s">
        <v>4624</v>
      </c>
      <c r="P2188" s="74" t="s">
        <v>91</v>
      </c>
      <c r="Q2188" s="76">
        <v>5111</v>
      </c>
      <c r="R2188" s="77" t="s">
        <v>897</v>
      </c>
      <c r="S2188" s="73">
        <v>270</v>
      </c>
      <c r="T2188" s="73">
        <v>367.5</v>
      </c>
      <c r="U2188" s="73">
        <f t="shared" si="453"/>
        <v>99225</v>
      </c>
      <c r="V2188" s="73">
        <f t="shared" si="454"/>
        <v>111132.00000000001</v>
      </c>
      <c r="W2188" s="72" t="s">
        <v>203</v>
      </c>
      <c r="X2188" s="23">
        <v>2017</v>
      </c>
      <c r="Y2188" s="25"/>
      <c r="Z2188" s="121" t="s">
        <v>1723</v>
      </c>
      <c r="AA2188" s="121" t="s">
        <v>749</v>
      </c>
      <c r="AB2188" s="121" t="s">
        <v>7912</v>
      </c>
      <c r="AC2188" s="121">
        <v>16</v>
      </c>
      <c r="AD2188" s="122" t="s">
        <v>9276</v>
      </c>
      <c r="AE2188" s="122" t="s">
        <v>9054</v>
      </c>
      <c r="AF2188" s="121" t="s">
        <v>9274</v>
      </c>
      <c r="AG2188" s="121" t="s">
        <v>9018</v>
      </c>
      <c r="AH2188" s="121" t="s">
        <v>9275</v>
      </c>
      <c r="AI2188" s="121"/>
      <c r="AJ2188" s="123">
        <v>270</v>
      </c>
      <c r="AK2188" s="123">
        <v>367.5</v>
      </c>
      <c r="AL2188" s="123">
        <f t="shared" si="463"/>
        <v>99225</v>
      </c>
      <c r="AM2188" s="123">
        <f t="shared" si="464"/>
        <v>0</v>
      </c>
      <c r="AN2188" s="130"/>
      <c r="AO2188" s="21"/>
      <c r="AP2188" s="24"/>
      <c r="AQ2188" s="21"/>
    </row>
    <row r="2189" spans="1:43" s="22" customFormat="1" ht="76.5" outlineLevel="1" x14ac:dyDescent="0.25">
      <c r="A2189" s="70"/>
      <c r="B2189" s="72" t="s">
        <v>8677</v>
      </c>
      <c r="C2189" s="21" t="s">
        <v>79</v>
      </c>
      <c r="D2189" s="21" t="s">
        <v>3114</v>
      </c>
      <c r="E2189" s="21" t="s">
        <v>1000</v>
      </c>
      <c r="F2189" s="21" t="s">
        <v>1009</v>
      </c>
      <c r="G2189" s="74" t="s">
        <v>1010</v>
      </c>
      <c r="H2189" s="75" t="s">
        <v>81</v>
      </c>
      <c r="I2189" s="79">
        <v>0.5</v>
      </c>
      <c r="J2189" s="75">
        <v>710000000</v>
      </c>
      <c r="K2189" s="75" t="s">
        <v>82</v>
      </c>
      <c r="L2189" s="72" t="s">
        <v>747</v>
      </c>
      <c r="M2189" s="74" t="s">
        <v>8596</v>
      </c>
      <c r="N2189" s="77" t="s">
        <v>84</v>
      </c>
      <c r="O2189" s="77" t="s">
        <v>4624</v>
      </c>
      <c r="P2189" s="74" t="s">
        <v>91</v>
      </c>
      <c r="Q2189" s="76">
        <v>868</v>
      </c>
      <c r="R2189" s="77" t="s">
        <v>89</v>
      </c>
      <c r="S2189" s="73">
        <v>270</v>
      </c>
      <c r="T2189" s="73">
        <v>937.5</v>
      </c>
      <c r="U2189" s="73">
        <f t="shared" si="453"/>
        <v>253125</v>
      </c>
      <c r="V2189" s="73">
        <f t="shared" si="454"/>
        <v>283500</v>
      </c>
      <c r="W2189" s="72" t="s">
        <v>203</v>
      </c>
      <c r="X2189" s="23">
        <v>2017</v>
      </c>
      <c r="Y2189" s="25"/>
      <c r="Z2189" s="121" t="s">
        <v>1723</v>
      </c>
      <c r="AA2189" s="121" t="s">
        <v>749</v>
      </c>
      <c r="AB2189" s="121" t="s">
        <v>7912</v>
      </c>
      <c r="AC2189" s="121">
        <v>17</v>
      </c>
      <c r="AD2189" s="122" t="s">
        <v>9276</v>
      </c>
      <c r="AE2189" s="122" t="s">
        <v>9054</v>
      </c>
      <c r="AF2189" s="121" t="s">
        <v>9274</v>
      </c>
      <c r="AG2189" s="121" t="s">
        <v>9018</v>
      </c>
      <c r="AH2189" s="121" t="s">
        <v>9275</v>
      </c>
      <c r="AI2189" s="121"/>
      <c r="AJ2189" s="123">
        <v>270</v>
      </c>
      <c r="AK2189" s="123">
        <v>937.5</v>
      </c>
      <c r="AL2189" s="123">
        <f t="shared" si="463"/>
        <v>253125</v>
      </c>
      <c r="AM2189" s="123">
        <f t="shared" si="464"/>
        <v>0</v>
      </c>
      <c r="AN2189" s="130"/>
      <c r="AO2189" s="21"/>
      <c r="AP2189" s="24"/>
      <c r="AQ2189" s="21"/>
    </row>
    <row r="2190" spans="1:43" s="22" customFormat="1" ht="140.25" outlineLevel="1" x14ac:dyDescent="0.25">
      <c r="A2190" s="70"/>
      <c r="B2190" s="72" t="s">
        <v>8678</v>
      </c>
      <c r="C2190" s="21" t="s">
        <v>79</v>
      </c>
      <c r="D2190" s="21" t="s">
        <v>3114</v>
      </c>
      <c r="E2190" s="21" t="s">
        <v>1000</v>
      </c>
      <c r="F2190" s="21" t="s">
        <v>1009</v>
      </c>
      <c r="G2190" s="74" t="s">
        <v>8579</v>
      </c>
      <c r="H2190" s="75" t="s">
        <v>81</v>
      </c>
      <c r="I2190" s="79">
        <v>0.5</v>
      </c>
      <c r="J2190" s="75">
        <v>710000000</v>
      </c>
      <c r="K2190" s="75" t="s">
        <v>82</v>
      </c>
      <c r="L2190" s="72" t="s">
        <v>747</v>
      </c>
      <c r="M2190" s="74" t="s">
        <v>8596</v>
      </c>
      <c r="N2190" s="77" t="s">
        <v>84</v>
      </c>
      <c r="O2190" s="77" t="s">
        <v>4624</v>
      </c>
      <c r="P2190" s="74" t="s">
        <v>91</v>
      </c>
      <c r="Q2190" s="76">
        <v>868</v>
      </c>
      <c r="R2190" s="77" t="s">
        <v>89</v>
      </c>
      <c r="S2190" s="73">
        <v>250</v>
      </c>
      <c r="T2190" s="73">
        <v>875</v>
      </c>
      <c r="U2190" s="73">
        <f t="shared" si="453"/>
        <v>218750</v>
      </c>
      <c r="V2190" s="73">
        <f t="shared" si="454"/>
        <v>245000.00000000003</v>
      </c>
      <c r="W2190" s="72" t="s">
        <v>203</v>
      </c>
      <c r="X2190" s="23">
        <v>2017</v>
      </c>
      <c r="Y2190" s="25"/>
      <c r="Z2190" s="121" t="s">
        <v>1723</v>
      </c>
      <c r="AA2190" s="121" t="s">
        <v>749</v>
      </c>
      <c r="AB2190" s="121" t="s">
        <v>7912</v>
      </c>
      <c r="AC2190" s="121">
        <v>18</v>
      </c>
      <c r="AD2190" s="122" t="s">
        <v>9276</v>
      </c>
      <c r="AE2190" s="122" t="s">
        <v>9054</v>
      </c>
      <c r="AF2190" s="121" t="s">
        <v>9274</v>
      </c>
      <c r="AG2190" s="121" t="s">
        <v>9018</v>
      </c>
      <c r="AH2190" s="121" t="s">
        <v>9275</v>
      </c>
      <c r="AI2190" s="121"/>
      <c r="AJ2190" s="123">
        <v>250</v>
      </c>
      <c r="AK2190" s="123">
        <v>875</v>
      </c>
      <c r="AL2190" s="123">
        <f t="shared" si="463"/>
        <v>218750</v>
      </c>
      <c r="AM2190" s="123">
        <f t="shared" si="464"/>
        <v>0</v>
      </c>
      <c r="AN2190" s="130"/>
      <c r="AO2190" s="21"/>
      <c r="AP2190" s="24"/>
      <c r="AQ2190" s="21"/>
    </row>
    <row r="2191" spans="1:43" s="22" customFormat="1" ht="76.5" outlineLevel="1" x14ac:dyDescent="0.25">
      <c r="A2191" s="70"/>
      <c r="B2191" s="72" t="s">
        <v>8679</v>
      </c>
      <c r="C2191" s="21" t="s">
        <v>79</v>
      </c>
      <c r="D2191" s="21" t="s">
        <v>1008</v>
      </c>
      <c r="E2191" s="21" t="s">
        <v>1000</v>
      </c>
      <c r="F2191" s="21" t="s">
        <v>1151</v>
      </c>
      <c r="G2191" s="74" t="s">
        <v>8580</v>
      </c>
      <c r="H2191" s="75" t="s">
        <v>81</v>
      </c>
      <c r="I2191" s="79">
        <v>0.5</v>
      </c>
      <c r="J2191" s="75">
        <v>710000000</v>
      </c>
      <c r="K2191" s="75" t="s">
        <v>82</v>
      </c>
      <c r="L2191" s="72" t="s">
        <v>747</v>
      </c>
      <c r="M2191" s="74" t="s">
        <v>8596</v>
      </c>
      <c r="N2191" s="77" t="s">
        <v>84</v>
      </c>
      <c r="O2191" s="77" t="s">
        <v>4624</v>
      </c>
      <c r="P2191" s="74" t="s">
        <v>91</v>
      </c>
      <c r="Q2191" s="76">
        <v>796</v>
      </c>
      <c r="R2191" s="77" t="s">
        <v>678</v>
      </c>
      <c r="S2191" s="73">
        <v>250</v>
      </c>
      <c r="T2191" s="73">
        <v>731</v>
      </c>
      <c r="U2191" s="73">
        <f t="shared" si="453"/>
        <v>182750</v>
      </c>
      <c r="V2191" s="73">
        <f t="shared" si="454"/>
        <v>204680.00000000003</v>
      </c>
      <c r="W2191" s="72" t="s">
        <v>203</v>
      </c>
      <c r="X2191" s="23">
        <v>2017</v>
      </c>
      <c r="Y2191" s="25"/>
      <c r="Z2191" s="121" t="s">
        <v>1723</v>
      </c>
      <c r="AA2191" s="121" t="s">
        <v>749</v>
      </c>
      <c r="AB2191" s="121" t="s">
        <v>7912</v>
      </c>
      <c r="AC2191" s="121">
        <v>19</v>
      </c>
      <c r="AD2191" s="122" t="s">
        <v>9276</v>
      </c>
      <c r="AE2191" s="122" t="s">
        <v>9054</v>
      </c>
      <c r="AF2191" s="121"/>
      <c r="AG2191" s="121"/>
      <c r="AH2191" s="126"/>
      <c r="AI2191" s="121"/>
      <c r="AJ2191" s="123"/>
      <c r="AK2191" s="123"/>
      <c r="AL2191" s="123"/>
      <c r="AM2191" s="123"/>
      <c r="AN2191" s="130"/>
      <c r="AO2191" s="21"/>
      <c r="AP2191" s="24"/>
      <c r="AQ2191" s="21"/>
    </row>
    <row r="2192" spans="1:43" s="22" customFormat="1" ht="76.5" outlineLevel="1" x14ac:dyDescent="0.25">
      <c r="A2192" s="70"/>
      <c r="B2192" s="72" t="s">
        <v>8680</v>
      </c>
      <c r="C2192" s="21" t="s">
        <v>79</v>
      </c>
      <c r="D2192" s="21" t="s">
        <v>1310</v>
      </c>
      <c r="E2192" s="21" t="s">
        <v>1000</v>
      </c>
      <c r="F2192" s="21" t="s">
        <v>1311</v>
      </c>
      <c r="G2192" s="74" t="s">
        <v>8581</v>
      </c>
      <c r="H2192" s="75" t="s">
        <v>81</v>
      </c>
      <c r="I2192" s="79">
        <v>0.5</v>
      </c>
      <c r="J2192" s="75">
        <v>710000000</v>
      </c>
      <c r="K2192" s="75" t="s">
        <v>82</v>
      </c>
      <c r="L2192" s="72" t="s">
        <v>747</v>
      </c>
      <c r="M2192" s="74" t="s">
        <v>8596</v>
      </c>
      <c r="N2192" s="77" t="s">
        <v>84</v>
      </c>
      <c r="O2192" s="77" t="s">
        <v>4624</v>
      </c>
      <c r="P2192" s="74" t="s">
        <v>91</v>
      </c>
      <c r="Q2192" s="76">
        <v>796</v>
      </c>
      <c r="R2192" s="77" t="s">
        <v>678</v>
      </c>
      <c r="S2192" s="73">
        <v>250</v>
      </c>
      <c r="T2192" s="73">
        <v>350</v>
      </c>
      <c r="U2192" s="73">
        <f t="shared" si="453"/>
        <v>87500</v>
      </c>
      <c r="V2192" s="73">
        <f t="shared" si="454"/>
        <v>98000.000000000015</v>
      </c>
      <c r="W2192" s="72" t="s">
        <v>203</v>
      </c>
      <c r="X2192" s="23">
        <v>2017</v>
      </c>
      <c r="Y2192" s="25"/>
      <c r="Z2192" s="121" t="s">
        <v>1723</v>
      </c>
      <c r="AA2192" s="121" t="s">
        <v>749</v>
      </c>
      <c r="AB2192" s="121" t="s">
        <v>7912</v>
      </c>
      <c r="AC2192" s="121">
        <v>20</v>
      </c>
      <c r="AD2192" s="122" t="s">
        <v>9276</v>
      </c>
      <c r="AE2192" s="122" t="s">
        <v>9054</v>
      </c>
      <c r="AF2192" s="121" t="s">
        <v>9274</v>
      </c>
      <c r="AG2192" s="121" t="s">
        <v>9018</v>
      </c>
      <c r="AH2192" s="121" t="s">
        <v>9275</v>
      </c>
      <c r="AI2192" s="121"/>
      <c r="AJ2192" s="123">
        <v>250</v>
      </c>
      <c r="AK2192" s="123">
        <v>350</v>
      </c>
      <c r="AL2192" s="123">
        <f t="shared" ref="AL2192:AL2193" si="465">AJ2192*AK2192</f>
        <v>87500</v>
      </c>
      <c r="AM2192" s="123">
        <f t="shared" ref="AM2192:AM2193" si="466">U2192-AL2192</f>
        <v>0</v>
      </c>
      <c r="AN2192" s="130"/>
      <c r="AO2192" s="21"/>
      <c r="AP2192" s="24"/>
      <c r="AQ2192" s="21"/>
    </row>
    <row r="2193" spans="1:43" s="22" customFormat="1" ht="114.75" outlineLevel="1" x14ac:dyDescent="0.25">
      <c r="A2193" s="70"/>
      <c r="B2193" s="72" t="s">
        <v>8681</v>
      </c>
      <c r="C2193" s="21" t="s">
        <v>79</v>
      </c>
      <c r="D2193" s="21" t="s">
        <v>1022</v>
      </c>
      <c r="E2193" s="21" t="s">
        <v>1000</v>
      </c>
      <c r="F2193" s="21" t="s">
        <v>1023</v>
      </c>
      <c r="G2193" s="74" t="s">
        <v>8593</v>
      </c>
      <c r="H2193" s="75" t="s">
        <v>81</v>
      </c>
      <c r="I2193" s="79">
        <v>0.5</v>
      </c>
      <c r="J2193" s="75">
        <v>710000000</v>
      </c>
      <c r="K2193" s="75" t="s">
        <v>82</v>
      </c>
      <c r="L2193" s="72" t="s">
        <v>747</v>
      </c>
      <c r="M2193" s="74" t="s">
        <v>8596</v>
      </c>
      <c r="N2193" s="77" t="s">
        <v>84</v>
      </c>
      <c r="O2193" s="77" t="s">
        <v>4624</v>
      </c>
      <c r="P2193" s="74" t="s">
        <v>91</v>
      </c>
      <c r="Q2193" s="76">
        <v>868</v>
      </c>
      <c r="R2193" s="77" t="s">
        <v>89</v>
      </c>
      <c r="S2193" s="73">
        <v>250</v>
      </c>
      <c r="T2193" s="73">
        <v>1090</v>
      </c>
      <c r="U2193" s="73">
        <f t="shared" si="453"/>
        <v>272500</v>
      </c>
      <c r="V2193" s="73">
        <f t="shared" si="454"/>
        <v>305200</v>
      </c>
      <c r="W2193" s="72" t="s">
        <v>203</v>
      </c>
      <c r="X2193" s="23">
        <v>2017</v>
      </c>
      <c r="Y2193" s="25"/>
      <c r="Z2193" s="121" t="s">
        <v>1723</v>
      </c>
      <c r="AA2193" s="121" t="s">
        <v>749</v>
      </c>
      <c r="AB2193" s="121" t="s">
        <v>7912</v>
      </c>
      <c r="AC2193" s="121">
        <v>21</v>
      </c>
      <c r="AD2193" s="122" t="s">
        <v>9276</v>
      </c>
      <c r="AE2193" s="122" t="s">
        <v>9054</v>
      </c>
      <c r="AF2193" s="121" t="s">
        <v>9274</v>
      </c>
      <c r="AG2193" s="121" t="s">
        <v>9018</v>
      </c>
      <c r="AH2193" s="121" t="s">
        <v>9275</v>
      </c>
      <c r="AI2193" s="121"/>
      <c r="AJ2193" s="123">
        <v>250</v>
      </c>
      <c r="AK2193" s="123">
        <v>1090</v>
      </c>
      <c r="AL2193" s="123">
        <f t="shared" si="465"/>
        <v>272500</v>
      </c>
      <c r="AM2193" s="123">
        <f t="shared" si="466"/>
        <v>0</v>
      </c>
      <c r="AN2193" s="130"/>
      <c r="AO2193" s="21"/>
      <c r="AP2193" s="24"/>
      <c r="AQ2193" s="21"/>
    </row>
    <row r="2194" spans="1:43" s="22" customFormat="1" ht="89.25" outlineLevel="1" x14ac:dyDescent="0.25">
      <c r="A2194" s="70"/>
      <c r="B2194" s="72" t="s">
        <v>8682</v>
      </c>
      <c r="C2194" s="21" t="s">
        <v>79</v>
      </c>
      <c r="D2194" s="21" t="s">
        <v>1006</v>
      </c>
      <c r="E2194" s="21" t="s">
        <v>1000</v>
      </c>
      <c r="F2194" s="21" t="s">
        <v>1007</v>
      </c>
      <c r="G2194" s="74" t="s">
        <v>8594</v>
      </c>
      <c r="H2194" s="75" t="s">
        <v>81</v>
      </c>
      <c r="I2194" s="79">
        <v>0.5</v>
      </c>
      <c r="J2194" s="75">
        <v>710000000</v>
      </c>
      <c r="K2194" s="75" t="s">
        <v>82</v>
      </c>
      <c r="L2194" s="72" t="s">
        <v>747</v>
      </c>
      <c r="M2194" s="74" t="s">
        <v>8596</v>
      </c>
      <c r="N2194" s="77" t="s">
        <v>84</v>
      </c>
      <c r="O2194" s="77" t="s">
        <v>4624</v>
      </c>
      <c r="P2194" s="74" t="s">
        <v>91</v>
      </c>
      <c r="Q2194" s="76">
        <v>796</v>
      </c>
      <c r="R2194" s="77" t="s">
        <v>678</v>
      </c>
      <c r="S2194" s="73">
        <v>84</v>
      </c>
      <c r="T2194" s="73">
        <v>806.2</v>
      </c>
      <c r="U2194" s="73">
        <f t="shared" si="453"/>
        <v>67720.800000000003</v>
      </c>
      <c r="V2194" s="73">
        <f t="shared" si="454"/>
        <v>75847.296000000017</v>
      </c>
      <c r="W2194" s="72" t="s">
        <v>203</v>
      </c>
      <c r="X2194" s="23">
        <v>2017</v>
      </c>
      <c r="Y2194" s="25"/>
      <c r="Z2194" s="121" t="s">
        <v>1723</v>
      </c>
      <c r="AA2194" s="121" t="s">
        <v>749</v>
      </c>
      <c r="AB2194" s="121" t="s">
        <v>7912</v>
      </c>
      <c r="AC2194" s="121">
        <v>22</v>
      </c>
      <c r="AD2194" s="122" t="s">
        <v>9276</v>
      </c>
      <c r="AE2194" s="122" t="s">
        <v>9054</v>
      </c>
      <c r="AF2194" s="121" t="s">
        <v>9325</v>
      </c>
      <c r="AG2194" s="121" t="s">
        <v>9018</v>
      </c>
      <c r="AH2194" s="121" t="s">
        <v>8379</v>
      </c>
      <c r="AI2194" s="121"/>
      <c r="AJ2194" s="123">
        <v>84</v>
      </c>
      <c r="AK2194" s="123">
        <v>806.2</v>
      </c>
      <c r="AL2194" s="123">
        <f>AJ2194*AK2194</f>
        <v>67720.800000000003</v>
      </c>
      <c r="AM2194" s="123">
        <f>U2194-AL2194</f>
        <v>0</v>
      </c>
      <c r="AN2194" s="130"/>
      <c r="AO2194" s="21"/>
      <c r="AP2194" s="24"/>
      <c r="AQ2194" s="21"/>
    </row>
    <row r="2195" spans="1:43" s="22" customFormat="1" ht="76.5" outlineLevel="1" x14ac:dyDescent="0.25">
      <c r="A2195" s="70"/>
      <c r="B2195" s="72" t="s">
        <v>8683</v>
      </c>
      <c r="C2195" s="21" t="s">
        <v>79</v>
      </c>
      <c r="D2195" s="21" t="s">
        <v>4333</v>
      </c>
      <c r="E2195" s="21" t="s">
        <v>1041</v>
      </c>
      <c r="F2195" s="21" t="s">
        <v>4334</v>
      </c>
      <c r="G2195" s="74" t="s">
        <v>1314</v>
      </c>
      <c r="H2195" s="75" t="s">
        <v>81</v>
      </c>
      <c r="I2195" s="79">
        <v>0.5</v>
      </c>
      <c r="J2195" s="75">
        <v>710000000</v>
      </c>
      <c r="K2195" s="75" t="s">
        <v>82</v>
      </c>
      <c r="L2195" s="72" t="s">
        <v>747</v>
      </c>
      <c r="M2195" s="74" t="s">
        <v>8596</v>
      </c>
      <c r="N2195" s="77" t="s">
        <v>84</v>
      </c>
      <c r="O2195" s="77" t="s">
        <v>4624</v>
      </c>
      <c r="P2195" s="74" t="s">
        <v>91</v>
      </c>
      <c r="Q2195" s="76">
        <v>796</v>
      </c>
      <c r="R2195" s="77" t="s">
        <v>678</v>
      </c>
      <c r="S2195" s="73">
        <v>250</v>
      </c>
      <c r="T2195" s="73">
        <v>75</v>
      </c>
      <c r="U2195" s="73">
        <f t="shared" si="453"/>
        <v>18750</v>
      </c>
      <c r="V2195" s="73">
        <f t="shared" si="454"/>
        <v>21000.000000000004</v>
      </c>
      <c r="W2195" s="72" t="s">
        <v>203</v>
      </c>
      <c r="X2195" s="23">
        <v>2017</v>
      </c>
      <c r="Y2195" s="25"/>
      <c r="Z2195" s="121" t="s">
        <v>1723</v>
      </c>
      <c r="AA2195" s="121" t="s">
        <v>749</v>
      </c>
      <c r="AB2195" s="121" t="s">
        <v>7912</v>
      </c>
      <c r="AC2195" s="121">
        <v>23</v>
      </c>
      <c r="AD2195" s="122" t="s">
        <v>9276</v>
      </c>
      <c r="AE2195" s="122" t="s">
        <v>9054</v>
      </c>
      <c r="AF2195" s="121" t="s">
        <v>9274</v>
      </c>
      <c r="AG2195" s="121" t="s">
        <v>9018</v>
      </c>
      <c r="AH2195" s="121" t="s">
        <v>9275</v>
      </c>
      <c r="AI2195" s="121"/>
      <c r="AJ2195" s="123">
        <v>250</v>
      </c>
      <c r="AK2195" s="123">
        <v>75</v>
      </c>
      <c r="AL2195" s="123">
        <f t="shared" ref="AL2195:AL2199" si="467">AJ2195*AK2195</f>
        <v>18750</v>
      </c>
      <c r="AM2195" s="123">
        <f t="shared" ref="AM2195:AM2199" si="468">U2195-AL2195</f>
        <v>0</v>
      </c>
      <c r="AN2195" s="130"/>
      <c r="AO2195" s="21"/>
      <c r="AP2195" s="24"/>
      <c r="AQ2195" s="21"/>
    </row>
    <row r="2196" spans="1:43" s="22" customFormat="1" ht="89.25" outlineLevel="1" x14ac:dyDescent="0.25">
      <c r="A2196" s="70"/>
      <c r="B2196" s="72" t="s">
        <v>8684</v>
      </c>
      <c r="C2196" s="21" t="s">
        <v>79</v>
      </c>
      <c r="D2196" s="21" t="s">
        <v>1033</v>
      </c>
      <c r="E2196" s="21" t="s">
        <v>1034</v>
      </c>
      <c r="F2196" s="21" t="s">
        <v>1035</v>
      </c>
      <c r="G2196" s="74" t="s">
        <v>8627</v>
      </c>
      <c r="H2196" s="75" t="s">
        <v>81</v>
      </c>
      <c r="I2196" s="79">
        <v>0.5</v>
      </c>
      <c r="J2196" s="75">
        <v>710000000</v>
      </c>
      <c r="K2196" s="75" t="s">
        <v>82</v>
      </c>
      <c r="L2196" s="72" t="s">
        <v>747</v>
      </c>
      <c r="M2196" s="74" t="s">
        <v>8596</v>
      </c>
      <c r="N2196" s="77" t="s">
        <v>84</v>
      </c>
      <c r="O2196" s="77" t="s">
        <v>4624</v>
      </c>
      <c r="P2196" s="74" t="s">
        <v>91</v>
      </c>
      <c r="Q2196" s="76" t="s">
        <v>1126</v>
      </c>
      <c r="R2196" s="77" t="s">
        <v>1127</v>
      </c>
      <c r="S2196" s="73">
        <v>252</v>
      </c>
      <c r="T2196" s="73">
        <v>163</v>
      </c>
      <c r="U2196" s="73">
        <f>S2196*T2196</f>
        <v>41076</v>
      </c>
      <c r="V2196" s="73">
        <f>U2196*1.12</f>
        <v>46005.120000000003</v>
      </c>
      <c r="W2196" s="72" t="s">
        <v>203</v>
      </c>
      <c r="X2196" s="23">
        <v>2017</v>
      </c>
      <c r="Y2196" s="25"/>
      <c r="Z2196" s="121" t="s">
        <v>1723</v>
      </c>
      <c r="AA2196" s="121" t="s">
        <v>749</v>
      </c>
      <c r="AB2196" s="121" t="s">
        <v>7912</v>
      </c>
      <c r="AC2196" s="121">
        <v>24</v>
      </c>
      <c r="AD2196" s="122" t="s">
        <v>9276</v>
      </c>
      <c r="AE2196" s="122" t="s">
        <v>9054</v>
      </c>
      <c r="AF2196" s="121" t="s">
        <v>9274</v>
      </c>
      <c r="AG2196" s="121" t="s">
        <v>9018</v>
      </c>
      <c r="AH2196" s="121" t="s">
        <v>9275</v>
      </c>
      <c r="AI2196" s="121"/>
      <c r="AJ2196" s="123">
        <v>252</v>
      </c>
      <c r="AK2196" s="123">
        <v>163</v>
      </c>
      <c r="AL2196" s="123">
        <f t="shared" si="467"/>
        <v>41076</v>
      </c>
      <c r="AM2196" s="123">
        <f t="shared" si="468"/>
        <v>0</v>
      </c>
      <c r="AN2196" s="130"/>
      <c r="AO2196" s="21"/>
      <c r="AP2196" s="24"/>
      <c r="AQ2196" s="21"/>
    </row>
    <row r="2197" spans="1:43" s="22" customFormat="1" ht="76.5" outlineLevel="1" x14ac:dyDescent="0.25">
      <c r="A2197" s="70"/>
      <c r="B2197" s="72" t="s">
        <v>8685</v>
      </c>
      <c r="C2197" s="21" t="s">
        <v>79</v>
      </c>
      <c r="D2197" s="21" t="s">
        <v>1315</v>
      </c>
      <c r="E2197" s="21" t="s">
        <v>1041</v>
      </c>
      <c r="F2197" s="21" t="s">
        <v>1058</v>
      </c>
      <c r="G2197" s="74" t="s">
        <v>4332</v>
      </c>
      <c r="H2197" s="75" t="s">
        <v>81</v>
      </c>
      <c r="I2197" s="79">
        <v>0.5</v>
      </c>
      <c r="J2197" s="75">
        <v>710000000</v>
      </c>
      <c r="K2197" s="75" t="s">
        <v>82</v>
      </c>
      <c r="L2197" s="72" t="s">
        <v>747</v>
      </c>
      <c r="M2197" s="74" t="s">
        <v>8596</v>
      </c>
      <c r="N2197" s="77" t="s">
        <v>84</v>
      </c>
      <c r="O2197" s="77" t="s">
        <v>4624</v>
      </c>
      <c r="P2197" s="74" t="s">
        <v>91</v>
      </c>
      <c r="Q2197" s="76" t="s">
        <v>898</v>
      </c>
      <c r="R2197" s="77" t="s">
        <v>899</v>
      </c>
      <c r="S2197" s="73">
        <v>21</v>
      </c>
      <c r="T2197" s="73">
        <v>1160.72</v>
      </c>
      <c r="U2197" s="73">
        <f>S2197*T2197</f>
        <v>24375.119999999999</v>
      </c>
      <c r="V2197" s="73">
        <f>U2197*1.12</f>
        <v>27300.134400000003</v>
      </c>
      <c r="W2197" s="72" t="s">
        <v>203</v>
      </c>
      <c r="X2197" s="23">
        <v>2017</v>
      </c>
      <c r="Y2197" s="25"/>
      <c r="Z2197" s="121" t="s">
        <v>1723</v>
      </c>
      <c r="AA2197" s="121" t="s">
        <v>749</v>
      </c>
      <c r="AB2197" s="121" t="s">
        <v>7912</v>
      </c>
      <c r="AC2197" s="121">
        <v>25</v>
      </c>
      <c r="AD2197" s="122" t="s">
        <v>9276</v>
      </c>
      <c r="AE2197" s="122" t="s">
        <v>9054</v>
      </c>
      <c r="AF2197" s="121" t="s">
        <v>9274</v>
      </c>
      <c r="AG2197" s="121" t="s">
        <v>9018</v>
      </c>
      <c r="AH2197" s="121" t="s">
        <v>9275</v>
      </c>
      <c r="AI2197" s="121"/>
      <c r="AJ2197" s="123">
        <v>21</v>
      </c>
      <c r="AK2197" s="123">
        <v>1160.72</v>
      </c>
      <c r="AL2197" s="123">
        <f t="shared" si="467"/>
        <v>24375.119999999999</v>
      </c>
      <c r="AM2197" s="123">
        <f t="shared" si="468"/>
        <v>0</v>
      </c>
      <c r="AN2197" s="130"/>
      <c r="AO2197" s="21"/>
      <c r="AP2197" s="24"/>
      <c r="AQ2197" s="21"/>
    </row>
    <row r="2198" spans="1:43" s="22" customFormat="1" ht="76.5" outlineLevel="1" x14ac:dyDescent="0.25">
      <c r="A2198" s="70"/>
      <c r="B2198" s="72" t="s">
        <v>8686</v>
      </c>
      <c r="C2198" s="21" t="s">
        <v>79</v>
      </c>
      <c r="D2198" s="21" t="s">
        <v>1059</v>
      </c>
      <c r="E2198" s="21" t="s">
        <v>772</v>
      </c>
      <c r="F2198" s="21" t="s">
        <v>1060</v>
      </c>
      <c r="G2198" s="74" t="s">
        <v>8584</v>
      </c>
      <c r="H2198" s="75" t="s">
        <v>81</v>
      </c>
      <c r="I2198" s="79">
        <v>0.5</v>
      </c>
      <c r="J2198" s="75">
        <v>710000000</v>
      </c>
      <c r="K2198" s="75" t="s">
        <v>82</v>
      </c>
      <c r="L2198" s="72" t="s">
        <v>747</v>
      </c>
      <c r="M2198" s="74" t="s">
        <v>8596</v>
      </c>
      <c r="N2198" s="77" t="s">
        <v>84</v>
      </c>
      <c r="O2198" s="77" t="s">
        <v>4624</v>
      </c>
      <c r="P2198" s="74" t="s">
        <v>91</v>
      </c>
      <c r="Q2198" s="76" t="s">
        <v>1420</v>
      </c>
      <c r="R2198" s="77" t="s">
        <v>1128</v>
      </c>
      <c r="S2198" s="73">
        <v>683</v>
      </c>
      <c r="T2198" s="73">
        <v>468.75</v>
      </c>
      <c r="U2198" s="73">
        <f>S2198*T2198</f>
        <v>320156.25</v>
      </c>
      <c r="V2198" s="73">
        <f>U2198*1.12</f>
        <v>358575.00000000006</v>
      </c>
      <c r="W2198" s="72" t="s">
        <v>203</v>
      </c>
      <c r="X2198" s="23">
        <v>2017</v>
      </c>
      <c r="Y2198" s="25"/>
      <c r="Z2198" s="121" t="s">
        <v>1723</v>
      </c>
      <c r="AA2198" s="121" t="s">
        <v>749</v>
      </c>
      <c r="AB2198" s="121" t="s">
        <v>7912</v>
      </c>
      <c r="AC2198" s="121">
        <v>26</v>
      </c>
      <c r="AD2198" s="122" t="s">
        <v>9276</v>
      </c>
      <c r="AE2198" s="122" t="s">
        <v>9054</v>
      </c>
      <c r="AF2198" s="121" t="s">
        <v>9325</v>
      </c>
      <c r="AG2198" s="121" t="s">
        <v>9018</v>
      </c>
      <c r="AH2198" s="121" t="s">
        <v>8379</v>
      </c>
      <c r="AI2198" s="121"/>
      <c r="AJ2198" s="123">
        <v>683</v>
      </c>
      <c r="AK2198" s="123">
        <v>468.75</v>
      </c>
      <c r="AL2198" s="123">
        <f t="shared" si="467"/>
        <v>320156.25</v>
      </c>
      <c r="AM2198" s="123">
        <f t="shared" si="468"/>
        <v>0</v>
      </c>
      <c r="AN2198" s="130"/>
      <c r="AO2198" s="21"/>
      <c r="AP2198" s="24"/>
      <c r="AQ2198" s="21"/>
    </row>
    <row r="2199" spans="1:43" s="22" customFormat="1" ht="76.5" outlineLevel="1" x14ac:dyDescent="0.25">
      <c r="A2199" s="70"/>
      <c r="B2199" s="72" t="s">
        <v>8687</v>
      </c>
      <c r="C2199" s="21" t="s">
        <v>79</v>
      </c>
      <c r="D2199" s="21" t="s">
        <v>1061</v>
      </c>
      <c r="E2199" s="21" t="s">
        <v>1062</v>
      </c>
      <c r="F2199" s="21" t="s">
        <v>1063</v>
      </c>
      <c r="G2199" s="74" t="s">
        <v>1322</v>
      </c>
      <c r="H2199" s="75" t="s">
        <v>81</v>
      </c>
      <c r="I2199" s="79">
        <v>0.5</v>
      </c>
      <c r="J2199" s="75">
        <v>710000000</v>
      </c>
      <c r="K2199" s="75" t="s">
        <v>82</v>
      </c>
      <c r="L2199" s="72" t="s">
        <v>747</v>
      </c>
      <c r="M2199" s="74" t="s">
        <v>8596</v>
      </c>
      <c r="N2199" s="77" t="s">
        <v>84</v>
      </c>
      <c r="O2199" s="77" t="s">
        <v>4624</v>
      </c>
      <c r="P2199" s="74" t="s">
        <v>91</v>
      </c>
      <c r="Q2199" s="76">
        <v>778</v>
      </c>
      <c r="R2199" s="77" t="s">
        <v>899</v>
      </c>
      <c r="S2199" s="73">
        <v>215</v>
      </c>
      <c r="T2199" s="73">
        <v>469.75</v>
      </c>
      <c r="U2199" s="73">
        <f>S2199*T2199</f>
        <v>100996.25</v>
      </c>
      <c r="V2199" s="73">
        <f>U2199*1.12</f>
        <v>113115.80000000002</v>
      </c>
      <c r="W2199" s="72" t="s">
        <v>203</v>
      </c>
      <c r="X2199" s="23">
        <v>2017</v>
      </c>
      <c r="Y2199" s="25"/>
      <c r="Z2199" s="121" t="s">
        <v>1723</v>
      </c>
      <c r="AA2199" s="121" t="s">
        <v>749</v>
      </c>
      <c r="AB2199" s="121" t="s">
        <v>7912</v>
      </c>
      <c r="AC2199" s="121">
        <v>27</v>
      </c>
      <c r="AD2199" s="122" t="s">
        <v>9276</v>
      </c>
      <c r="AE2199" s="122" t="s">
        <v>9054</v>
      </c>
      <c r="AF2199" s="121" t="s">
        <v>9325</v>
      </c>
      <c r="AG2199" s="121" t="s">
        <v>9018</v>
      </c>
      <c r="AH2199" s="121" t="s">
        <v>8379</v>
      </c>
      <c r="AI2199" s="121"/>
      <c r="AJ2199" s="123">
        <v>215</v>
      </c>
      <c r="AK2199" s="123">
        <v>469.75</v>
      </c>
      <c r="AL2199" s="123">
        <f t="shared" si="467"/>
        <v>100996.25</v>
      </c>
      <c r="AM2199" s="123">
        <f t="shared" si="468"/>
        <v>0</v>
      </c>
      <c r="AN2199" s="130"/>
      <c r="AO2199" s="21"/>
      <c r="AP2199" s="24"/>
      <c r="AQ2199" s="21"/>
    </row>
    <row r="2200" spans="1:43" s="22" customFormat="1" ht="89.25" outlineLevel="1" x14ac:dyDescent="0.25">
      <c r="A2200" s="70"/>
      <c r="B2200" s="72" t="s">
        <v>8688</v>
      </c>
      <c r="C2200" s="21" t="s">
        <v>79</v>
      </c>
      <c r="D2200" s="21" t="s">
        <v>1014</v>
      </c>
      <c r="E2200" s="21" t="s">
        <v>1015</v>
      </c>
      <c r="F2200" s="21" t="s">
        <v>1016</v>
      </c>
      <c r="G2200" s="74" t="s">
        <v>8582</v>
      </c>
      <c r="H2200" s="25" t="s">
        <v>81</v>
      </c>
      <c r="I2200" s="79">
        <v>0</v>
      </c>
      <c r="J2200" s="75">
        <v>710000000</v>
      </c>
      <c r="K2200" s="75" t="s">
        <v>82</v>
      </c>
      <c r="L2200" s="72" t="s">
        <v>747</v>
      </c>
      <c r="M2200" s="74" t="s">
        <v>8596</v>
      </c>
      <c r="N2200" s="77" t="s">
        <v>84</v>
      </c>
      <c r="O2200" s="77" t="s">
        <v>4624</v>
      </c>
      <c r="P2200" s="74" t="s">
        <v>91</v>
      </c>
      <c r="Q2200" s="27">
        <v>796</v>
      </c>
      <c r="R2200" s="77" t="s">
        <v>678</v>
      </c>
      <c r="S2200" s="73">
        <v>84</v>
      </c>
      <c r="T2200" s="73">
        <v>712.43</v>
      </c>
      <c r="U2200" s="73">
        <v>0</v>
      </c>
      <c r="V2200" s="12">
        <f>U2200*1.12</f>
        <v>0</v>
      </c>
      <c r="W2200" s="23"/>
      <c r="X2200" s="23">
        <v>2017</v>
      </c>
      <c r="Y2200" s="25" t="s">
        <v>929</v>
      </c>
      <c r="Z2200" s="121" t="s">
        <v>1723</v>
      </c>
      <c r="AA2200" s="121" t="s">
        <v>749</v>
      </c>
      <c r="AB2200" s="121" t="s">
        <v>7912</v>
      </c>
      <c r="AC2200" s="121">
        <v>20</v>
      </c>
      <c r="AD2200" s="122" t="s">
        <v>9317</v>
      </c>
      <c r="AE2200" s="122" t="s">
        <v>9054</v>
      </c>
      <c r="AF2200" s="121" t="s">
        <v>929</v>
      </c>
      <c r="AG2200" s="121"/>
      <c r="AH2200" s="121" t="s">
        <v>929</v>
      </c>
      <c r="AI2200" s="121"/>
      <c r="AJ2200" s="123"/>
      <c r="AK2200" s="123"/>
      <c r="AL2200" s="123" t="s">
        <v>9312</v>
      </c>
      <c r="AM2200" s="123"/>
      <c r="AN2200" s="130"/>
      <c r="AO2200" s="21"/>
      <c r="AP2200" s="24"/>
      <c r="AQ2200" s="21"/>
    </row>
    <row r="2201" spans="1:43" s="22" customFormat="1" ht="76.5" outlineLevel="1" x14ac:dyDescent="0.25">
      <c r="A2201" s="70"/>
      <c r="B2201" s="72" t="s">
        <v>8689</v>
      </c>
      <c r="C2201" s="21" t="s">
        <v>79</v>
      </c>
      <c r="D2201" s="21" t="s">
        <v>1179</v>
      </c>
      <c r="E2201" s="21" t="s">
        <v>1180</v>
      </c>
      <c r="F2201" s="21" t="s">
        <v>1181</v>
      </c>
      <c r="G2201" s="74" t="s">
        <v>1317</v>
      </c>
      <c r="H2201" s="25" t="s">
        <v>81</v>
      </c>
      <c r="I2201" s="79">
        <v>0</v>
      </c>
      <c r="J2201" s="75">
        <v>710000000</v>
      </c>
      <c r="K2201" s="75" t="s">
        <v>82</v>
      </c>
      <c r="L2201" s="72" t="s">
        <v>747</v>
      </c>
      <c r="M2201" s="74" t="s">
        <v>8596</v>
      </c>
      <c r="N2201" s="77" t="s">
        <v>84</v>
      </c>
      <c r="O2201" s="77" t="s">
        <v>4624</v>
      </c>
      <c r="P2201" s="74" t="s">
        <v>91</v>
      </c>
      <c r="Q2201" s="27">
        <v>796</v>
      </c>
      <c r="R2201" s="77" t="s">
        <v>678</v>
      </c>
      <c r="S2201" s="73">
        <v>188</v>
      </c>
      <c r="T2201" s="73">
        <v>271</v>
      </c>
      <c r="U2201" s="73">
        <v>0</v>
      </c>
      <c r="V2201" s="12">
        <f t="shared" si="454"/>
        <v>0</v>
      </c>
      <c r="W2201" s="23"/>
      <c r="X2201" s="23">
        <v>2017</v>
      </c>
      <c r="Y2201" s="25" t="s">
        <v>929</v>
      </c>
      <c r="Z2201" s="121" t="s">
        <v>1723</v>
      </c>
      <c r="AA2201" s="121" t="s">
        <v>749</v>
      </c>
      <c r="AB2201" s="121" t="s">
        <v>7912</v>
      </c>
      <c r="AC2201" s="121">
        <v>21</v>
      </c>
      <c r="AD2201" s="122" t="s">
        <v>9317</v>
      </c>
      <c r="AE2201" s="122" t="s">
        <v>9054</v>
      </c>
      <c r="AF2201" s="121" t="s">
        <v>929</v>
      </c>
      <c r="AG2201" s="121"/>
      <c r="AH2201" s="121" t="s">
        <v>929</v>
      </c>
      <c r="AI2201" s="121"/>
      <c r="AJ2201" s="123"/>
      <c r="AK2201" s="123"/>
      <c r="AL2201" s="123" t="s">
        <v>9312</v>
      </c>
      <c r="AM2201" s="123"/>
      <c r="AN2201" s="130"/>
      <c r="AO2201" s="21"/>
      <c r="AP2201" s="24"/>
      <c r="AQ2201" s="21"/>
    </row>
    <row r="2202" spans="1:43" s="22" customFormat="1" ht="76.5" outlineLevel="1" x14ac:dyDescent="0.25">
      <c r="A2202" s="70"/>
      <c r="B2202" s="72" t="s">
        <v>8690</v>
      </c>
      <c r="C2202" s="21" t="s">
        <v>79</v>
      </c>
      <c r="D2202" s="21" t="s">
        <v>1175</v>
      </c>
      <c r="E2202" s="21" t="s">
        <v>1176</v>
      </c>
      <c r="F2202" s="21" t="s">
        <v>1177</v>
      </c>
      <c r="G2202" s="74" t="s">
        <v>4463</v>
      </c>
      <c r="H2202" s="25" t="s">
        <v>81</v>
      </c>
      <c r="I2202" s="79">
        <v>0</v>
      </c>
      <c r="J2202" s="75">
        <v>710000000</v>
      </c>
      <c r="K2202" s="75" t="s">
        <v>82</v>
      </c>
      <c r="L2202" s="72" t="s">
        <v>747</v>
      </c>
      <c r="M2202" s="74" t="s">
        <v>8596</v>
      </c>
      <c r="N2202" s="77" t="s">
        <v>84</v>
      </c>
      <c r="O2202" s="77" t="s">
        <v>4624</v>
      </c>
      <c r="P2202" s="74" t="s">
        <v>91</v>
      </c>
      <c r="Q2202" s="27" t="s">
        <v>902</v>
      </c>
      <c r="R2202" s="77" t="s">
        <v>678</v>
      </c>
      <c r="S2202" s="73">
        <v>188</v>
      </c>
      <c r="T2202" s="73">
        <v>94</v>
      </c>
      <c r="U2202" s="73">
        <v>0</v>
      </c>
      <c r="V2202" s="12">
        <f t="shared" si="454"/>
        <v>0</v>
      </c>
      <c r="W2202" s="23"/>
      <c r="X2202" s="23">
        <v>2017</v>
      </c>
      <c r="Y2202" s="25" t="s">
        <v>929</v>
      </c>
      <c r="Z2202" s="121" t="s">
        <v>1723</v>
      </c>
      <c r="AA2202" s="121" t="s">
        <v>749</v>
      </c>
      <c r="AB2202" s="121" t="s">
        <v>7912</v>
      </c>
      <c r="AC2202" s="121">
        <v>22</v>
      </c>
      <c r="AD2202" s="122" t="s">
        <v>9317</v>
      </c>
      <c r="AE2202" s="122" t="s">
        <v>9054</v>
      </c>
      <c r="AF2202" s="121" t="s">
        <v>929</v>
      </c>
      <c r="AG2202" s="121"/>
      <c r="AH2202" s="121" t="s">
        <v>929</v>
      </c>
      <c r="AI2202" s="121"/>
      <c r="AJ2202" s="123"/>
      <c r="AK2202" s="123"/>
      <c r="AL2202" s="123" t="s">
        <v>9312</v>
      </c>
      <c r="AM2202" s="123"/>
      <c r="AN2202" s="130"/>
      <c r="AO2202" s="21"/>
      <c r="AP2202" s="24"/>
      <c r="AQ2202" s="21"/>
    </row>
    <row r="2203" spans="1:43" s="22" customFormat="1" ht="76.5" outlineLevel="1" x14ac:dyDescent="0.25">
      <c r="A2203" s="70"/>
      <c r="B2203" s="72" t="s">
        <v>8691</v>
      </c>
      <c r="C2203" s="21" t="s">
        <v>79</v>
      </c>
      <c r="D2203" s="21" t="s">
        <v>1203</v>
      </c>
      <c r="E2203" s="21" t="s">
        <v>441</v>
      </c>
      <c r="F2203" s="21" t="s">
        <v>1205</v>
      </c>
      <c r="G2203" s="74" t="s">
        <v>1318</v>
      </c>
      <c r="H2203" s="25" t="s">
        <v>81</v>
      </c>
      <c r="I2203" s="79">
        <v>0</v>
      </c>
      <c r="J2203" s="75">
        <v>710000000</v>
      </c>
      <c r="K2203" s="75" t="s">
        <v>82</v>
      </c>
      <c r="L2203" s="72" t="s">
        <v>747</v>
      </c>
      <c r="M2203" s="74" t="s">
        <v>8596</v>
      </c>
      <c r="N2203" s="77" t="s">
        <v>84</v>
      </c>
      <c r="O2203" s="77" t="s">
        <v>4624</v>
      </c>
      <c r="P2203" s="74" t="s">
        <v>91</v>
      </c>
      <c r="Q2203" s="27" t="s">
        <v>902</v>
      </c>
      <c r="R2203" s="77" t="s">
        <v>678</v>
      </c>
      <c r="S2203" s="73">
        <v>126</v>
      </c>
      <c r="T2203" s="73">
        <v>89.2</v>
      </c>
      <c r="U2203" s="73">
        <v>0</v>
      </c>
      <c r="V2203" s="12">
        <f t="shared" si="454"/>
        <v>0</v>
      </c>
      <c r="W2203" s="23"/>
      <c r="X2203" s="23">
        <v>2017</v>
      </c>
      <c r="Y2203" s="25" t="s">
        <v>929</v>
      </c>
      <c r="Z2203" s="121" t="s">
        <v>1723</v>
      </c>
      <c r="AA2203" s="121" t="s">
        <v>749</v>
      </c>
      <c r="AB2203" s="121" t="s">
        <v>7912</v>
      </c>
      <c r="AC2203" s="121">
        <v>23</v>
      </c>
      <c r="AD2203" s="122" t="s">
        <v>9317</v>
      </c>
      <c r="AE2203" s="122" t="s">
        <v>9054</v>
      </c>
      <c r="AF2203" s="121" t="s">
        <v>929</v>
      </c>
      <c r="AG2203" s="121"/>
      <c r="AH2203" s="121" t="s">
        <v>929</v>
      </c>
      <c r="AI2203" s="121"/>
      <c r="AJ2203" s="123"/>
      <c r="AK2203" s="123"/>
      <c r="AL2203" s="123" t="s">
        <v>9312</v>
      </c>
      <c r="AM2203" s="123"/>
      <c r="AN2203" s="130"/>
      <c r="AO2203" s="21"/>
      <c r="AP2203" s="24"/>
      <c r="AQ2203" s="21"/>
    </row>
    <row r="2204" spans="1:43" s="22" customFormat="1" ht="76.5" outlineLevel="1" x14ac:dyDescent="0.25">
      <c r="A2204" s="70"/>
      <c r="B2204" s="72" t="s">
        <v>8692</v>
      </c>
      <c r="C2204" s="21" t="s">
        <v>79</v>
      </c>
      <c r="D2204" s="21" t="s">
        <v>1031</v>
      </c>
      <c r="E2204" s="21" t="s">
        <v>315</v>
      </c>
      <c r="F2204" s="21" t="s">
        <v>1032</v>
      </c>
      <c r="G2204" s="74" t="s">
        <v>4885</v>
      </c>
      <c r="H2204" s="25" t="s">
        <v>81</v>
      </c>
      <c r="I2204" s="79">
        <v>0</v>
      </c>
      <c r="J2204" s="75">
        <v>710000000</v>
      </c>
      <c r="K2204" s="75" t="s">
        <v>82</v>
      </c>
      <c r="L2204" s="72" t="s">
        <v>747</v>
      </c>
      <c r="M2204" s="74" t="s">
        <v>8596</v>
      </c>
      <c r="N2204" s="77" t="s">
        <v>84</v>
      </c>
      <c r="O2204" s="77" t="s">
        <v>4624</v>
      </c>
      <c r="P2204" s="74" t="s">
        <v>91</v>
      </c>
      <c r="Q2204" s="27">
        <v>715</v>
      </c>
      <c r="R2204" s="77" t="s">
        <v>681</v>
      </c>
      <c r="S2204" s="73">
        <v>144</v>
      </c>
      <c r="T2204" s="73">
        <v>126</v>
      </c>
      <c r="U2204" s="73">
        <v>0</v>
      </c>
      <c r="V2204" s="12">
        <f t="shared" si="454"/>
        <v>0</v>
      </c>
      <c r="W2204" s="23"/>
      <c r="X2204" s="23">
        <v>2017</v>
      </c>
      <c r="Y2204" s="25" t="s">
        <v>929</v>
      </c>
      <c r="Z2204" s="121" t="s">
        <v>1723</v>
      </c>
      <c r="AA2204" s="121" t="s">
        <v>749</v>
      </c>
      <c r="AB2204" s="121" t="s">
        <v>7912</v>
      </c>
      <c r="AC2204" s="121">
        <v>24</v>
      </c>
      <c r="AD2204" s="122" t="s">
        <v>9317</v>
      </c>
      <c r="AE2204" s="122" t="s">
        <v>9054</v>
      </c>
      <c r="AF2204" s="121" t="s">
        <v>929</v>
      </c>
      <c r="AG2204" s="121"/>
      <c r="AH2204" s="121" t="s">
        <v>929</v>
      </c>
      <c r="AI2204" s="121"/>
      <c r="AJ2204" s="123"/>
      <c r="AK2204" s="123"/>
      <c r="AL2204" s="123" t="s">
        <v>9312</v>
      </c>
      <c r="AM2204" s="123"/>
      <c r="AN2204" s="130"/>
      <c r="AO2204" s="21"/>
      <c r="AP2204" s="24"/>
      <c r="AQ2204" s="21"/>
    </row>
    <row r="2205" spans="1:43" s="22" customFormat="1" ht="76.5" outlineLevel="1" x14ac:dyDescent="0.25">
      <c r="A2205" s="70"/>
      <c r="B2205" s="72" t="s">
        <v>8693</v>
      </c>
      <c r="C2205" s="21" t="s">
        <v>79</v>
      </c>
      <c r="D2205" s="21" t="s">
        <v>3012</v>
      </c>
      <c r="E2205" s="21" t="s">
        <v>3013</v>
      </c>
      <c r="F2205" s="21" t="s">
        <v>3014</v>
      </c>
      <c r="G2205" s="131" t="s">
        <v>8998</v>
      </c>
      <c r="H2205" s="25" t="s">
        <v>81</v>
      </c>
      <c r="I2205" s="79">
        <v>0</v>
      </c>
      <c r="J2205" s="75">
        <v>710000000</v>
      </c>
      <c r="K2205" s="75" t="s">
        <v>82</v>
      </c>
      <c r="L2205" s="72" t="s">
        <v>747</v>
      </c>
      <c r="M2205" s="74" t="s">
        <v>8596</v>
      </c>
      <c r="N2205" s="77" t="s">
        <v>84</v>
      </c>
      <c r="O2205" s="77" t="s">
        <v>4624</v>
      </c>
      <c r="P2205" s="74" t="s">
        <v>91</v>
      </c>
      <c r="Q2205" s="27" t="s">
        <v>930</v>
      </c>
      <c r="R2205" s="77" t="s">
        <v>903</v>
      </c>
      <c r="S2205" s="73">
        <v>252</v>
      </c>
      <c r="T2205" s="73">
        <v>79</v>
      </c>
      <c r="U2205" s="73">
        <v>0</v>
      </c>
      <c r="V2205" s="12">
        <f t="shared" si="454"/>
        <v>0</v>
      </c>
      <c r="W2205" s="23"/>
      <c r="X2205" s="23">
        <v>2017</v>
      </c>
      <c r="Y2205" s="25" t="s">
        <v>929</v>
      </c>
      <c r="Z2205" s="121" t="s">
        <v>1723</v>
      </c>
      <c r="AA2205" s="121" t="s">
        <v>749</v>
      </c>
      <c r="AB2205" s="121" t="s">
        <v>7912</v>
      </c>
      <c r="AC2205" s="121">
        <v>25</v>
      </c>
      <c r="AD2205" s="122" t="s">
        <v>9317</v>
      </c>
      <c r="AE2205" s="122" t="s">
        <v>9054</v>
      </c>
      <c r="AF2205" s="121" t="s">
        <v>929</v>
      </c>
      <c r="AG2205" s="121"/>
      <c r="AH2205" s="121" t="s">
        <v>929</v>
      </c>
      <c r="AI2205" s="121"/>
      <c r="AJ2205" s="123"/>
      <c r="AK2205" s="123"/>
      <c r="AL2205" s="123" t="s">
        <v>9312</v>
      </c>
      <c r="AM2205" s="123"/>
      <c r="AN2205" s="130"/>
      <c r="AO2205" s="21"/>
      <c r="AP2205" s="24"/>
      <c r="AQ2205" s="21"/>
    </row>
    <row r="2206" spans="1:43" s="22" customFormat="1" ht="76.5" outlineLevel="1" x14ac:dyDescent="0.25">
      <c r="A2206" s="70"/>
      <c r="B2206" s="72" t="s">
        <v>8694</v>
      </c>
      <c r="C2206" s="21" t="s">
        <v>79</v>
      </c>
      <c r="D2206" s="21" t="s">
        <v>1065</v>
      </c>
      <c r="E2206" s="21" t="s">
        <v>1066</v>
      </c>
      <c r="F2206" s="21" t="s">
        <v>1067</v>
      </c>
      <c r="G2206" s="74" t="s">
        <v>1337</v>
      </c>
      <c r="H2206" s="25" t="s">
        <v>81</v>
      </c>
      <c r="I2206" s="79">
        <v>0</v>
      </c>
      <c r="J2206" s="75">
        <v>710000000</v>
      </c>
      <c r="K2206" s="75" t="s">
        <v>82</v>
      </c>
      <c r="L2206" s="72" t="s">
        <v>747</v>
      </c>
      <c r="M2206" s="74" t="s">
        <v>8596</v>
      </c>
      <c r="N2206" s="77" t="s">
        <v>84</v>
      </c>
      <c r="O2206" s="77" t="s">
        <v>4624</v>
      </c>
      <c r="P2206" s="74" t="s">
        <v>91</v>
      </c>
      <c r="Q2206" s="27">
        <v>796</v>
      </c>
      <c r="R2206" s="77" t="s">
        <v>678</v>
      </c>
      <c r="S2206" s="73">
        <v>189</v>
      </c>
      <c r="T2206" s="73">
        <v>300</v>
      </c>
      <c r="U2206" s="73">
        <v>0</v>
      </c>
      <c r="V2206" s="12">
        <f t="shared" si="454"/>
        <v>0</v>
      </c>
      <c r="W2206" s="23"/>
      <c r="X2206" s="23">
        <v>2017</v>
      </c>
      <c r="Y2206" s="25" t="s">
        <v>929</v>
      </c>
      <c r="Z2206" s="121" t="s">
        <v>1723</v>
      </c>
      <c r="AA2206" s="121" t="s">
        <v>749</v>
      </c>
      <c r="AB2206" s="121" t="s">
        <v>7912</v>
      </c>
      <c r="AC2206" s="121">
        <v>26</v>
      </c>
      <c r="AD2206" s="122" t="s">
        <v>9317</v>
      </c>
      <c r="AE2206" s="122" t="s">
        <v>9054</v>
      </c>
      <c r="AF2206" s="121" t="s">
        <v>929</v>
      </c>
      <c r="AG2206" s="121"/>
      <c r="AH2206" s="121" t="s">
        <v>929</v>
      </c>
      <c r="AI2206" s="121"/>
      <c r="AJ2206" s="123"/>
      <c r="AK2206" s="123"/>
      <c r="AL2206" s="123" t="s">
        <v>9312</v>
      </c>
      <c r="AM2206" s="123"/>
      <c r="AN2206" s="130"/>
      <c r="AO2206" s="21"/>
      <c r="AP2206" s="24"/>
      <c r="AQ2206" s="21"/>
    </row>
    <row r="2207" spans="1:43" s="22" customFormat="1" ht="76.5" outlineLevel="1" x14ac:dyDescent="0.25">
      <c r="A2207" s="70"/>
      <c r="B2207" s="72" t="s">
        <v>8695</v>
      </c>
      <c r="C2207" s="21" t="s">
        <v>79</v>
      </c>
      <c r="D2207" s="21" t="s">
        <v>1321</v>
      </c>
      <c r="E2207" s="21" t="s">
        <v>1070</v>
      </c>
      <c r="F2207" s="21" t="s">
        <v>1320</v>
      </c>
      <c r="G2207" s="74" t="s">
        <v>4886</v>
      </c>
      <c r="H2207" s="25" t="s">
        <v>81</v>
      </c>
      <c r="I2207" s="79">
        <v>0</v>
      </c>
      <c r="J2207" s="75">
        <v>710000000</v>
      </c>
      <c r="K2207" s="75" t="s">
        <v>82</v>
      </c>
      <c r="L2207" s="72" t="s">
        <v>747</v>
      </c>
      <c r="M2207" s="74" t="s">
        <v>8596</v>
      </c>
      <c r="N2207" s="77" t="s">
        <v>84</v>
      </c>
      <c r="O2207" s="77" t="s">
        <v>4624</v>
      </c>
      <c r="P2207" s="74" t="s">
        <v>91</v>
      </c>
      <c r="Q2207" s="27">
        <v>736</v>
      </c>
      <c r="R2207" s="77" t="s">
        <v>1128</v>
      </c>
      <c r="S2207" s="73">
        <v>308</v>
      </c>
      <c r="T2207" s="73">
        <v>151.69999999999999</v>
      </c>
      <c r="U2207" s="73">
        <v>0</v>
      </c>
      <c r="V2207" s="12">
        <f t="shared" si="454"/>
        <v>0</v>
      </c>
      <c r="W2207" s="23"/>
      <c r="X2207" s="23">
        <v>2017</v>
      </c>
      <c r="Y2207" s="25" t="s">
        <v>929</v>
      </c>
      <c r="Z2207" s="121" t="s">
        <v>1723</v>
      </c>
      <c r="AA2207" s="121" t="s">
        <v>749</v>
      </c>
      <c r="AB2207" s="121" t="s">
        <v>7912</v>
      </c>
      <c r="AC2207" s="121">
        <v>27</v>
      </c>
      <c r="AD2207" s="122" t="s">
        <v>9317</v>
      </c>
      <c r="AE2207" s="122" t="s">
        <v>9054</v>
      </c>
      <c r="AF2207" s="121" t="s">
        <v>929</v>
      </c>
      <c r="AG2207" s="121"/>
      <c r="AH2207" s="121" t="s">
        <v>929</v>
      </c>
      <c r="AI2207" s="121"/>
      <c r="AJ2207" s="123"/>
      <c r="AK2207" s="123"/>
      <c r="AL2207" s="123" t="s">
        <v>9312</v>
      </c>
      <c r="AM2207" s="123"/>
      <c r="AN2207" s="130"/>
      <c r="AO2207" s="21"/>
      <c r="AP2207" s="24"/>
      <c r="AQ2207" s="21"/>
    </row>
    <row r="2208" spans="1:43" s="22" customFormat="1" ht="76.5" outlineLevel="1" x14ac:dyDescent="0.25">
      <c r="A2208" s="70"/>
      <c r="B2208" s="72" t="s">
        <v>8696</v>
      </c>
      <c r="C2208" s="21" t="s">
        <v>79</v>
      </c>
      <c r="D2208" s="21" t="s">
        <v>4444</v>
      </c>
      <c r="E2208" s="21" t="s">
        <v>1070</v>
      </c>
      <c r="F2208" s="21" t="s">
        <v>4445</v>
      </c>
      <c r="G2208" s="74" t="s">
        <v>4887</v>
      </c>
      <c r="H2208" s="25" t="s">
        <v>81</v>
      </c>
      <c r="I2208" s="79">
        <v>0</v>
      </c>
      <c r="J2208" s="75">
        <v>710000000</v>
      </c>
      <c r="K2208" s="75" t="s">
        <v>82</v>
      </c>
      <c r="L2208" s="72" t="s">
        <v>747</v>
      </c>
      <c r="M2208" s="74" t="s">
        <v>8596</v>
      </c>
      <c r="N2208" s="77" t="s">
        <v>84</v>
      </c>
      <c r="O2208" s="77" t="s">
        <v>4624</v>
      </c>
      <c r="P2208" s="74" t="s">
        <v>91</v>
      </c>
      <c r="Q2208" s="27" t="s">
        <v>1420</v>
      </c>
      <c r="R2208" s="77" t="s">
        <v>1128</v>
      </c>
      <c r="S2208" s="73">
        <v>192</v>
      </c>
      <c r="T2208" s="73">
        <v>135</v>
      </c>
      <c r="U2208" s="73">
        <v>0</v>
      </c>
      <c r="V2208" s="12">
        <f t="shared" si="454"/>
        <v>0</v>
      </c>
      <c r="W2208" s="23"/>
      <c r="X2208" s="23">
        <v>2017</v>
      </c>
      <c r="Y2208" s="25" t="s">
        <v>929</v>
      </c>
      <c r="Z2208" s="121" t="s">
        <v>1723</v>
      </c>
      <c r="AA2208" s="121" t="s">
        <v>749</v>
      </c>
      <c r="AB2208" s="121" t="s">
        <v>7912</v>
      </c>
      <c r="AC2208" s="121">
        <v>28</v>
      </c>
      <c r="AD2208" s="122" t="s">
        <v>9317</v>
      </c>
      <c r="AE2208" s="122" t="s">
        <v>9054</v>
      </c>
      <c r="AF2208" s="121" t="s">
        <v>929</v>
      </c>
      <c r="AG2208" s="121"/>
      <c r="AH2208" s="121" t="s">
        <v>929</v>
      </c>
      <c r="AI2208" s="121"/>
      <c r="AJ2208" s="123"/>
      <c r="AK2208" s="123"/>
      <c r="AL2208" s="123" t="s">
        <v>9312</v>
      </c>
      <c r="AM2208" s="123"/>
      <c r="AN2208" s="130"/>
      <c r="AO2208" s="21"/>
      <c r="AP2208" s="24"/>
      <c r="AQ2208" s="21"/>
    </row>
    <row r="2209" spans="1:43" s="22" customFormat="1" ht="76.5" outlineLevel="1" x14ac:dyDescent="0.25">
      <c r="A2209" s="70"/>
      <c r="B2209" s="72" t="s">
        <v>8697</v>
      </c>
      <c r="C2209" s="21" t="s">
        <v>79</v>
      </c>
      <c r="D2209" s="21" t="s">
        <v>4444</v>
      </c>
      <c r="E2209" s="21" t="s">
        <v>1070</v>
      </c>
      <c r="F2209" s="21" t="s">
        <v>4445</v>
      </c>
      <c r="G2209" s="74" t="s">
        <v>8585</v>
      </c>
      <c r="H2209" s="25" t="s">
        <v>81</v>
      </c>
      <c r="I2209" s="79">
        <v>0</v>
      </c>
      <c r="J2209" s="75">
        <v>710000000</v>
      </c>
      <c r="K2209" s="75" t="s">
        <v>82</v>
      </c>
      <c r="L2209" s="72" t="s">
        <v>747</v>
      </c>
      <c r="M2209" s="74" t="s">
        <v>8596</v>
      </c>
      <c r="N2209" s="77" t="s">
        <v>84</v>
      </c>
      <c r="O2209" s="77" t="s">
        <v>4624</v>
      </c>
      <c r="P2209" s="74" t="s">
        <v>91</v>
      </c>
      <c r="Q2209" s="27" t="s">
        <v>1420</v>
      </c>
      <c r="R2209" s="77" t="s">
        <v>1128</v>
      </c>
      <c r="S2209" s="73">
        <v>308</v>
      </c>
      <c r="T2209" s="73">
        <v>375</v>
      </c>
      <c r="U2209" s="73">
        <v>0</v>
      </c>
      <c r="V2209" s="12">
        <f t="shared" si="454"/>
        <v>0</v>
      </c>
      <c r="W2209" s="23"/>
      <c r="X2209" s="23">
        <v>2017</v>
      </c>
      <c r="Y2209" s="25" t="s">
        <v>929</v>
      </c>
      <c r="Z2209" s="121" t="s">
        <v>1723</v>
      </c>
      <c r="AA2209" s="121" t="s">
        <v>749</v>
      </c>
      <c r="AB2209" s="121" t="s">
        <v>7912</v>
      </c>
      <c r="AC2209" s="121">
        <v>29</v>
      </c>
      <c r="AD2209" s="122" t="s">
        <v>9317</v>
      </c>
      <c r="AE2209" s="122" t="s">
        <v>9054</v>
      </c>
      <c r="AF2209" s="121" t="s">
        <v>929</v>
      </c>
      <c r="AG2209" s="121"/>
      <c r="AH2209" s="121" t="s">
        <v>929</v>
      </c>
      <c r="AI2209" s="121"/>
      <c r="AJ2209" s="123"/>
      <c r="AK2209" s="123"/>
      <c r="AL2209" s="123" t="s">
        <v>9312</v>
      </c>
      <c r="AM2209" s="123"/>
      <c r="AN2209" s="130"/>
      <c r="AO2209" s="21"/>
      <c r="AP2209" s="24"/>
      <c r="AQ2209" s="21"/>
    </row>
    <row r="2210" spans="1:43" s="22" customFormat="1" ht="76.5" outlineLevel="1" x14ac:dyDescent="0.25">
      <c r="A2210" s="70"/>
      <c r="B2210" s="72" t="s">
        <v>8698</v>
      </c>
      <c r="C2210" s="21" t="s">
        <v>79</v>
      </c>
      <c r="D2210" s="21" t="s">
        <v>1203</v>
      </c>
      <c r="E2210" s="21" t="s">
        <v>1204</v>
      </c>
      <c r="F2210" s="21" t="s">
        <v>1205</v>
      </c>
      <c r="G2210" s="74" t="s">
        <v>3977</v>
      </c>
      <c r="H2210" s="25" t="s">
        <v>81</v>
      </c>
      <c r="I2210" s="79">
        <v>0</v>
      </c>
      <c r="J2210" s="75">
        <v>710000000</v>
      </c>
      <c r="K2210" s="75" t="s">
        <v>82</v>
      </c>
      <c r="L2210" s="72" t="s">
        <v>747</v>
      </c>
      <c r="M2210" s="74" t="s">
        <v>8596</v>
      </c>
      <c r="N2210" s="77" t="s">
        <v>84</v>
      </c>
      <c r="O2210" s="77" t="s">
        <v>4624</v>
      </c>
      <c r="P2210" s="74" t="s">
        <v>91</v>
      </c>
      <c r="Q2210" s="27">
        <v>796</v>
      </c>
      <c r="R2210" s="77" t="s">
        <v>678</v>
      </c>
      <c r="S2210" s="73">
        <v>6</v>
      </c>
      <c r="T2210" s="73">
        <v>2500</v>
      </c>
      <c r="U2210" s="73">
        <v>0</v>
      </c>
      <c r="V2210" s="12">
        <f t="shared" si="454"/>
        <v>0</v>
      </c>
      <c r="W2210" s="23"/>
      <c r="X2210" s="23">
        <v>2017</v>
      </c>
      <c r="Y2210" s="25" t="s">
        <v>929</v>
      </c>
      <c r="Z2210" s="121" t="s">
        <v>1723</v>
      </c>
      <c r="AA2210" s="121" t="s">
        <v>749</v>
      </c>
      <c r="AB2210" s="121" t="s">
        <v>7912</v>
      </c>
      <c r="AC2210" s="121">
        <v>30</v>
      </c>
      <c r="AD2210" s="122" t="s">
        <v>9317</v>
      </c>
      <c r="AE2210" s="122" t="s">
        <v>9054</v>
      </c>
      <c r="AF2210" s="121" t="s">
        <v>929</v>
      </c>
      <c r="AG2210" s="121"/>
      <c r="AH2210" s="121" t="s">
        <v>929</v>
      </c>
      <c r="AI2210" s="121"/>
      <c r="AJ2210" s="123"/>
      <c r="AK2210" s="123"/>
      <c r="AL2210" s="123" t="s">
        <v>9312</v>
      </c>
      <c r="AM2210" s="123"/>
      <c r="AN2210" s="130"/>
      <c r="AO2210" s="21"/>
      <c r="AP2210" s="24"/>
      <c r="AQ2210" s="21"/>
    </row>
    <row r="2211" spans="1:43" s="22" customFormat="1" ht="76.5" outlineLevel="1" x14ac:dyDescent="0.25">
      <c r="A2211" s="70"/>
      <c r="B2211" s="72" t="s">
        <v>8699</v>
      </c>
      <c r="C2211" s="21" t="s">
        <v>79</v>
      </c>
      <c r="D2211" s="21" t="s">
        <v>1203</v>
      </c>
      <c r="E2211" s="21" t="s">
        <v>441</v>
      </c>
      <c r="F2211" s="21" t="s">
        <v>1205</v>
      </c>
      <c r="G2211" s="74" t="s">
        <v>1325</v>
      </c>
      <c r="H2211" s="25" t="s">
        <v>81</v>
      </c>
      <c r="I2211" s="79">
        <v>0</v>
      </c>
      <c r="J2211" s="75">
        <v>710000000</v>
      </c>
      <c r="K2211" s="75" t="s">
        <v>82</v>
      </c>
      <c r="L2211" s="72" t="s">
        <v>747</v>
      </c>
      <c r="M2211" s="74" t="s">
        <v>8596</v>
      </c>
      <c r="N2211" s="77" t="s">
        <v>84</v>
      </c>
      <c r="O2211" s="77" t="s">
        <v>4624</v>
      </c>
      <c r="P2211" s="74" t="s">
        <v>91</v>
      </c>
      <c r="Q2211" s="27">
        <v>796</v>
      </c>
      <c r="R2211" s="77" t="s">
        <v>678</v>
      </c>
      <c r="S2211" s="73">
        <v>12</v>
      </c>
      <c r="T2211" s="73">
        <v>300</v>
      </c>
      <c r="U2211" s="73">
        <v>0</v>
      </c>
      <c r="V2211" s="12">
        <f t="shared" si="454"/>
        <v>0</v>
      </c>
      <c r="W2211" s="23"/>
      <c r="X2211" s="23">
        <v>2017</v>
      </c>
      <c r="Y2211" s="25" t="s">
        <v>929</v>
      </c>
      <c r="Z2211" s="121" t="s">
        <v>1723</v>
      </c>
      <c r="AA2211" s="121" t="s">
        <v>749</v>
      </c>
      <c r="AB2211" s="121" t="s">
        <v>7912</v>
      </c>
      <c r="AC2211" s="121">
        <v>31</v>
      </c>
      <c r="AD2211" s="122" t="s">
        <v>9317</v>
      </c>
      <c r="AE2211" s="122" t="s">
        <v>9054</v>
      </c>
      <c r="AF2211" s="121" t="s">
        <v>929</v>
      </c>
      <c r="AG2211" s="121"/>
      <c r="AH2211" s="121" t="s">
        <v>929</v>
      </c>
      <c r="AI2211" s="121"/>
      <c r="AJ2211" s="123"/>
      <c r="AK2211" s="123"/>
      <c r="AL2211" s="123" t="s">
        <v>9312</v>
      </c>
      <c r="AM2211" s="123"/>
      <c r="AN2211" s="130"/>
      <c r="AO2211" s="21"/>
      <c r="AP2211" s="24"/>
      <c r="AQ2211" s="21"/>
    </row>
    <row r="2212" spans="1:43" s="22" customFormat="1" ht="76.5" outlineLevel="1" x14ac:dyDescent="0.25">
      <c r="A2212" s="70"/>
      <c r="B2212" s="72" t="s">
        <v>8700</v>
      </c>
      <c r="C2212" s="21" t="s">
        <v>79</v>
      </c>
      <c r="D2212" s="21" t="s">
        <v>1194</v>
      </c>
      <c r="E2212" s="21" t="s">
        <v>1184</v>
      </c>
      <c r="F2212" s="21" t="s">
        <v>1195</v>
      </c>
      <c r="G2212" s="74" t="s">
        <v>1196</v>
      </c>
      <c r="H2212" s="25" t="s">
        <v>81</v>
      </c>
      <c r="I2212" s="79">
        <v>0</v>
      </c>
      <c r="J2212" s="75">
        <v>710000000</v>
      </c>
      <c r="K2212" s="75" t="s">
        <v>82</v>
      </c>
      <c r="L2212" s="72" t="s">
        <v>747</v>
      </c>
      <c r="M2212" s="74" t="s">
        <v>8596</v>
      </c>
      <c r="N2212" s="77" t="s">
        <v>84</v>
      </c>
      <c r="O2212" s="77" t="s">
        <v>4624</v>
      </c>
      <c r="P2212" s="74" t="s">
        <v>91</v>
      </c>
      <c r="Q2212" s="27">
        <v>796</v>
      </c>
      <c r="R2212" s="77" t="s">
        <v>678</v>
      </c>
      <c r="S2212" s="73">
        <v>18</v>
      </c>
      <c r="T2212" s="73">
        <v>700</v>
      </c>
      <c r="U2212" s="73">
        <v>0</v>
      </c>
      <c r="V2212" s="12">
        <f t="shared" si="454"/>
        <v>0</v>
      </c>
      <c r="W2212" s="23"/>
      <c r="X2212" s="23">
        <v>2017</v>
      </c>
      <c r="Y2212" s="25" t="s">
        <v>929</v>
      </c>
      <c r="Z2212" s="121" t="s">
        <v>1723</v>
      </c>
      <c r="AA2212" s="121" t="s">
        <v>749</v>
      </c>
      <c r="AB2212" s="121" t="s">
        <v>7912</v>
      </c>
      <c r="AC2212" s="121">
        <v>32</v>
      </c>
      <c r="AD2212" s="122" t="s">
        <v>9317</v>
      </c>
      <c r="AE2212" s="122" t="s">
        <v>9054</v>
      </c>
      <c r="AF2212" s="121" t="s">
        <v>929</v>
      </c>
      <c r="AG2212" s="121"/>
      <c r="AH2212" s="121" t="s">
        <v>929</v>
      </c>
      <c r="AI2212" s="121"/>
      <c r="AJ2212" s="123"/>
      <c r="AK2212" s="123"/>
      <c r="AL2212" s="123" t="s">
        <v>9312</v>
      </c>
      <c r="AM2212" s="123"/>
      <c r="AN2212" s="130"/>
      <c r="AO2212" s="21"/>
      <c r="AP2212" s="24"/>
      <c r="AQ2212" s="21"/>
    </row>
    <row r="2213" spans="1:43" s="22" customFormat="1" ht="76.5" outlineLevel="1" x14ac:dyDescent="0.25">
      <c r="A2213" s="70"/>
      <c r="B2213" s="72" t="s">
        <v>8701</v>
      </c>
      <c r="C2213" s="21" t="s">
        <v>79</v>
      </c>
      <c r="D2213" s="21" t="s">
        <v>1341</v>
      </c>
      <c r="E2213" s="21" t="s">
        <v>1342</v>
      </c>
      <c r="F2213" s="21" t="s">
        <v>1199</v>
      </c>
      <c r="G2213" s="74" t="s">
        <v>1343</v>
      </c>
      <c r="H2213" s="25" t="s">
        <v>81</v>
      </c>
      <c r="I2213" s="79">
        <v>0</v>
      </c>
      <c r="J2213" s="75">
        <v>710000000</v>
      </c>
      <c r="K2213" s="75" t="s">
        <v>82</v>
      </c>
      <c r="L2213" s="72" t="s">
        <v>747</v>
      </c>
      <c r="M2213" s="74" t="s">
        <v>8596</v>
      </c>
      <c r="N2213" s="77" t="s">
        <v>84</v>
      </c>
      <c r="O2213" s="77" t="s">
        <v>4624</v>
      </c>
      <c r="P2213" s="74" t="s">
        <v>91</v>
      </c>
      <c r="Q2213" s="27">
        <v>796</v>
      </c>
      <c r="R2213" s="77" t="s">
        <v>678</v>
      </c>
      <c r="S2213" s="73">
        <v>4</v>
      </c>
      <c r="T2213" s="73">
        <v>2500</v>
      </c>
      <c r="U2213" s="73">
        <v>0</v>
      </c>
      <c r="V2213" s="12">
        <f t="shared" si="454"/>
        <v>0</v>
      </c>
      <c r="W2213" s="23"/>
      <c r="X2213" s="23">
        <v>2017</v>
      </c>
      <c r="Y2213" s="25" t="s">
        <v>929</v>
      </c>
      <c r="Z2213" s="121" t="s">
        <v>1723</v>
      </c>
      <c r="AA2213" s="121" t="s">
        <v>749</v>
      </c>
      <c r="AB2213" s="121" t="s">
        <v>7912</v>
      </c>
      <c r="AC2213" s="121">
        <v>33</v>
      </c>
      <c r="AD2213" s="122" t="s">
        <v>9317</v>
      </c>
      <c r="AE2213" s="122" t="s">
        <v>9054</v>
      </c>
      <c r="AF2213" s="121" t="s">
        <v>929</v>
      </c>
      <c r="AG2213" s="121"/>
      <c r="AH2213" s="121" t="s">
        <v>929</v>
      </c>
      <c r="AI2213" s="121"/>
      <c r="AJ2213" s="123"/>
      <c r="AK2213" s="123"/>
      <c r="AL2213" s="123" t="s">
        <v>9312</v>
      </c>
      <c r="AM2213" s="123"/>
      <c r="AN2213" s="130"/>
      <c r="AO2213" s="21"/>
      <c r="AP2213" s="24"/>
      <c r="AQ2213" s="21"/>
    </row>
    <row r="2214" spans="1:43" s="22" customFormat="1" ht="76.5" outlineLevel="1" x14ac:dyDescent="0.25">
      <c r="A2214" s="70"/>
      <c r="B2214" s="72" t="s">
        <v>8702</v>
      </c>
      <c r="C2214" s="21" t="s">
        <v>79</v>
      </c>
      <c r="D2214" s="21" t="s">
        <v>1197</v>
      </c>
      <c r="E2214" s="21" t="s">
        <v>1198</v>
      </c>
      <c r="F2214" s="21" t="s">
        <v>1199</v>
      </c>
      <c r="G2214" s="74" t="s">
        <v>8586</v>
      </c>
      <c r="H2214" s="25" t="s">
        <v>81</v>
      </c>
      <c r="I2214" s="79">
        <v>0</v>
      </c>
      <c r="J2214" s="75">
        <v>710000000</v>
      </c>
      <c r="K2214" s="75" t="s">
        <v>82</v>
      </c>
      <c r="L2214" s="72" t="s">
        <v>747</v>
      </c>
      <c r="M2214" s="74" t="s">
        <v>8596</v>
      </c>
      <c r="N2214" s="77" t="s">
        <v>84</v>
      </c>
      <c r="O2214" s="77" t="s">
        <v>4624</v>
      </c>
      <c r="P2214" s="74" t="s">
        <v>91</v>
      </c>
      <c r="Q2214" s="27">
        <v>796</v>
      </c>
      <c r="R2214" s="77" t="s">
        <v>678</v>
      </c>
      <c r="S2214" s="73">
        <v>2</v>
      </c>
      <c r="T2214" s="73">
        <v>1500</v>
      </c>
      <c r="U2214" s="73">
        <v>0</v>
      </c>
      <c r="V2214" s="12">
        <f t="shared" si="454"/>
        <v>0</v>
      </c>
      <c r="W2214" s="23"/>
      <c r="X2214" s="23">
        <v>2017</v>
      </c>
      <c r="Y2214" s="25" t="s">
        <v>929</v>
      </c>
      <c r="Z2214" s="121" t="s">
        <v>1723</v>
      </c>
      <c r="AA2214" s="121" t="s">
        <v>749</v>
      </c>
      <c r="AB2214" s="121" t="s">
        <v>7912</v>
      </c>
      <c r="AC2214" s="121">
        <v>34</v>
      </c>
      <c r="AD2214" s="122" t="s">
        <v>9317</v>
      </c>
      <c r="AE2214" s="122" t="s">
        <v>9054</v>
      </c>
      <c r="AF2214" s="121" t="s">
        <v>929</v>
      </c>
      <c r="AG2214" s="121"/>
      <c r="AH2214" s="121" t="s">
        <v>929</v>
      </c>
      <c r="AI2214" s="121"/>
      <c r="AJ2214" s="123"/>
      <c r="AK2214" s="123"/>
      <c r="AL2214" s="123" t="s">
        <v>9312</v>
      </c>
      <c r="AM2214" s="123"/>
      <c r="AN2214" s="130"/>
      <c r="AO2214" s="21"/>
      <c r="AP2214" s="24"/>
      <c r="AQ2214" s="21"/>
    </row>
    <row r="2215" spans="1:43" s="22" customFormat="1" ht="76.5" outlineLevel="1" x14ac:dyDescent="0.25">
      <c r="A2215" s="70"/>
      <c r="B2215" s="72" t="s">
        <v>8703</v>
      </c>
      <c r="C2215" s="21" t="s">
        <v>79</v>
      </c>
      <c r="D2215" s="21" t="s">
        <v>1344</v>
      </c>
      <c r="E2215" s="21" t="s">
        <v>1345</v>
      </c>
      <c r="F2215" s="21" t="s">
        <v>1346</v>
      </c>
      <c r="G2215" s="74" t="s">
        <v>1347</v>
      </c>
      <c r="H2215" s="25" t="s">
        <v>81</v>
      </c>
      <c r="I2215" s="79">
        <v>0</v>
      </c>
      <c r="J2215" s="75">
        <v>710000000</v>
      </c>
      <c r="K2215" s="75" t="s">
        <v>82</v>
      </c>
      <c r="L2215" s="72" t="s">
        <v>747</v>
      </c>
      <c r="M2215" s="74" t="s">
        <v>8596</v>
      </c>
      <c r="N2215" s="77" t="s">
        <v>84</v>
      </c>
      <c r="O2215" s="77" t="s">
        <v>4624</v>
      </c>
      <c r="P2215" s="74" t="s">
        <v>91</v>
      </c>
      <c r="Q2215" s="27">
        <v>796</v>
      </c>
      <c r="R2215" s="77" t="s">
        <v>678</v>
      </c>
      <c r="S2215" s="73">
        <v>2</v>
      </c>
      <c r="T2215" s="73">
        <v>2200</v>
      </c>
      <c r="U2215" s="73">
        <v>0</v>
      </c>
      <c r="V2215" s="12">
        <f t="shared" si="454"/>
        <v>0</v>
      </c>
      <c r="W2215" s="23"/>
      <c r="X2215" s="23">
        <v>2017</v>
      </c>
      <c r="Y2215" s="25" t="s">
        <v>929</v>
      </c>
      <c r="Z2215" s="121" t="s">
        <v>1723</v>
      </c>
      <c r="AA2215" s="121" t="s">
        <v>749</v>
      </c>
      <c r="AB2215" s="121" t="s">
        <v>7912</v>
      </c>
      <c r="AC2215" s="121">
        <v>35</v>
      </c>
      <c r="AD2215" s="122" t="s">
        <v>9317</v>
      </c>
      <c r="AE2215" s="122" t="s">
        <v>9054</v>
      </c>
      <c r="AF2215" s="121" t="s">
        <v>929</v>
      </c>
      <c r="AG2215" s="121"/>
      <c r="AH2215" s="121" t="s">
        <v>929</v>
      </c>
      <c r="AI2215" s="121"/>
      <c r="AJ2215" s="123"/>
      <c r="AK2215" s="123"/>
      <c r="AL2215" s="123" t="s">
        <v>9312</v>
      </c>
      <c r="AM2215" s="123"/>
      <c r="AN2215" s="130"/>
      <c r="AO2215" s="21"/>
      <c r="AP2215" s="24"/>
      <c r="AQ2215" s="21"/>
    </row>
    <row r="2216" spans="1:43" s="22" customFormat="1" ht="76.5" outlineLevel="1" x14ac:dyDescent="0.25">
      <c r="A2216" s="70"/>
      <c r="B2216" s="72" t="s">
        <v>8704</v>
      </c>
      <c r="C2216" s="21" t="s">
        <v>79</v>
      </c>
      <c r="D2216" s="21" t="s">
        <v>1348</v>
      </c>
      <c r="E2216" s="21" t="s">
        <v>1345</v>
      </c>
      <c r="F2216" s="21" t="s">
        <v>1350</v>
      </c>
      <c r="G2216" s="74" t="s">
        <v>3696</v>
      </c>
      <c r="H2216" s="25" t="s">
        <v>81</v>
      </c>
      <c r="I2216" s="79">
        <v>0</v>
      </c>
      <c r="J2216" s="75">
        <v>710000000</v>
      </c>
      <c r="K2216" s="75" t="s">
        <v>82</v>
      </c>
      <c r="L2216" s="72" t="s">
        <v>747</v>
      </c>
      <c r="M2216" s="74" t="s">
        <v>8596</v>
      </c>
      <c r="N2216" s="77" t="s">
        <v>84</v>
      </c>
      <c r="O2216" s="77" t="s">
        <v>4624</v>
      </c>
      <c r="P2216" s="74" t="s">
        <v>91</v>
      </c>
      <c r="Q2216" s="27">
        <v>796</v>
      </c>
      <c r="R2216" s="77" t="s">
        <v>678</v>
      </c>
      <c r="S2216" s="73">
        <v>3</v>
      </c>
      <c r="T2216" s="73">
        <v>2200</v>
      </c>
      <c r="U2216" s="73">
        <v>0</v>
      </c>
      <c r="V2216" s="12">
        <f t="shared" si="454"/>
        <v>0</v>
      </c>
      <c r="W2216" s="23"/>
      <c r="X2216" s="23">
        <v>2017</v>
      </c>
      <c r="Y2216" s="25" t="s">
        <v>929</v>
      </c>
      <c r="Z2216" s="121" t="s">
        <v>1723</v>
      </c>
      <c r="AA2216" s="121" t="s">
        <v>749</v>
      </c>
      <c r="AB2216" s="121" t="s">
        <v>7912</v>
      </c>
      <c r="AC2216" s="121">
        <v>36</v>
      </c>
      <c r="AD2216" s="122" t="s">
        <v>9317</v>
      </c>
      <c r="AE2216" s="122" t="s">
        <v>9054</v>
      </c>
      <c r="AF2216" s="121" t="s">
        <v>929</v>
      </c>
      <c r="AG2216" s="121"/>
      <c r="AH2216" s="121" t="s">
        <v>929</v>
      </c>
      <c r="AI2216" s="121"/>
      <c r="AJ2216" s="123"/>
      <c r="AK2216" s="123"/>
      <c r="AL2216" s="123" t="s">
        <v>9312</v>
      </c>
      <c r="AM2216" s="123"/>
      <c r="AN2216" s="130"/>
      <c r="AO2216" s="21"/>
      <c r="AP2216" s="24"/>
      <c r="AQ2216" s="21"/>
    </row>
    <row r="2217" spans="1:43" s="22" customFormat="1" ht="102" outlineLevel="1" x14ac:dyDescent="0.25">
      <c r="A2217" s="70"/>
      <c r="B2217" s="72" t="s">
        <v>8705</v>
      </c>
      <c r="C2217" s="21" t="s">
        <v>79</v>
      </c>
      <c r="D2217" s="21" t="s">
        <v>1356</v>
      </c>
      <c r="E2217" s="21" t="s">
        <v>441</v>
      </c>
      <c r="F2217" s="21" t="s">
        <v>1199</v>
      </c>
      <c r="G2217" s="74" t="s">
        <v>4455</v>
      </c>
      <c r="H2217" s="25" t="s">
        <v>81</v>
      </c>
      <c r="I2217" s="79">
        <v>0</v>
      </c>
      <c r="J2217" s="75">
        <v>710000000</v>
      </c>
      <c r="K2217" s="75" t="s">
        <v>82</v>
      </c>
      <c r="L2217" s="72" t="s">
        <v>747</v>
      </c>
      <c r="M2217" s="74" t="s">
        <v>8596</v>
      </c>
      <c r="N2217" s="77" t="s">
        <v>84</v>
      </c>
      <c r="O2217" s="77" t="s">
        <v>4624</v>
      </c>
      <c r="P2217" s="74" t="s">
        <v>91</v>
      </c>
      <c r="Q2217" s="27">
        <v>796</v>
      </c>
      <c r="R2217" s="77" t="s">
        <v>678</v>
      </c>
      <c r="S2217" s="73">
        <v>2</v>
      </c>
      <c r="T2217" s="73">
        <v>1500</v>
      </c>
      <c r="U2217" s="73">
        <v>0</v>
      </c>
      <c r="V2217" s="12">
        <f t="shared" si="454"/>
        <v>0</v>
      </c>
      <c r="W2217" s="23"/>
      <c r="X2217" s="23">
        <v>2017</v>
      </c>
      <c r="Y2217" s="25" t="s">
        <v>929</v>
      </c>
      <c r="Z2217" s="121" t="s">
        <v>1723</v>
      </c>
      <c r="AA2217" s="121" t="s">
        <v>749</v>
      </c>
      <c r="AB2217" s="121" t="s">
        <v>7912</v>
      </c>
      <c r="AC2217" s="121">
        <v>37</v>
      </c>
      <c r="AD2217" s="122" t="s">
        <v>9317</v>
      </c>
      <c r="AE2217" s="122" t="s">
        <v>9054</v>
      </c>
      <c r="AF2217" s="121" t="s">
        <v>929</v>
      </c>
      <c r="AG2217" s="121"/>
      <c r="AH2217" s="121" t="s">
        <v>929</v>
      </c>
      <c r="AI2217" s="121"/>
      <c r="AJ2217" s="123"/>
      <c r="AK2217" s="123"/>
      <c r="AL2217" s="123" t="s">
        <v>9312</v>
      </c>
      <c r="AM2217" s="123"/>
      <c r="AN2217" s="130"/>
      <c r="AO2217" s="21"/>
      <c r="AP2217" s="24"/>
      <c r="AQ2217" s="21"/>
    </row>
    <row r="2218" spans="1:43" s="22" customFormat="1" ht="76.5" outlineLevel="1" x14ac:dyDescent="0.25">
      <c r="A2218" s="70"/>
      <c r="B2218" s="72" t="s">
        <v>8706</v>
      </c>
      <c r="C2218" s="74" t="s">
        <v>79</v>
      </c>
      <c r="D2218" s="74" t="s">
        <v>8598</v>
      </c>
      <c r="E2218" s="74" t="s">
        <v>6216</v>
      </c>
      <c r="F2218" s="74" t="s">
        <v>8617</v>
      </c>
      <c r="G2218" s="74" t="s">
        <v>8620</v>
      </c>
      <c r="H2218" s="72" t="s">
        <v>100</v>
      </c>
      <c r="I2218" s="79">
        <v>0</v>
      </c>
      <c r="J2218" s="75">
        <v>710000000</v>
      </c>
      <c r="K2218" s="75" t="s">
        <v>82</v>
      </c>
      <c r="L2218" s="72" t="s">
        <v>747</v>
      </c>
      <c r="M2218" s="74" t="s">
        <v>1728</v>
      </c>
      <c r="N2218" s="77" t="s">
        <v>84</v>
      </c>
      <c r="O2218" s="77" t="s">
        <v>7688</v>
      </c>
      <c r="P2218" s="74" t="s">
        <v>91</v>
      </c>
      <c r="Q2218" s="27" t="s">
        <v>705</v>
      </c>
      <c r="R2218" s="77" t="s">
        <v>679</v>
      </c>
      <c r="S2218" s="73">
        <v>1</v>
      </c>
      <c r="T2218" s="73">
        <v>176805.36</v>
      </c>
      <c r="U2218" s="73">
        <v>0</v>
      </c>
      <c r="V2218" s="12">
        <f t="shared" ref="V2218:V2230" si="469">U2218*1.12</f>
        <v>0</v>
      </c>
      <c r="W2218" s="23"/>
      <c r="X2218" s="23">
        <v>2017</v>
      </c>
      <c r="Y2218" s="25" t="s">
        <v>8848</v>
      </c>
      <c r="Z2218" s="122" t="s">
        <v>8618</v>
      </c>
      <c r="AA2218" s="121" t="s">
        <v>1427</v>
      </c>
      <c r="AB2218" s="121" t="s">
        <v>4792</v>
      </c>
      <c r="AC2218" s="121"/>
      <c r="AD2218" s="122"/>
      <c r="AE2218" s="122"/>
      <c r="AF2218" s="121" t="s">
        <v>4078</v>
      </c>
      <c r="AG2218" s="121"/>
      <c r="AH2218" s="121"/>
      <c r="AI2218" s="121"/>
      <c r="AJ2218" s="123"/>
      <c r="AK2218" s="123"/>
      <c r="AL2218" s="123"/>
      <c r="AM2218" s="123"/>
      <c r="AN2218" s="130"/>
      <c r="AO2218" s="21"/>
      <c r="AP2218" s="24"/>
      <c r="AQ2218" s="21"/>
    </row>
    <row r="2219" spans="1:43" s="22" customFormat="1" ht="76.5" outlineLevel="1" x14ac:dyDescent="0.25">
      <c r="A2219" s="70"/>
      <c r="B2219" s="72" t="s">
        <v>8846</v>
      </c>
      <c r="C2219" s="74" t="s">
        <v>79</v>
      </c>
      <c r="D2219" s="74" t="s">
        <v>8598</v>
      </c>
      <c r="E2219" s="74" t="s">
        <v>6216</v>
      </c>
      <c r="F2219" s="74" t="s">
        <v>8617</v>
      </c>
      <c r="G2219" s="74" t="s">
        <v>8620</v>
      </c>
      <c r="H2219" s="72" t="s">
        <v>81</v>
      </c>
      <c r="I2219" s="79">
        <v>0</v>
      </c>
      <c r="J2219" s="75">
        <v>710000000</v>
      </c>
      <c r="K2219" s="75" t="s">
        <v>82</v>
      </c>
      <c r="L2219" s="74" t="s">
        <v>917</v>
      </c>
      <c r="M2219" s="74" t="s">
        <v>1728</v>
      </c>
      <c r="N2219" s="77" t="s">
        <v>84</v>
      </c>
      <c r="O2219" s="77" t="s">
        <v>7688</v>
      </c>
      <c r="P2219" s="74" t="s">
        <v>91</v>
      </c>
      <c r="Q2219" s="27" t="s">
        <v>705</v>
      </c>
      <c r="R2219" s="77" t="s">
        <v>679</v>
      </c>
      <c r="S2219" s="73">
        <v>1</v>
      </c>
      <c r="T2219" s="73">
        <v>176805.36</v>
      </c>
      <c r="U2219" s="73">
        <v>0</v>
      </c>
      <c r="V2219" s="12">
        <f t="shared" ref="V2219" si="470">U2219*1.12</f>
        <v>0</v>
      </c>
      <c r="W2219" s="23" t="s">
        <v>1710</v>
      </c>
      <c r="X2219" s="23">
        <v>2017</v>
      </c>
      <c r="Y2219" s="25" t="s">
        <v>929</v>
      </c>
      <c r="Z2219" s="122" t="s">
        <v>8618</v>
      </c>
      <c r="AA2219" s="121" t="s">
        <v>1427</v>
      </c>
      <c r="AB2219" s="121" t="s">
        <v>4792</v>
      </c>
      <c r="AC2219" s="121"/>
      <c r="AD2219" s="122"/>
      <c r="AE2219" s="122"/>
      <c r="AF2219" s="121" t="s">
        <v>9024</v>
      </c>
      <c r="AG2219" s="121"/>
      <c r="AH2219" s="121" t="s">
        <v>929</v>
      </c>
      <c r="AI2219" s="121"/>
      <c r="AJ2219" s="123"/>
      <c r="AK2219" s="123"/>
      <c r="AL2219" s="123" t="s">
        <v>929</v>
      </c>
      <c r="AM2219" s="123"/>
      <c r="AN2219" s="130"/>
      <c r="AO2219" s="21"/>
      <c r="AP2219" s="24"/>
      <c r="AQ2219" s="21"/>
    </row>
    <row r="2220" spans="1:43" s="22" customFormat="1" ht="76.5" outlineLevel="1" x14ac:dyDescent="0.25">
      <c r="A2220" s="70"/>
      <c r="B2220" s="72" t="s">
        <v>8707</v>
      </c>
      <c r="C2220" s="74" t="s">
        <v>79</v>
      </c>
      <c r="D2220" s="74" t="s">
        <v>8599</v>
      </c>
      <c r="E2220" s="74" t="s">
        <v>6189</v>
      </c>
      <c r="F2220" s="74" t="s">
        <v>8616</v>
      </c>
      <c r="G2220" s="74" t="s">
        <v>8621</v>
      </c>
      <c r="H2220" s="72" t="s">
        <v>100</v>
      </c>
      <c r="I2220" s="79">
        <v>0</v>
      </c>
      <c r="J2220" s="75">
        <v>710000000</v>
      </c>
      <c r="K2220" s="75" t="s">
        <v>82</v>
      </c>
      <c r="L2220" s="72" t="s">
        <v>747</v>
      </c>
      <c r="M2220" s="74" t="s">
        <v>1728</v>
      </c>
      <c r="N2220" s="77" t="s">
        <v>84</v>
      </c>
      <c r="O2220" s="77" t="s">
        <v>7688</v>
      </c>
      <c r="P2220" s="74" t="s">
        <v>91</v>
      </c>
      <c r="Q2220" s="27" t="s">
        <v>902</v>
      </c>
      <c r="R2220" s="77" t="s">
        <v>678</v>
      </c>
      <c r="S2220" s="73">
        <v>10</v>
      </c>
      <c r="T2220" s="73">
        <v>38035.72</v>
      </c>
      <c r="U2220" s="73">
        <v>0</v>
      </c>
      <c r="V2220" s="12">
        <f t="shared" si="469"/>
        <v>0</v>
      </c>
      <c r="W2220" s="23"/>
      <c r="X2220" s="23">
        <v>2017</v>
      </c>
      <c r="Y2220" s="25" t="s">
        <v>8848</v>
      </c>
      <c r="Z2220" s="122" t="s">
        <v>8618</v>
      </c>
      <c r="AA2220" s="121" t="s">
        <v>1427</v>
      </c>
      <c r="AB2220" s="121" t="s">
        <v>4792</v>
      </c>
      <c r="AC2220" s="121"/>
      <c r="AD2220" s="122"/>
      <c r="AE2220" s="122"/>
      <c r="AF2220" s="121" t="s">
        <v>4078</v>
      </c>
      <c r="AG2220" s="121"/>
      <c r="AH2220" s="126"/>
      <c r="AI2220" s="121"/>
      <c r="AJ2220" s="123"/>
      <c r="AK2220" s="123"/>
      <c r="AL2220" s="123"/>
      <c r="AM2220" s="123"/>
      <c r="AN2220" s="130"/>
      <c r="AO2220" s="21"/>
      <c r="AP2220" s="24"/>
      <c r="AQ2220" s="21"/>
    </row>
    <row r="2221" spans="1:43" s="22" customFormat="1" ht="76.5" outlineLevel="1" x14ac:dyDescent="0.25">
      <c r="A2221" s="70"/>
      <c r="B2221" s="72" t="s">
        <v>8847</v>
      </c>
      <c r="C2221" s="74" t="s">
        <v>79</v>
      </c>
      <c r="D2221" s="74" t="s">
        <v>8599</v>
      </c>
      <c r="E2221" s="74" t="s">
        <v>6189</v>
      </c>
      <c r="F2221" s="74" t="s">
        <v>8616</v>
      </c>
      <c r="G2221" s="74" t="s">
        <v>8621</v>
      </c>
      <c r="H2221" s="72" t="s">
        <v>81</v>
      </c>
      <c r="I2221" s="79">
        <v>0</v>
      </c>
      <c r="J2221" s="75">
        <v>710000000</v>
      </c>
      <c r="K2221" s="75" t="s">
        <v>82</v>
      </c>
      <c r="L2221" s="74" t="s">
        <v>917</v>
      </c>
      <c r="M2221" s="74" t="s">
        <v>1728</v>
      </c>
      <c r="N2221" s="77" t="s">
        <v>84</v>
      </c>
      <c r="O2221" s="77" t="s">
        <v>7688</v>
      </c>
      <c r="P2221" s="74" t="s">
        <v>91</v>
      </c>
      <c r="Q2221" s="27" t="s">
        <v>902</v>
      </c>
      <c r="R2221" s="77" t="s">
        <v>678</v>
      </c>
      <c r="S2221" s="73">
        <v>10</v>
      </c>
      <c r="T2221" s="73">
        <v>38035.72</v>
      </c>
      <c r="U2221" s="73">
        <v>0</v>
      </c>
      <c r="V2221" s="12">
        <f t="shared" ref="V2221" si="471">U2221*1.12</f>
        <v>0</v>
      </c>
      <c r="W2221" s="23" t="s">
        <v>1710</v>
      </c>
      <c r="X2221" s="23">
        <v>2017</v>
      </c>
      <c r="Y2221" s="25" t="s">
        <v>929</v>
      </c>
      <c r="Z2221" s="122" t="s">
        <v>8618</v>
      </c>
      <c r="AA2221" s="121" t="s">
        <v>1427</v>
      </c>
      <c r="AB2221" s="121" t="s">
        <v>4792</v>
      </c>
      <c r="AC2221" s="121"/>
      <c r="AD2221" s="122"/>
      <c r="AE2221" s="122"/>
      <c r="AF2221" s="121" t="s">
        <v>9024</v>
      </c>
      <c r="AG2221" s="121"/>
      <c r="AH2221" s="121" t="s">
        <v>929</v>
      </c>
      <c r="AI2221" s="121"/>
      <c r="AJ2221" s="123"/>
      <c r="AK2221" s="123"/>
      <c r="AL2221" s="123" t="s">
        <v>929</v>
      </c>
      <c r="AM2221" s="123"/>
      <c r="AN2221" s="130"/>
      <c r="AO2221" s="21"/>
      <c r="AP2221" s="24"/>
      <c r="AQ2221" s="21"/>
    </row>
    <row r="2222" spans="1:43" s="22" customFormat="1" ht="76.5" outlineLevel="1" x14ac:dyDescent="0.25">
      <c r="A2222" s="70"/>
      <c r="B2222" s="72" t="s">
        <v>8708</v>
      </c>
      <c r="C2222" s="74" t="s">
        <v>79</v>
      </c>
      <c r="D2222" s="74" t="s">
        <v>8600</v>
      </c>
      <c r="E2222" s="74" t="s">
        <v>8601</v>
      </c>
      <c r="F2222" s="74" t="s">
        <v>8615</v>
      </c>
      <c r="G2222" s="74" t="s">
        <v>8611</v>
      </c>
      <c r="H2222" s="72" t="s">
        <v>100</v>
      </c>
      <c r="I2222" s="79">
        <v>0</v>
      </c>
      <c r="J2222" s="75">
        <v>710000000</v>
      </c>
      <c r="K2222" s="75" t="s">
        <v>82</v>
      </c>
      <c r="L2222" s="72" t="s">
        <v>747</v>
      </c>
      <c r="M2222" s="74" t="s">
        <v>1728</v>
      </c>
      <c r="N2222" s="77" t="s">
        <v>84</v>
      </c>
      <c r="O2222" s="77" t="s">
        <v>7688</v>
      </c>
      <c r="P2222" s="74" t="s">
        <v>91</v>
      </c>
      <c r="Q2222" s="27" t="s">
        <v>898</v>
      </c>
      <c r="R2222" s="77" t="s">
        <v>899</v>
      </c>
      <c r="S2222" s="73">
        <v>1</v>
      </c>
      <c r="T2222" s="73">
        <v>13848.21</v>
      </c>
      <c r="U2222" s="73">
        <v>0</v>
      </c>
      <c r="V2222" s="12">
        <f t="shared" si="469"/>
        <v>0</v>
      </c>
      <c r="W2222" s="23"/>
      <c r="X2222" s="23">
        <v>2017</v>
      </c>
      <c r="Y2222" s="25" t="s">
        <v>929</v>
      </c>
      <c r="Z2222" s="122" t="s">
        <v>8618</v>
      </c>
      <c r="AA2222" s="121" t="s">
        <v>1427</v>
      </c>
      <c r="AB2222" s="121" t="s">
        <v>4792</v>
      </c>
      <c r="AC2222" s="121"/>
      <c r="AD2222" s="122"/>
      <c r="AE2222" s="122"/>
      <c r="AF2222" s="121" t="s">
        <v>9024</v>
      </c>
      <c r="AG2222" s="121"/>
      <c r="AH2222" s="121" t="s">
        <v>8801</v>
      </c>
      <c r="AI2222" s="121"/>
      <c r="AJ2222" s="123">
        <v>1</v>
      </c>
      <c r="AK2222" s="123">
        <v>13848.21</v>
      </c>
      <c r="AL2222" s="123" t="s">
        <v>929</v>
      </c>
      <c r="AM2222" s="123"/>
      <c r="AN2222" s="130"/>
      <c r="AO2222" s="21"/>
      <c r="AP2222" s="24"/>
      <c r="AQ2222" s="21"/>
    </row>
    <row r="2223" spans="1:43" s="22" customFormat="1" ht="76.5" outlineLevel="1" x14ac:dyDescent="0.25">
      <c r="A2223" s="70"/>
      <c r="B2223" s="72" t="s">
        <v>8709</v>
      </c>
      <c r="C2223" s="74" t="s">
        <v>79</v>
      </c>
      <c r="D2223" s="74" t="s">
        <v>8614</v>
      </c>
      <c r="E2223" s="74" t="s">
        <v>2033</v>
      </c>
      <c r="F2223" s="74" t="s">
        <v>2034</v>
      </c>
      <c r="G2223" s="74" t="s">
        <v>8622</v>
      </c>
      <c r="H2223" s="72" t="s">
        <v>100</v>
      </c>
      <c r="I2223" s="79">
        <v>0</v>
      </c>
      <c r="J2223" s="75">
        <v>710000000</v>
      </c>
      <c r="K2223" s="75" t="s">
        <v>82</v>
      </c>
      <c r="L2223" s="72" t="s">
        <v>747</v>
      </c>
      <c r="M2223" s="74" t="s">
        <v>1728</v>
      </c>
      <c r="N2223" s="77" t="s">
        <v>84</v>
      </c>
      <c r="O2223" s="77" t="s">
        <v>7688</v>
      </c>
      <c r="P2223" s="74" t="s">
        <v>91</v>
      </c>
      <c r="Q2223" s="27" t="s">
        <v>898</v>
      </c>
      <c r="R2223" s="77" t="s">
        <v>899</v>
      </c>
      <c r="S2223" s="73">
        <v>1</v>
      </c>
      <c r="T2223" s="73">
        <v>7000</v>
      </c>
      <c r="U2223" s="73">
        <v>0</v>
      </c>
      <c r="V2223" s="12">
        <f t="shared" si="469"/>
        <v>0</v>
      </c>
      <c r="W2223" s="23"/>
      <c r="X2223" s="23">
        <v>2017</v>
      </c>
      <c r="Y2223" s="25" t="s">
        <v>929</v>
      </c>
      <c r="Z2223" s="122" t="s">
        <v>8618</v>
      </c>
      <c r="AA2223" s="121" t="s">
        <v>1427</v>
      </c>
      <c r="AB2223" s="121" t="s">
        <v>4792</v>
      </c>
      <c r="AC2223" s="121"/>
      <c r="AD2223" s="122"/>
      <c r="AE2223" s="122"/>
      <c r="AF2223" s="121" t="s">
        <v>9024</v>
      </c>
      <c r="AG2223" s="121"/>
      <c r="AH2223" s="121" t="s">
        <v>8322</v>
      </c>
      <c r="AI2223" s="121"/>
      <c r="AJ2223" s="123">
        <v>1</v>
      </c>
      <c r="AK2223" s="123">
        <v>7000</v>
      </c>
      <c r="AL2223" s="123" t="s">
        <v>929</v>
      </c>
      <c r="AM2223" s="123"/>
      <c r="AN2223" s="130"/>
      <c r="AO2223" s="21"/>
      <c r="AP2223" s="24"/>
      <c r="AQ2223" s="21"/>
    </row>
    <row r="2224" spans="1:43" s="22" customFormat="1" ht="89.25" outlineLevel="1" x14ac:dyDescent="0.25">
      <c r="A2224" s="70"/>
      <c r="B2224" s="72" t="s">
        <v>8710</v>
      </c>
      <c r="C2224" s="74" t="s">
        <v>79</v>
      </c>
      <c r="D2224" s="74" t="s">
        <v>8613</v>
      </c>
      <c r="E2224" s="74" t="s">
        <v>1841</v>
      </c>
      <c r="F2224" s="74" t="s">
        <v>1842</v>
      </c>
      <c r="G2224" s="74" t="s">
        <v>8610</v>
      </c>
      <c r="H2224" s="72" t="s">
        <v>100</v>
      </c>
      <c r="I2224" s="79">
        <v>0</v>
      </c>
      <c r="J2224" s="75">
        <v>710000000</v>
      </c>
      <c r="K2224" s="75" t="s">
        <v>82</v>
      </c>
      <c r="L2224" s="72" t="s">
        <v>747</v>
      </c>
      <c r="M2224" s="74" t="s">
        <v>1728</v>
      </c>
      <c r="N2224" s="77" t="s">
        <v>84</v>
      </c>
      <c r="O2224" s="77" t="s">
        <v>7688</v>
      </c>
      <c r="P2224" s="74" t="s">
        <v>91</v>
      </c>
      <c r="Q2224" s="27" t="s">
        <v>898</v>
      </c>
      <c r="R2224" s="77" t="s">
        <v>899</v>
      </c>
      <c r="S2224" s="73">
        <v>1</v>
      </c>
      <c r="T2224" s="73">
        <v>5633.93</v>
      </c>
      <c r="U2224" s="73">
        <v>0</v>
      </c>
      <c r="V2224" s="12">
        <f t="shared" si="469"/>
        <v>0</v>
      </c>
      <c r="W2224" s="23"/>
      <c r="X2224" s="23">
        <v>2017</v>
      </c>
      <c r="Y2224" s="25" t="s">
        <v>929</v>
      </c>
      <c r="Z2224" s="122" t="s">
        <v>8618</v>
      </c>
      <c r="AA2224" s="121" t="s">
        <v>1427</v>
      </c>
      <c r="AB2224" s="121" t="s">
        <v>4792</v>
      </c>
      <c r="AC2224" s="121"/>
      <c r="AD2224" s="122"/>
      <c r="AE2224" s="122"/>
      <c r="AF2224" s="121" t="s">
        <v>9024</v>
      </c>
      <c r="AG2224" s="121"/>
      <c r="AH2224" s="121" t="s">
        <v>8802</v>
      </c>
      <c r="AI2224" s="121"/>
      <c r="AJ2224" s="123">
        <v>1</v>
      </c>
      <c r="AK2224" s="123">
        <v>5633.93</v>
      </c>
      <c r="AL2224" s="123" t="s">
        <v>929</v>
      </c>
      <c r="AM2224" s="123"/>
      <c r="AN2224" s="130"/>
      <c r="AO2224" s="21"/>
      <c r="AP2224" s="24"/>
      <c r="AQ2224" s="21"/>
    </row>
    <row r="2225" spans="1:43" s="22" customFormat="1" ht="76.5" outlineLevel="1" x14ac:dyDescent="0.25">
      <c r="A2225" s="70"/>
      <c r="B2225" s="72" t="s">
        <v>8711</v>
      </c>
      <c r="C2225" s="74" t="s">
        <v>79</v>
      </c>
      <c r="D2225" s="74" t="s">
        <v>8602</v>
      </c>
      <c r="E2225" s="74" t="s">
        <v>1438</v>
      </c>
      <c r="F2225" s="74" t="s">
        <v>8612</v>
      </c>
      <c r="G2225" s="74" t="s">
        <v>8609</v>
      </c>
      <c r="H2225" s="72" t="s">
        <v>100</v>
      </c>
      <c r="I2225" s="79">
        <v>0</v>
      </c>
      <c r="J2225" s="75">
        <v>710000000</v>
      </c>
      <c r="K2225" s="75" t="s">
        <v>82</v>
      </c>
      <c r="L2225" s="72" t="s">
        <v>747</v>
      </c>
      <c r="M2225" s="74" t="s">
        <v>1728</v>
      </c>
      <c r="N2225" s="77" t="s">
        <v>84</v>
      </c>
      <c r="O2225" s="77" t="s">
        <v>7688</v>
      </c>
      <c r="P2225" s="74" t="s">
        <v>91</v>
      </c>
      <c r="Q2225" s="27" t="s">
        <v>898</v>
      </c>
      <c r="R2225" s="77" t="s">
        <v>899</v>
      </c>
      <c r="S2225" s="73">
        <v>1</v>
      </c>
      <c r="T2225" s="73">
        <v>12151.79</v>
      </c>
      <c r="U2225" s="73">
        <v>0</v>
      </c>
      <c r="V2225" s="12">
        <f t="shared" si="469"/>
        <v>0</v>
      </c>
      <c r="W2225" s="23"/>
      <c r="X2225" s="23">
        <v>2017</v>
      </c>
      <c r="Y2225" s="25" t="s">
        <v>929</v>
      </c>
      <c r="Z2225" s="122" t="s">
        <v>8618</v>
      </c>
      <c r="AA2225" s="121" t="s">
        <v>1427</v>
      </c>
      <c r="AB2225" s="121" t="s">
        <v>4792</v>
      </c>
      <c r="AC2225" s="121"/>
      <c r="AD2225" s="122"/>
      <c r="AE2225" s="122"/>
      <c r="AF2225" s="121" t="s">
        <v>9024</v>
      </c>
      <c r="AG2225" s="121"/>
      <c r="AH2225" s="121" t="s">
        <v>8803</v>
      </c>
      <c r="AI2225" s="121"/>
      <c r="AJ2225" s="123">
        <v>1</v>
      </c>
      <c r="AK2225" s="123">
        <v>12151.79</v>
      </c>
      <c r="AL2225" s="123" t="s">
        <v>929</v>
      </c>
      <c r="AM2225" s="123"/>
      <c r="AN2225" s="130"/>
      <c r="AO2225" s="21"/>
      <c r="AP2225" s="24"/>
      <c r="AQ2225" s="21"/>
    </row>
    <row r="2226" spans="1:43" s="22" customFormat="1" ht="76.5" outlineLevel="1" x14ac:dyDescent="0.25">
      <c r="A2226" s="70"/>
      <c r="B2226" s="72" t="s">
        <v>8712</v>
      </c>
      <c r="C2226" s="74" t="s">
        <v>79</v>
      </c>
      <c r="D2226" s="74" t="s">
        <v>3328</v>
      </c>
      <c r="E2226" s="74" t="s">
        <v>1438</v>
      </c>
      <c r="F2226" s="74" t="s">
        <v>3329</v>
      </c>
      <c r="G2226" s="74" t="s">
        <v>8623</v>
      </c>
      <c r="H2226" s="72" t="s">
        <v>100</v>
      </c>
      <c r="I2226" s="79">
        <v>0</v>
      </c>
      <c r="J2226" s="75">
        <v>710000000</v>
      </c>
      <c r="K2226" s="75" t="s">
        <v>82</v>
      </c>
      <c r="L2226" s="72" t="s">
        <v>747</v>
      </c>
      <c r="M2226" s="74" t="s">
        <v>1728</v>
      </c>
      <c r="N2226" s="77" t="s">
        <v>84</v>
      </c>
      <c r="O2226" s="77" t="s">
        <v>7688</v>
      </c>
      <c r="P2226" s="74" t="s">
        <v>91</v>
      </c>
      <c r="Q2226" s="27" t="s">
        <v>1563</v>
      </c>
      <c r="R2226" s="77" t="s">
        <v>1564</v>
      </c>
      <c r="S2226" s="73">
        <v>1</v>
      </c>
      <c r="T2226" s="73">
        <v>9794.64</v>
      </c>
      <c r="U2226" s="73">
        <v>0</v>
      </c>
      <c r="V2226" s="12">
        <f t="shared" si="469"/>
        <v>0</v>
      </c>
      <c r="W2226" s="23"/>
      <c r="X2226" s="23">
        <v>2017</v>
      </c>
      <c r="Y2226" s="25" t="s">
        <v>929</v>
      </c>
      <c r="Z2226" s="122" t="s">
        <v>8618</v>
      </c>
      <c r="AA2226" s="121" t="s">
        <v>1427</v>
      </c>
      <c r="AB2226" s="121" t="s">
        <v>4792</v>
      </c>
      <c r="AC2226" s="121"/>
      <c r="AD2226" s="122"/>
      <c r="AE2226" s="122"/>
      <c r="AF2226" s="121" t="s">
        <v>9024</v>
      </c>
      <c r="AG2226" s="121"/>
      <c r="AH2226" s="121" t="s">
        <v>8803</v>
      </c>
      <c r="AI2226" s="121"/>
      <c r="AJ2226" s="123">
        <v>1</v>
      </c>
      <c r="AK2226" s="123">
        <v>9794.64</v>
      </c>
      <c r="AL2226" s="123" t="s">
        <v>929</v>
      </c>
      <c r="AM2226" s="123"/>
      <c r="AN2226" s="130"/>
      <c r="AO2226" s="21"/>
      <c r="AP2226" s="24"/>
      <c r="AQ2226" s="21"/>
    </row>
    <row r="2227" spans="1:43" s="22" customFormat="1" ht="76.5" outlineLevel="1" x14ac:dyDescent="0.25">
      <c r="A2227" s="70"/>
      <c r="B2227" s="72" t="s">
        <v>8713</v>
      </c>
      <c r="C2227" s="74" t="s">
        <v>79</v>
      </c>
      <c r="D2227" s="74" t="s">
        <v>1916</v>
      </c>
      <c r="E2227" s="74" t="s">
        <v>1917</v>
      </c>
      <c r="F2227" s="74" t="s">
        <v>1918</v>
      </c>
      <c r="G2227" s="74" t="s">
        <v>8608</v>
      </c>
      <c r="H2227" s="72" t="s">
        <v>100</v>
      </c>
      <c r="I2227" s="79">
        <v>0</v>
      </c>
      <c r="J2227" s="75">
        <v>710000000</v>
      </c>
      <c r="K2227" s="75" t="s">
        <v>82</v>
      </c>
      <c r="L2227" s="72" t="s">
        <v>747</v>
      </c>
      <c r="M2227" s="74" t="s">
        <v>1728</v>
      </c>
      <c r="N2227" s="77" t="s">
        <v>84</v>
      </c>
      <c r="O2227" s="77" t="s">
        <v>7688</v>
      </c>
      <c r="P2227" s="74" t="s">
        <v>91</v>
      </c>
      <c r="Q2227" s="27" t="s">
        <v>898</v>
      </c>
      <c r="R2227" s="77" t="s">
        <v>899</v>
      </c>
      <c r="S2227" s="73">
        <v>1</v>
      </c>
      <c r="T2227" s="73">
        <v>28187.499999999996</v>
      </c>
      <c r="U2227" s="73">
        <v>0</v>
      </c>
      <c r="V2227" s="12">
        <f t="shared" si="469"/>
        <v>0</v>
      </c>
      <c r="W2227" s="23"/>
      <c r="X2227" s="23">
        <v>2017</v>
      </c>
      <c r="Y2227" s="25" t="s">
        <v>929</v>
      </c>
      <c r="Z2227" s="122" t="s">
        <v>8618</v>
      </c>
      <c r="AA2227" s="121" t="s">
        <v>1427</v>
      </c>
      <c r="AB2227" s="121" t="s">
        <v>4792</v>
      </c>
      <c r="AC2227" s="121"/>
      <c r="AD2227" s="122"/>
      <c r="AE2227" s="122"/>
      <c r="AF2227" s="121" t="s">
        <v>9024</v>
      </c>
      <c r="AG2227" s="121"/>
      <c r="AH2227" s="121" t="s">
        <v>8801</v>
      </c>
      <c r="AI2227" s="121"/>
      <c r="AJ2227" s="123">
        <v>1</v>
      </c>
      <c r="AK2227" s="123">
        <v>28187.499999999996</v>
      </c>
      <c r="AL2227" s="123" t="s">
        <v>929</v>
      </c>
      <c r="AM2227" s="123"/>
      <c r="AN2227" s="130"/>
      <c r="AO2227" s="21"/>
      <c r="AP2227" s="24"/>
      <c r="AQ2227" s="21"/>
    </row>
    <row r="2228" spans="1:43" s="22" customFormat="1" ht="76.5" outlineLevel="1" x14ac:dyDescent="0.25">
      <c r="A2228" s="70"/>
      <c r="B2228" s="72" t="s">
        <v>8714</v>
      </c>
      <c r="C2228" s="74" t="s">
        <v>79</v>
      </c>
      <c r="D2228" s="74" t="s">
        <v>8603</v>
      </c>
      <c r="E2228" s="74" t="s">
        <v>1841</v>
      </c>
      <c r="F2228" s="74" t="s">
        <v>8604</v>
      </c>
      <c r="G2228" s="74" t="s">
        <v>8607</v>
      </c>
      <c r="H2228" s="72" t="s">
        <v>100</v>
      </c>
      <c r="I2228" s="79">
        <v>0</v>
      </c>
      <c r="J2228" s="75">
        <v>710000000</v>
      </c>
      <c r="K2228" s="75" t="s">
        <v>82</v>
      </c>
      <c r="L2228" s="72" t="s">
        <v>747</v>
      </c>
      <c r="M2228" s="74" t="s">
        <v>1728</v>
      </c>
      <c r="N2228" s="77" t="s">
        <v>84</v>
      </c>
      <c r="O2228" s="77" t="s">
        <v>7688</v>
      </c>
      <c r="P2228" s="74" t="s">
        <v>91</v>
      </c>
      <c r="Q2228" s="27" t="s">
        <v>902</v>
      </c>
      <c r="R2228" s="77" t="s">
        <v>678</v>
      </c>
      <c r="S2228" s="73">
        <v>1</v>
      </c>
      <c r="T2228" s="73">
        <v>5267.86</v>
      </c>
      <c r="U2228" s="73">
        <v>0</v>
      </c>
      <c r="V2228" s="12">
        <f t="shared" si="469"/>
        <v>0</v>
      </c>
      <c r="W2228" s="23"/>
      <c r="X2228" s="23">
        <v>2017</v>
      </c>
      <c r="Y2228" s="25" t="s">
        <v>929</v>
      </c>
      <c r="Z2228" s="122" t="s">
        <v>8618</v>
      </c>
      <c r="AA2228" s="121" t="s">
        <v>1427</v>
      </c>
      <c r="AB2228" s="121" t="s">
        <v>4792</v>
      </c>
      <c r="AC2228" s="121"/>
      <c r="AD2228" s="122"/>
      <c r="AE2228" s="122"/>
      <c r="AF2228" s="121" t="s">
        <v>9024</v>
      </c>
      <c r="AG2228" s="121"/>
      <c r="AH2228" s="121" t="s">
        <v>8803</v>
      </c>
      <c r="AI2228" s="121"/>
      <c r="AJ2228" s="123">
        <v>1</v>
      </c>
      <c r="AK2228" s="123">
        <v>5267.86</v>
      </c>
      <c r="AL2228" s="123" t="s">
        <v>929</v>
      </c>
      <c r="AM2228" s="123"/>
      <c r="AN2228" s="130"/>
      <c r="AO2228" s="21"/>
      <c r="AP2228" s="24"/>
      <c r="AQ2228" s="21"/>
    </row>
    <row r="2229" spans="1:43" s="22" customFormat="1" ht="76.5" outlineLevel="1" x14ac:dyDescent="0.25">
      <c r="A2229" s="70"/>
      <c r="B2229" s="72" t="s">
        <v>8715</v>
      </c>
      <c r="C2229" s="74" t="s">
        <v>79</v>
      </c>
      <c r="D2229" s="74" t="s">
        <v>8605</v>
      </c>
      <c r="E2229" s="74" t="s">
        <v>90</v>
      </c>
      <c r="F2229" s="74" t="s">
        <v>8606</v>
      </c>
      <c r="G2229" s="74" t="s">
        <v>8624</v>
      </c>
      <c r="H2229" s="72" t="s">
        <v>100</v>
      </c>
      <c r="I2229" s="79">
        <v>0</v>
      </c>
      <c r="J2229" s="75">
        <v>710000000</v>
      </c>
      <c r="K2229" s="75" t="s">
        <v>82</v>
      </c>
      <c r="L2229" s="72" t="s">
        <v>747</v>
      </c>
      <c r="M2229" s="74" t="s">
        <v>1728</v>
      </c>
      <c r="N2229" s="77" t="s">
        <v>84</v>
      </c>
      <c r="O2229" s="77" t="s">
        <v>7688</v>
      </c>
      <c r="P2229" s="74" t="s">
        <v>91</v>
      </c>
      <c r="Q2229" s="27" t="s">
        <v>898</v>
      </c>
      <c r="R2229" s="77" t="s">
        <v>899</v>
      </c>
      <c r="S2229" s="73">
        <v>1</v>
      </c>
      <c r="T2229" s="73">
        <v>25624.999999999996</v>
      </c>
      <c r="U2229" s="73">
        <v>0</v>
      </c>
      <c r="V2229" s="12">
        <f t="shared" si="469"/>
        <v>0</v>
      </c>
      <c r="W2229" s="23"/>
      <c r="X2229" s="23">
        <v>2017</v>
      </c>
      <c r="Y2229" s="25" t="s">
        <v>929</v>
      </c>
      <c r="Z2229" s="122" t="s">
        <v>8618</v>
      </c>
      <c r="AA2229" s="121" t="s">
        <v>1427</v>
      </c>
      <c r="AB2229" s="121" t="s">
        <v>4792</v>
      </c>
      <c r="AC2229" s="121"/>
      <c r="AD2229" s="122"/>
      <c r="AE2229" s="122"/>
      <c r="AF2229" s="121" t="s">
        <v>9024</v>
      </c>
      <c r="AG2229" s="121"/>
      <c r="AH2229" s="121" t="s">
        <v>8801</v>
      </c>
      <c r="AI2229" s="121"/>
      <c r="AJ2229" s="123">
        <v>1</v>
      </c>
      <c r="AK2229" s="123">
        <v>25625</v>
      </c>
      <c r="AL2229" s="123" t="s">
        <v>929</v>
      </c>
      <c r="AM2229" s="123"/>
      <c r="AN2229" s="130"/>
      <c r="AO2229" s="21"/>
      <c r="AP2229" s="24"/>
      <c r="AQ2229" s="21"/>
    </row>
    <row r="2230" spans="1:43" s="22" customFormat="1" ht="76.5" outlineLevel="1" x14ac:dyDescent="0.25">
      <c r="A2230" s="70"/>
      <c r="B2230" s="72" t="s">
        <v>8716</v>
      </c>
      <c r="C2230" s="74" t="s">
        <v>79</v>
      </c>
      <c r="D2230" s="74" t="s">
        <v>8605</v>
      </c>
      <c r="E2230" s="74" t="s">
        <v>90</v>
      </c>
      <c r="F2230" s="74" t="s">
        <v>8606</v>
      </c>
      <c r="G2230" s="74" t="s">
        <v>8625</v>
      </c>
      <c r="H2230" s="72" t="s">
        <v>100</v>
      </c>
      <c r="I2230" s="79">
        <v>0</v>
      </c>
      <c r="J2230" s="75">
        <v>710000000</v>
      </c>
      <c r="K2230" s="75" t="s">
        <v>82</v>
      </c>
      <c r="L2230" s="72" t="s">
        <v>747</v>
      </c>
      <c r="M2230" s="74" t="s">
        <v>1728</v>
      </c>
      <c r="N2230" s="77" t="s">
        <v>84</v>
      </c>
      <c r="O2230" s="77" t="s">
        <v>7688</v>
      </c>
      <c r="P2230" s="74" t="s">
        <v>91</v>
      </c>
      <c r="Q2230" s="27" t="s">
        <v>898</v>
      </c>
      <c r="R2230" s="77" t="s">
        <v>899</v>
      </c>
      <c r="S2230" s="73">
        <v>1</v>
      </c>
      <c r="T2230" s="73">
        <v>22982.14</v>
      </c>
      <c r="U2230" s="73">
        <v>0</v>
      </c>
      <c r="V2230" s="12">
        <f t="shared" si="469"/>
        <v>0</v>
      </c>
      <c r="W2230" s="23"/>
      <c r="X2230" s="23">
        <v>2017</v>
      </c>
      <c r="Y2230" s="25" t="s">
        <v>929</v>
      </c>
      <c r="Z2230" s="122" t="s">
        <v>8618</v>
      </c>
      <c r="AA2230" s="121" t="s">
        <v>1427</v>
      </c>
      <c r="AB2230" s="121" t="s">
        <v>4792</v>
      </c>
      <c r="AC2230" s="121"/>
      <c r="AD2230" s="122"/>
      <c r="AE2230" s="122"/>
      <c r="AF2230" s="121" t="s">
        <v>9024</v>
      </c>
      <c r="AG2230" s="121"/>
      <c r="AH2230" s="121" t="s">
        <v>8801</v>
      </c>
      <c r="AI2230" s="121"/>
      <c r="AJ2230" s="123">
        <v>1</v>
      </c>
      <c r="AK2230" s="123">
        <v>22982.14</v>
      </c>
      <c r="AL2230" s="123" t="s">
        <v>929</v>
      </c>
      <c r="AM2230" s="123"/>
      <c r="AN2230" s="130"/>
      <c r="AO2230" s="21"/>
      <c r="AP2230" s="24"/>
      <c r="AQ2230" s="21"/>
    </row>
    <row r="2231" spans="1:43" s="22" customFormat="1" ht="76.5" outlineLevel="1" x14ac:dyDescent="0.25">
      <c r="A2231" s="70"/>
      <c r="B2231" s="72" t="s">
        <v>8717</v>
      </c>
      <c r="C2231" s="74" t="s">
        <v>79</v>
      </c>
      <c r="D2231" s="74" t="s">
        <v>8605</v>
      </c>
      <c r="E2231" s="74" t="s">
        <v>90</v>
      </c>
      <c r="F2231" s="74" t="s">
        <v>8606</v>
      </c>
      <c r="G2231" s="74" t="s">
        <v>8626</v>
      </c>
      <c r="H2231" s="72" t="s">
        <v>100</v>
      </c>
      <c r="I2231" s="79">
        <v>0</v>
      </c>
      <c r="J2231" s="75">
        <v>710000000</v>
      </c>
      <c r="K2231" s="75" t="s">
        <v>82</v>
      </c>
      <c r="L2231" s="72" t="s">
        <v>747</v>
      </c>
      <c r="M2231" s="74" t="s">
        <v>1728</v>
      </c>
      <c r="N2231" s="77" t="s">
        <v>84</v>
      </c>
      <c r="O2231" s="77" t="s">
        <v>7688</v>
      </c>
      <c r="P2231" s="74" t="s">
        <v>91</v>
      </c>
      <c r="Q2231" s="27" t="s">
        <v>898</v>
      </c>
      <c r="R2231" s="77" t="s">
        <v>899</v>
      </c>
      <c r="S2231" s="73">
        <v>1</v>
      </c>
      <c r="T2231" s="73">
        <v>28187.499999999996</v>
      </c>
      <c r="U2231" s="73">
        <v>0</v>
      </c>
      <c r="V2231" s="12">
        <f t="shared" ref="V2231:V2248" si="472">U2231*1.12</f>
        <v>0</v>
      </c>
      <c r="W2231" s="23"/>
      <c r="X2231" s="23">
        <v>2017</v>
      </c>
      <c r="Y2231" s="25" t="s">
        <v>929</v>
      </c>
      <c r="Z2231" s="122" t="s">
        <v>8618</v>
      </c>
      <c r="AA2231" s="121" t="s">
        <v>1427</v>
      </c>
      <c r="AB2231" s="121" t="s">
        <v>4792</v>
      </c>
      <c r="AC2231" s="121"/>
      <c r="AD2231" s="122"/>
      <c r="AE2231" s="122"/>
      <c r="AF2231" s="121" t="s">
        <v>9024</v>
      </c>
      <c r="AG2231" s="121"/>
      <c r="AH2231" s="121" t="s">
        <v>8801</v>
      </c>
      <c r="AI2231" s="121"/>
      <c r="AJ2231" s="123">
        <v>1</v>
      </c>
      <c r="AK2231" s="123">
        <v>28187.5</v>
      </c>
      <c r="AL2231" s="123" t="s">
        <v>929</v>
      </c>
      <c r="AM2231" s="123"/>
      <c r="AN2231" s="130"/>
      <c r="AO2231" s="21"/>
      <c r="AP2231" s="24"/>
      <c r="AQ2231" s="21"/>
    </row>
    <row r="2232" spans="1:43" s="22" customFormat="1" ht="76.5" outlineLevel="1" x14ac:dyDescent="0.25">
      <c r="A2232" s="70"/>
      <c r="B2232" s="72" t="s">
        <v>8771</v>
      </c>
      <c r="C2232" s="74" t="s">
        <v>79</v>
      </c>
      <c r="D2232" s="74" t="s">
        <v>8727</v>
      </c>
      <c r="E2232" s="74" t="s">
        <v>8728</v>
      </c>
      <c r="F2232" s="74" t="s">
        <v>8729</v>
      </c>
      <c r="G2232" s="74" t="s">
        <v>8730</v>
      </c>
      <c r="H2232" s="72" t="s">
        <v>100</v>
      </c>
      <c r="I2232" s="79">
        <v>0</v>
      </c>
      <c r="J2232" s="75">
        <v>710000000</v>
      </c>
      <c r="K2232" s="75" t="s">
        <v>82</v>
      </c>
      <c r="L2232" s="72" t="s">
        <v>747</v>
      </c>
      <c r="M2232" s="30" t="s">
        <v>1707</v>
      </c>
      <c r="N2232" s="77" t="s">
        <v>84</v>
      </c>
      <c r="O2232" s="77" t="s">
        <v>4624</v>
      </c>
      <c r="P2232" s="74" t="s">
        <v>91</v>
      </c>
      <c r="Q2232" s="27" t="s">
        <v>1557</v>
      </c>
      <c r="R2232" s="77" t="s">
        <v>1558</v>
      </c>
      <c r="S2232" s="73">
        <v>60</v>
      </c>
      <c r="T2232" s="73">
        <v>2310</v>
      </c>
      <c r="U2232" s="73">
        <f t="shared" ref="U2232:U2248" si="473">S2232*T2232</f>
        <v>138600</v>
      </c>
      <c r="V2232" s="12">
        <f t="shared" si="472"/>
        <v>155232.00000000003</v>
      </c>
      <c r="W2232" s="23"/>
      <c r="X2232" s="23">
        <v>2017</v>
      </c>
      <c r="Y2232" s="25"/>
      <c r="Z2232" s="122" t="s">
        <v>8618</v>
      </c>
      <c r="AA2232" s="121" t="s">
        <v>1427</v>
      </c>
      <c r="AB2232" s="121" t="s">
        <v>4792</v>
      </c>
      <c r="AC2232" s="121">
        <v>1</v>
      </c>
      <c r="AD2232" s="122"/>
      <c r="AE2232" s="122"/>
      <c r="AF2232" s="121" t="s">
        <v>9027</v>
      </c>
      <c r="AG2232" s="121" t="s">
        <v>9019</v>
      </c>
      <c r="AH2232" s="121" t="s">
        <v>9279</v>
      </c>
      <c r="AI2232" s="121"/>
      <c r="AJ2232" s="123">
        <v>60</v>
      </c>
      <c r="AK2232" s="123">
        <v>2310</v>
      </c>
      <c r="AL2232" s="123">
        <f>AJ2232*AK2232</f>
        <v>138600</v>
      </c>
      <c r="AM2232" s="123">
        <f>U2232-AL2232</f>
        <v>0</v>
      </c>
      <c r="AN2232" s="130"/>
      <c r="AO2232" s="21"/>
      <c r="AP2232" s="24"/>
      <c r="AQ2232" s="21"/>
    </row>
    <row r="2233" spans="1:43" s="22" customFormat="1" ht="76.5" outlineLevel="1" x14ac:dyDescent="0.25">
      <c r="A2233" s="70"/>
      <c r="B2233" s="72" t="s">
        <v>8772</v>
      </c>
      <c r="C2233" s="74" t="s">
        <v>79</v>
      </c>
      <c r="D2233" s="74" t="s">
        <v>8731</v>
      </c>
      <c r="E2233" s="74" t="s">
        <v>3496</v>
      </c>
      <c r="F2233" s="74" t="s">
        <v>8732</v>
      </c>
      <c r="G2233" s="74" t="s">
        <v>8733</v>
      </c>
      <c r="H2233" s="72" t="s">
        <v>100</v>
      </c>
      <c r="I2233" s="79">
        <v>0</v>
      </c>
      <c r="J2233" s="75">
        <v>710000000</v>
      </c>
      <c r="K2233" s="75" t="s">
        <v>82</v>
      </c>
      <c r="L2233" s="72" t="s">
        <v>747</v>
      </c>
      <c r="M2233" s="30" t="s">
        <v>1707</v>
      </c>
      <c r="N2233" s="77" t="s">
        <v>84</v>
      </c>
      <c r="O2233" s="77" t="s">
        <v>4624</v>
      </c>
      <c r="P2233" s="74" t="s">
        <v>91</v>
      </c>
      <c r="Q2233" s="27" t="s">
        <v>1557</v>
      </c>
      <c r="R2233" s="77" t="s">
        <v>1558</v>
      </c>
      <c r="S2233" s="73">
        <v>1250</v>
      </c>
      <c r="T2233" s="73">
        <v>630</v>
      </c>
      <c r="U2233" s="73">
        <f t="shared" si="473"/>
        <v>787500</v>
      </c>
      <c r="V2233" s="12">
        <f t="shared" si="472"/>
        <v>882000.00000000012</v>
      </c>
      <c r="W2233" s="23"/>
      <c r="X2233" s="23">
        <v>2017</v>
      </c>
      <c r="Y2233" s="25"/>
      <c r="Z2233" s="122" t="s">
        <v>8618</v>
      </c>
      <c r="AA2233" s="121" t="s">
        <v>1427</v>
      </c>
      <c r="AB2233" s="121" t="s">
        <v>4792</v>
      </c>
      <c r="AC2233" s="121">
        <v>2</v>
      </c>
      <c r="AD2233" s="122"/>
      <c r="AE2233" s="122"/>
      <c r="AF2233" s="121" t="s">
        <v>9027</v>
      </c>
      <c r="AG2233" s="121" t="s">
        <v>9019</v>
      </c>
      <c r="AH2233" s="121" t="s">
        <v>9279</v>
      </c>
      <c r="AI2233" s="121"/>
      <c r="AJ2233" s="123">
        <v>1250</v>
      </c>
      <c r="AK2233" s="123">
        <v>630</v>
      </c>
      <c r="AL2233" s="123">
        <f t="shared" ref="AL2233:AL2250" si="474">AJ2233*AK2233</f>
        <v>787500</v>
      </c>
      <c r="AM2233" s="123">
        <f t="shared" ref="AM2233:AM2250" si="475">U2233-AL2233</f>
        <v>0</v>
      </c>
      <c r="AN2233" s="130"/>
      <c r="AO2233" s="21"/>
      <c r="AP2233" s="24"/>
      <c r="AQ2233" s="21"/>
    </row>
    <row r="2234" spans="1:43" s="22" customFormat="1" ht="89.25" outlineLevel="1" x14ac:dyDescent="0.25">
      <c r="A2234" s="70"/>
      <c r="B2234" s="72" t="s">
        <v>8773</v>
      </c>
      <c r="C2234" s="74" t="s">
        <v>79</v>
      </c>
      <c r="D2234" s="74" t="s">
        <v>8731</v>
      </c>
      <c r="E2234" s="74" t="s">
        <v>3496</v>
      </c>
      <c r="F2234" s="74" t="s">
        <v>8732</v>
      </c>
      <c r="G2234" s="74" t="s">
        <v>8734</v>
      </c>
      <c r="H2234" s="72" t="s">
        <v>100</v>
      </c>
      <c r="I2234" s="79">
        <v>0</v>
      </c>
      <c r="J2234" s="75">
        <v>710000000</v>
      </c>
      <c r="K2234" s="75" t="s">
        <v>82</v>
      </c>
      <c r="L2234" s="72" t="s">
        <v>747</v>
      </c>
      <c r="M2234" s="30" t="s">
        <v>1707</v>
      </c>
      <c r="N2234" s="77" t="s">
        <v>84</v>
      </c>
      <c r="O2234" s="77" t="s">
        <v>4624</v>
      </c>
      <c r="P2234" s="74" t="s">
        <v>91</v>
      </c>
      <c r="Q2234" s="27" t="s">
        <v>1557</v>
      </c>
      <c r="R2234" s="77" t="s">
        <v>1558</v>
      </c>
      <c r="S2234" s="73">
        <v>150</v>
      </c>
      <c r="T2234" s="73">
        <v>1050</v>
      </c>
      <c r="U2234" s="73">
        <f t="shared" si="473"/>
        <v>157500</v>
      </c>
      <c r="V2234" s="12">
        <f t="shared" si="472"/>
        <v>176400.00000000003</v>
      </c>
      <c r="W2234" s="23"/>
      <c r="X2234" s="23">
        <v>2017</v>
      </c>
      <c r="Y2234" s="25"/>
      <c r="Z2234" s="122" t="s">
        <v>8618</v>
      </c>
      <c r="AA2234" s="121" t="s">
        <v>1427</v>
      </c>
      <c r="AB2234" s="121" t="s">
        <v>4792</v>
      </c>
      <c r="AC2234" s="121">
        <v>3</v>
      </c>
      <c r="AD2234" s="122"/>
      <c r="AE2234" s="122"/>
      <c r="AF2234" s="121" t="s">
        <v>9027</v>
      </c>
      <c r="AG2234" s="121" t="s">
        <v>9019</v>
      </c>
      <c r="AH2234" s="121" t="s">
        <v>9279</v>
      </c>
      <c r="AI2234" s="121"/>
      <c r="AJ2234" s="123">
        <v>150</v>
      </c>
      <c r="AK2234" s="123">
        <v>1050</v>
      </c>
      <c r="AL2234" s="123">
        <f t="shared" si="474"/>
        <v>157500</v>
      </c>
      <c r="AM2234" s="123">
        <f t="shared" si="475"/>
        <v>0</v>
      </c>
      <c r="AN2234" s="130"/>
      <c r="AO2234" s="21"/>
      <c r="AP2234" s="24"/>
      <c r="AQ2234" s="21"/>
    </row>
    <row r="2235" spans="1:43" s="22" customFormat="1" ht="76.5" outlineLevel="1" x14ac:dyDescent="0.25">
      <c r="A2235" s="70"/>
      <c r="B2235" s="72" t="s">
        <v>8774</v>
      </c>
      <c r="C2235" s="74" t="s">
        <v>79</v>
      </c>
      <c r="D2235" s="74" t="s">
        <v>8735</v>
      </c>
      <c r="E2235" s="74" t="s">
        <v>8736</v>
      </c>
      <c r="F2235" s="74" t="s">
        <v>8737</v>
      </c>
      <c r="G2235" s="74" t="s">
        <v>8738</v>
      </c>
      <c r="H2235" s="72" t="s">
        <v>100</v>
      </c>
      <c r="I2235" s="79">
        <v>0</v>
      </c>
      <c r="J2235" s="75">
        <v>710000000</v>
      </c>
      <c r="K2235" s="75" t="s">
        <v>82</v>
      </c>
      <c r="L2235" s="72" t="s">
        <v>747</v>
      </c>
      <c r="M2235" s="30" t="s">
        <v>1707</v>
      </c>
      <c r="N2235" s="77" t="s">
        <v>84</v>
      </c>
      <c r="O2235" s="77" t="s">
        <v>4624</v>
      </c>
      <c r="P2235" s="74" t="s">
        <v>91</v>
      </c>
      <c r="Q2235" s="27" t="s">
        <v>1557</v>
      </c>
      <c r="R2235" s="77" t="s">
        <v>1558</v>
      </c>
      <c r="S2235" s="73">
        <v>4000</v>
      </c>
      <c r="T2235" s="73">
        <v>30.8</v>
      </c>
      <c r="U2235" s="73">
        <f t="shared" si="473"/>
        <v>123200</v>
      </c>
      <c r="V2235" s="12">
        <f t="shared" si="472"/>
        <v>137984</v>
      </c>
      <c r="W2235" s="23"/>
      <c r="X2235" s="23">
        <v>2017</v>
      </c>
      <c r="Y2235" s="25"/>
      <c r="Z2235" s="122" t="s">
        <v>8618</v>
      </c>
      <c r="AA2235" s="121" t="s">
        <v>1427</v>
      </c>
      <c r="AB2235" s="121" t="s">
        <v>4792</v>
      </c>
      <c r="AC2235" s="121">
        <v>4</v>
      </c>
      <c r="AD2235" s="122"/>
      <c r="AE2235" s="122"/>
      <c r="AF2235" s="121" t="s">
        <v>9027</v>
      </c>
      <c r="AG2235" s="121" t="s">
        <v>9019</v>
      </c>
      <c r="AH2235" s="121" t="s">
        <v>9279</v>
      </c>
      <c r="AI2235" s="121"/>
      <c r="AJ2235" s="123">
        <v>4000</v>
      </c>
      <c r="AK2235" s="123">
        <v>30.8</v>
      </c>
      <c r="AL2235" s="123">
        <f t="shared" si="474"/>
        <v>123200</v>
      </c>
      <c r="AM2235" s="123">
        <f t="shared" si="475"/>
        <v>0</v>
      </c>
      <c r="AN2235" s="130"/>
      <c r="AO2235" s="21"/>
      <c r="AP2235" s="24"/>
      <c r="AQ2235" s="21"/>
    </row>
    <row r="2236" spans="1:43" s="22" customFormat="1" ht="76.5" outlineLevel="1" x14ac:dyDescent="0.25">
      <c r="A2236" s="70"/>
      <c r="B2236" s="72" t="s">
        <v>8775</v>
      </c>
      <c r="C2236" s="74" t="s">
        <v>79</v>
      </c>
      <c r="D2236" s="74" t="s">
        <v>8739</v>
      </c>
      <c r="E2236" s="74" t="s">
        <v>8740</v>
      </c>
      <c r="F2236" s="74" t="s">
        <v>8741</v>
      </c>
      <c r="G2236" s="74" t="s">
        <v>8742</v>
      </c>
      <c r="H2236" s="72" t="s">
        <v>100</v>
      </c>
      <c r="I2236" s="79">
        <v>0</v>
      </c>
      <c r="J2236" s="75">
        <v>710000000</v>
      </c>
      <c r="K2236" s="75" t="s">
        <v>82</v>
      </c>
      <c r="L2236" s="72" t="s">
        <v>747</v>
      </c>
      <c r="M2236" s="30" t="s">
        <v>1707</v>
      </c>
      <c r="N2236" s="77" t="s">
        <v>84</v>
      </c>
      <c r="O2236" s="77" t="s">
        <v>4624</v>
      </c>
      <c r="P2236" s="74" t="s">
        <v>91</v>
      </c>
      <c r="Q2236" s="27" t="s">
        <v>8789</v>
      </c>
      <c r="R2236" s="77" t="s">
        <v>8790</v>
      </c>
      <c r="S2236" s="73">
        <v>0.03</v>
      </c>
      <c r="T2236" s="73">
        <v>840000</v>
      </c>
      <c r="U2236" s="73">
        <f t="shared" si="473"/>
        <v>25200</v>
      </c>
      <c r="V2236" s="12">
        <f t="shared" si="472"/>
        <v>28224.000000000004</v>
      </c>
      <c r="W2236" s="23"/>
      <c r="X2236" s="23">
        <v>2017</v>
      </c>
      <c r="Y2236" s="25"/>
      <c r="Z2236" s="122" t="s">
        <v>8618</v>
      </c>
      <c r="AA2236" s="121" t="s">
        <v>1427</v>
      </c>
      <c r="AB2236" s="121" t="s">
        <v>4792</v>
      </c>
      <c r="AC2236" s="121">
        <v>5</v>
      </c>
      <c r="AD2236" s="122"/>
      <c r="AE2236" s="122"/>
      <c r="AF2236" s="121" t="s">
        <v>9027</v>
      </c>
      <c r="AG2236" s="121" t="s">
        <v>9019</v>
      </c>
      <c r="AH2236" s="121" t="s">
        <v>9279</v>
      </c>
      <c r="AI2236" s="121"/>
      <c r="AJ2236" s="123">
        <v>0.03</v>
      </c>
      <c r="AK2236" s="123">
        <v>840000</v>
      </c>
      <c r="AL2236" s="123">
        <f t="shared" si="474"/>
        <v>25200</v>
      </c>
      <c r="AM2236" s="123">
        <f t="shared" si="475"/>
        <v>0</v>
      </c>
      <c r="AN2236" s="130"/>
      <c r="AO2236" s="21"/>
      <c r="AP2236" s="24"/>
      <c r="AQ2236" s="21"/>
    </row>
    <row r="2237" spans="1:43" s="22" customFormat="1" ht="76.5" outlineLevel="1" x14ac:dyDescent="0.25">
      <c r="A2237" s="70"/>
      <c r="B2237" s="72" t="s">
        <v>8776</v>
      </c>
      <c r="C2237" s="74" t="s">
        <v>79</v>
      </c>
      <c r="D2237" s="74" t="s">
        <v>8743</v>
      </c>
      <c r="E2237" s="74" t="s">
        <v>3496</v>
      </c>
      <c r="F2237" s="74" t="s">
        <v>3499</v>
      </c>
      <c r="G2237" s="74" t="s">
        <v>8744</v>
      </c>
      <c r="H2237" s="72" t="s">
        <v>100</v>
      </c>
      <c r="I2237" s="79">
        <v>0</v>
      </c>
      <c r="J2237" s="75">
        <v>710000000</v>
      </c>
      <c r="K2237" s="75" t="s">
        <v>82</v>
      </c>
      <c r="L2237" s="72" t="s">
        <v>747</v>
      </c>
      <c r="M2237" s="30" t="s">
        <v>1707</v>
      </c>
      <c r="N2237" s="77" t="s">
        <v>84</v>
      </c>
      <c r="O2237" s="77" t="s">
        <v>4624</v>
      </c>
      <c r="P2237" s="74" t="s">
        <v>91</v>
      </c>
      <c r="Q2237" s="27" t="s">
        <v>1557</v>
      </c>
      <c r="R2237" s="77" t="s">
        <v>1558</v>
      </c>
      <c r="S2237" s="73">
        <v>1250</v>
      </c>
      <c r="T2237" s="73">
        <v>462</v>
      </c>
      <c r="U2237" s="73">
        <f t="shared" si="473"/>
        <v>577500</v>
      </c>
      <c r="V2237" s="12">
        <f t="shared" si="472"/>
        <v>646800.00000000012</v>
      </c>
      <c r="W2237" s="23"/>
      <c r="X2237" s="23">
        <v>2017</v>
      </c>
      <c r="Y2237" s="25"/>
      <c r="Z2237" s="122" t="s">
        <v>8618</v>
      </c>
      <c r="AA2237" s="121" t="s">
        <v>1427</v>
      </c>
      <c r="AB2237" s="121" t="s">
        <v>4792</v>
      </c>
      <c r="AC2237" s="121">
        <v>6</v>
      </c>
      <c r="AD2237" s="122"/>
      <c r="AE2237" s="122"/>
      <c r="AF2237" s="121" t="s">
        <v>9027</v>
      </c>
      <c r="AG2237" s="121" t="s">
        <v>9019</v>
      </c>
      <c r="AH2237" s="121" t="s">
        <v>9279</v>
      </c>
      <c r="AI2237" s="121"/>
      <c r="AJ2237" s="123">
        <v>1250</v>
      </c>
      <c r="AK2237" s="123">
        <v>462</v>
      </c>
      <c r="AL2237" s="123">
        <f t="shared" si="474"/>
        <v>577500</v>
      </c>
      <c r="AM2237" s="123">
        <f t="shared" si="475"/>
        <v>0</v>
      </c>
      <c r="AN2237" s="130"/>
      <c r="AO2237" s="21"/>
      <c r="AP2237" s="24"/>
      <c r="AQ2237" s="21"/>
    </row>
    <row r="2238" spans="1:43" s="22" customFormat="1" ht="76.5" outlineLevel="1" x14ac:dyDescent="0.25">
      <c r="A2238" s="70"/>
      <c r="B2238" s="72" t="s">
        <v>8777</v>
      </c>
      <c r="C2238" s="74" t="s">
        <v>79</v>
      </c>
      <c r="D2238" s="74" t="s">
        <v>8743</v>
      </c>
      <c r="E2238" s="74" t="s">
        <v>3496</v>
      </c>
      <c r="F2238" s="74" t="s">
        <v>3499</v>
      </c>
      <c r="G2238" s="74" t="s">
        <v>8745</v>
      </c>
      <c r="H2238" s="72" t="s">
        <v>100</v>
      </c>
      <c r="I2238" s="79">
        <v>0</v>
      </c>
      <c r="J2238" s="75">
        <v>710000000</v>
      </c>
      <c r="K2238" s="75" t="s">
        <v>82</v>
      </c>
      <c r="L2238" s="72" t="s">
        <v>747</v>
      </c>
      <c r="M2238" s="30" t="s">
        <v>1707</v>
      </c>
      <c r="N2238" s="77" t="s">
        <v>84</v>
      </c>
      <c r="O2238" s="77" t="s">
        <v>4624</v>
      </c>
      <c r="P2238" s="74" t="s">
        <v>91</v>
      </c>
      <c r="Q2238" s="27" t="s">
        <v>1557</v>
      </c>
      <c r="R2238" s="77" t="s">
        <v>1558</v>
      </c>
      <c r="S2238" s="73">
        <v>1300</v>
      </c>
      <c r="T2238" s="73">
        <v>231</v>
      </c>
      <c r="U2238" s="73">
        <f t="shared" ref="U2238:U2243" si="476">S2238*T2238</f>
        <v>300300</v>
      </c>
      <c r="V2238" s="12">
        <f t="shared" ref="V2238:V2243" si="477">U2238*1.12</f>
        <v>336336.00000000006</v>
      </c>
      <c r="W2238" s="23"/>
      <c r="X2238" s="23">
        <v>2017</v>
      </c>
      <c r="Y2238" s="25"/>
      <c r="Z2238" s="122" t="s">
        <v>8618</v>
      </c>
      <c r="AA2238" s="121" t="s">
        <v>1427</v>
      </c>
      <c r="AB2238" s="121" t="s">
        <v>4792</v>
      </c>
      <c r="AC2238" s="121">
        <v>7</v>
      </c>
      <c r="AD2238" s="122"/>
      <c r="AE2238" s="122"/>
      <c r="AF2238" s="121" t="s">
        <v>9027</v>
      </c>
      <c r="AG2238" s="121" t="s">
        <v>9019</v>
      </c>
      <c r="AH2238" s="121" t="s">
        <v>9279</v>
      </c>
      <c r="AI2238" s="121"/>
      <c r="AJ2238" s="123">
        <v>1300</v>
      </c>
      <c r="AK2238" s="123">
        <v>231</v>
      </c>
      <c r="AL2238" s="123">
        <f t="shared" si="474"/>
        <v>300300</v>
      </c>
      <c r="AM2238" s="123">
        <f t="shared" si="475"/>
        <v>0</v>
      </c>
      <c r="AN2238" s="130"/>
      <c r="AO2238" s="21"/>
      <c r="AP2238" s="24"/>
      <c r="AQ2238" s="21"/>
    </row>
    <row r="2239" spans="1:43" s="22" customFormat="1" ht="76.5" outlineLevel="1" x14ac:dyDescent="0.25">
      <c r="A2239" s="70"/>
      <c r="B2239" s="72" t="s">
        <v>8778</v>
      </c>
      <c r="C2239" s="74" t="s">
        <v>79</v>
      </c>
      <c r="D2239" s="74" t="s">
        <v>8746</v>
      </c>
      <c r="E2239" s="74" t="s">
        <v>848</v>
      </c>
      <c r="F2239" s="74" t="s">
        <v>8747</v>
      </c>
      <c r="G2239" s="74" t="s">
        <v>8748</v>
      </c>
      <c r="H2239" s="72" t="s">
        <v>100</v>
      </c>
      <c r="I2239" s="79">
        <v>0</v>
      </c>
      <c r="J2239" s="75">
        <v>710000000</v>
      </c>
      <c r="K2239" s="75" t="s">
        <v>82</v>
      </c>
      <c r="L2239" s="72" t="s">
        <v>747</v>
      </c>
      <c r="M2239" s="30" t="s">
        <v>1707</v>
      </c>
      <c r="N2239" s="77" t="s">
        <v>84</v>
      </c>
      <c r="O2239" s="77" t="s">
        <v>4624</v>
      </c>
      <c r="P2239" s="74" t="s">
        <v>91</v>
      </c>
      <c r="Q2239" s="27" t="s">
        <v>1557</v>
      </c>
      <c r="R2239" s="77" t="s">
        <v>1558</v>
      </c>
      <c r="S2239" s="73">
        <v>3000</v>
      </c>
      <c r="T2239" s="73">
        <v>129.36000000000001</v>
      </c>
      <c r="U2239" s="73">
        <f t="shared" si="476"/>
        <v>388080.00000000006</v>
      </c>
      <c r="V2239" s="12">
        <f t="shared" si="477"/>
        <v>434649.60000000009</v>
      </c>
      <c r="W2239" s="23"/>
      <c r="X2239" s="23">
        <v>2017</v>
      </c>
      <c r="Y2239" s="25"/>
      <c r="Z2239" s="122" t="s">
        <v>8618</v>
      </c>
      <c r="AA2239" s="121" t="s">
        <v>1427</v>
      </c>
      <c r="AB2239" s="121" t="s">
        <v>4792</v>
      </c>
      <c r="AC2239" s="121">
        <v>8</v>
      </c>
      <c r="AD2239" s="122"/>
      <c r="AE2239" s="122"/>
      <c r="AF2239" s="121" t="s">
        <v>9027</v>
      </c>
      <c r="AG2239" s="121" t="s">
        <v>9019</v>
      </c>
      <c r="AH2239" s="121" t="s">
        <v>9279</v>
      </c>
      <c r="AI2239" s="121"/>
      <c r="AJ2239" s="123">
        <v>3000</v>
      </c>
      <c r="AK2239" s="123">
        <v>129.36000000000001</v>
      </c>
      <c r="AL2239" s="123">
        <f t="shared" si="474"/>
        <v>388080.00000000006</v>
      </c>
      <c r="AM2239" s="123">
        <f t="shared" si="475"/>
        <v>0</v>
      </c>
      <c r="AN2239" s="130"/>
      <c r="AO2239" s="21"/>
      <c r="AP2239" s="24"/>
      <c r="AQ2239" s="21"/>
    </row>
    <row r="2240" spans="1:43" s="22" customFormat="1" ht="76.5" outlineLevel="1" x14ac:dyDescent="0.25">
      <c r="A2240" s="70"/>
      <c r="B2240" s="72" t="s">
        <v>8779</v>
      </c>
      <c r="C2240" s="74" t="s">
        <v>79</v>
      </c>
      <c r="D2240" s="74" t="s">
        <v>8749</v>
      </c>
      <c r="E2240" s="74" t="s">
        <v>3429</v>
      </c>
      <c r="F2240" s="74" t="s">
        <v>8750</v>
      </c>
      <c r="G2240" s="74" t="s">
        <v>8751</v>
      </c>
      <c r="H2240" s="72" t="s">
        <v>100</v>
      </c>
      <c r="I2240" s="79">
        <v>0</v>
      </c>
      <c r="J2240" s="75">
        <v>710000000</v>
      </c>
      <c r="K2240" s="75" t="s">
        <v>82</v>
      </c>
      <c r="L2240" s="72" t="s">
        <v>747</v>
      </c>
      <c r="M2240" s="30" t="s">
        <v>1707</v>
      </c>
      <c r="N2240" s="77" t="s">
        <v>84</v>
      </c>
      <c r="O2240" s="77" t="s">
        <v>4624</v>
      </c>
      <c r="P2240" s="74" t="s">
        <v>91</v>
      </c>
      <c r="Q2240" s="27" t="s">
        <v>6854</v>
      </c>
      <c r="R2240" s="77" t="s">
        <v>8791</v>
      </c>
      <c r="S2240" s="73">
        <v>4</v>
      </c>
      <c r="T2240" s="73">
        <v>2499</v>
      </c>
      <c r="U2240" s="73">
        <f t="shared" si="476"/>
        <v>9996</v>
      </c>
      <c r="V2240" s="12">
        <f t="shared" si="477"/>
        <v>11195.52</v>
      </c>
      <c r="W2240" s="23"/>
      <c r="X2240" s="23">
        <v>2017</v>
      </c>
      <c r="Y2240" s="25"/>
      <c r="Z2240" s="122" t="s">
        <v>8618</v>
      </c>
      <c r="AA2240" s="121" t="s">
        <v>1427</v>
      </c>
      <c r="AB2240" s="121" t="s">
        <v>4792</v>
      </c>
      <c r="AC2240" s="121">
        <v>9</v>
      </c>
      <c r="AD2240" s="122"/>
      <c r="AE2240" s="122"/>
      <c r="AF2240" s="121" t="s">
        <v>9027</v>
      </c>
      <c r="AG2240" s="121" t="s">
        <v>9019</v>
      </c>
      <c r="AH2240" s="121" t="s">
        <v>9279</v>
      </c>
      <c r="AI2240" s="121"/>
      <c r="AJ2240" s="123">
        <v>4</v>
      </c>
      <c r="AK2240" s="123">
        <v>2499</v>
      </c>
      <c r="AL2240" s="123">
        <f t="shared" si="474"/>
        <v>9996</v>
      </c>
      <c r="AM2240" s="123">
        <f t="shared" si="475"/>
        <v>0</v>
      </c>
      <c r="AN2240" s="130"/>
      <c r="AO2240" s="21"/>
      <c r="AP2240" s="24"/>
      <c r="AQ2240" s="21"/>
    </row>
    <row r="2241" spans="1:46" s="22" customFormat="1" ht="76.5" outlineLevel="1" x14ac:dyDescent="0.25">
      <c r="A2241" s="70"/>
      <c r="B2241" s="72" t="s">
        <v>8780</v>
      </c>
      <c r="C2241" s="74" t="s">
        <v>79</v>
      </c>
      <c r="D2241" s="74" t="s">
        <v>8752</v>
      </c>
      <c r="E2241" s="74" t="s">
        <v>1478</v>
      </c>
      <c r="F2241" s="74" t="s">
        <v>8753</v>
      </c>
      <c r="G2241" s="74" t="s">
        <v>8754</v>
      </c>
      <c r="H2241" s="72" t="s">
        <v>100</v>
      </c>
      <c r="I2241" s="79">
        <v>0</v>
      </c>
      <c r="J2241" s="75">
        <v>710000000</v>
      </c>
      <c r="K2241" s="75" t="s">
        <v>82</v>
      </c>
      <c r="L2241" s="72" t="s">
        <v>747</v>
      </c>
      <c r="M2241" s="30" t="s">
        <v>1707</v>
      </c>
      <c r="N2241" s="77" t="s">
        <v>84</v>
      </c>
      <c r="O2241" s="77" t="s">
        <v>4624</v>
      </c>
      <c r="P2241" s="74" t="s">
        <v>91</v>
      </c>
      <c r="Q2241" s="27" t="s">
        <v>1559</v>
      </c>
      <c r="R2241" s="77" t="s">
        <v>8792</v>
      </c>
      <c r="S2241" s="73">
        <v>180</v>
      </c>
      <c r="T2241" s="73">
        <v>7282.8</v>
      </c>
      <c r="U2241" s="73">
        <f t="shared" si="476"/>
        <v>1310904</v>
      </c>
      <c r="V2241" s="12">
        <f t="shared" si="477"/>
        <v>1468212.4800000002</v>
      </c>
      <c r="W2241" s="23"/>
      <c r="X2241" s="23">
        <v>2017</v>
      </c>
      <c r="Y2241" s="25"/>
      <c r="Z2241" s="122" t="s">
        <v>8618</v>
      </c>
      <c r="AA2241" s="121" t="s">
        <v>1427</v>
      </c>
      <c r="AB2241" s="121" t="s">
        <v>4792</v>
      </c>
      <c r="AC2241" s="121">
        <v>10</v>
      </c>
      <c r="AD2241" s="122"/>
      <c r="AE2241" s="122"/>
      <c r="AF2241" s="121" t="s">
        <v>9027</v>
      </c>
      <c r="AG2241" s="121" t="s">
        <v>9019</v>
      </c>
      <c r="AH2241" s="121" t="s">
        <v>9279</v>
      </c>
      <c r="AI2241" s="121"/>
      <c r="AJ2241" s="123">
        <v>180</v>
      </c>
      <c r="AK2241" s="123">
        <v>7282.8</v>
      </c>
      <c r="AL2241" s="123">
        <f t="shared" si="474"/>
        <v>1310904</v>
      </c>
      <c r="AM2241" s="123">
        <f t="shared" si="475"/>
        <v>0</v>
      </c>
      <c r="AN2241" s="130"/>
      <c r="AO2241" s="21"/>
      <c r="AP2241" s="24"/>
      <c r="AQ2241" s="21"/>
    </row>
    <row r="2242" spans="1:46" s="22" customFormat="1" ht="76.5" outlineLevel="1" x14ac:dyDescent="0.25">
      <c r="A2242" s="70"/>
      <c r="B2242" s="72" t="s">
        <v>8781</v>
      </c>
      <c r="C2242" s="74" t="s">
        <v>79</v>
      </c>
      <c r="D2242" s="74" t="s">
        <v>8752</v>
      </c>
      <c r="E2242" s="74" t="s">
        <v>1478</v>
      </c>
      <c r="F2242" s="74" t="s">
        <v>8753</v>
      </c>
      <c r="G2242" s="74" t="s">
        <v>8755</v>
      </c>
      <c r="H2242" s="72" t="s">
        <v>100</v>
      </c>
      <c r="I2242" s="79">
        <v>0</v>
      </c>
      <c r="J2242" s="75">
        <v>710000000</v>
      </c>
      <c r="K2242" s="75" t="s">
        <v>82</v>
      </c>
      <c r="L2242" s="72" t="s">
        <v>747</v>
      </c>
      <c r="M2242" s="30" t="s">
        <v>1707</v>
      </c>
      <c r="N2242" s="77" t="s">
        <v>84</v>
      </c>
      <c r="O2242" s="77" t="s">
        <v>4624</v>
      </c>
      <c r="P2242" s="74" t="s">
        <v>91</v>
      </c>
      <c r="Q2242" s="27" t="s">
        <v>1559</v>
      </c>
      <c r="R2242" s="77" t="s">
        <v>8792</v>
      </c>
      <c r="S2242" s="73">
        <v>136</v>
      </c>
      <c r="T2242" s="73">
        <v>4986.1000000000004</v>
      </c>
      <c r="U2242" s="73">
        <f t="shared" si="476"/>
        <v>678109.60000000009</v>
      </c>
      <c r="V2242" s="12">
        <f t="shared" si="477"/>
        <v>759482.75200000021</v>
      </c>
      <c r="W2242" s="23"/>
      <c r="X2242" s="23">
        <v>2017</v>
      </c>
      <c r="Y2242" s="25"/>
      <c r="Z2242" s="122" t="s">
        <v>8618</v>
      </c>
      <c r="AA2242" s="121" t="s">
        <v>1427</v>
      </c>
      <c r="AB2242" s="121" t="s">
        <v>4792</v>
      </c>
      <c r="AC2242" s="121">
        <v>11</v>
      </c>
      <c r="AD2242" s="122"/>
      <c r="AE2242" s="122"/>
      <c r="AF2242" s="121" t="s">
        <v>9027</v>
      </c>
      <c r="AG2242" s="121" t="s">
        <v>9019</v>
      </c>
      <c r="AH2242" s="121" t="s">
        <v>9279</v>
      </c>
      <c r="AI2242" s="121"/>
      <c r="AJ2242" s="123">
        <v>136</v>
      </c>
      <c r="AK2242" s="123">
        <v>4986.1000000000004</v>
      </c>
      <c r="AL2242" s="123">
        <f t="shared" si="474"/>
        <v>678109.60000000009</v>
      </c>
      <c r="AM2242" s="123">
        <f t="shared" si="475"/>
        <v>0</v>
      </c>
      <c r="AN2242" s="130"/>
      <c r="AO2242" s="21"/>
      <c r="AP2242" s="24"/>
      <c r="AQ2242" s="21"/>
    </row>
    <row r="2243" spans="1:46" s="22" customFormat="1" ht="76.5" outlineLevel="1" x14ac:dyDescent="0.25">
      <c r="A2243" s="70"/>
      <c r="B2243" s="72" t="s">
        <v>8782</v>
      </c>
      <c r="C2243" s="74" t="s">
        <v>79</v>
      </c>
      <c r="D2243" s="74" t="s">
        <v>8752</v>
      </c>
      <c r="E2243" s="74" t="s">
        <v>1478</v>
      </c>
      <c r="F2243" s="74" t="s">
        <v>8753</v>
      </c>
      <c r="G2243" s="74" t="s">
        <v>8756</v>
      </c>
      <c r="H2243" s="72" t="s">
        <v>100</v>
      </c>
      <c r="I2243" s="79">
        <v>0</v>
      </c>
      <c r="J2243" s="75">
        <v>710000000</v>
      </c>
      <c r="K2243" s="75" t="s">
        <v>82</v>
      </c>
      <c r="L2243" s="72" t="s">
        <v>747</v>
      </c>
      <c r="M2243" s="30" t="s">
        <v>1707</v>
      </c>
      <c r="N2243" s="77" t="s">
        <v>84</v>
      </c>
      <c r="O2243" s="77" t="s">
        <v>4624</v>
      </c>
      <c r="P2243" s="74" t="s">
        <v>91</v>
      </c>
      <c r="Q2243" s="27" t="s">
        <v>1559</v>
      </c>
      <c r="R2243" s="77" t="s">
        <v>8792</v>
      </c>
      <c r="S2243" s="73">
        <v>258</v>
      </c>
      <c r="T2243" s="73">
        <v>4986.1000000000004</v>
      </c>
      <c r="U2243" s="73">
        <f t="shared" si="476"/>
        <v>1286413.8</v>
      </c>
      <c r="V2243" s="12">
        <f t="shared" si="477"/>
        <v>1440783.4560000002</v>
      </c>
      <c r="W2243" s="23"/>
      <c r="X2243" s="23">
        <v>2017</v>
      </c>
      <c r="Y2243" s="25"/>
      <c r="Z2243" s="122" t="s">
        <v>8618</v>
      </c>
      <c r="AA2243" s="121" t="s">
        <v>1427</v>
      </c>
      <c r="AB2243" s="121" t="s">
        <v>4792</v>
      </c>
      <c r="AC2243" s="121">
        <v>12</v>
      </c>
      <c r="AD2243" s="122"/>
      <c r="AE2243" s="122"/>
      <c r="AF2243" s="121" t="s">
        <v>9027</v>
      </c>
      <c r="AG2243" s="121" t="s">
        <v>9019</v>
      </c>
      <c r="AH2243" s="121" t="s">
        <v>9279</v>
      </c>
      <c r="AI2243" s="121"/>
      <c r="AJ2243" s="123">
        <v>258</v>
      </c>
      <c r="AK2243" s="123">
        <v>4986.1000000000004</v>
      </c>
      <c r="AL2243" s="123">
        <f t="shared" si="474"/>
        <v>1286413.8</v>
      </c>
      <c r="AM2243" s="123">
        <f t="shared" si="475"/>
        <v>0</v>
      </c>
      <c r="AN2243" s="130"/>
      <c r="AO2243" s="21"/>
      <c r="AP2243" s="24"/>
      <c r="AQ2243" s="21"/>
    </row>
    <row r="2244" spans="1:46" s="22" customFormat="1" ht="76.5" outlineLevel="1" x14ac:dyDescent="0.25">
      <c r="A2244" s="70"/>
      <c r="B2244" s="72" t="s">
        <v>8783</v>
      </c>
      <c r="C2244" s="74" t="s">
        <v>79</v>
      </c>
      <c r="D2244" s="74" t="s">
        <v>8757</v>
      </c>
      <c r="E2244" s="74" t="s">
        <v>3541</v>
      </c>
      <c r="F2244" s="74" t="s">
        <v>8758</v>
      </c>
      <c r="G2244" s="74" t="s">
        <v>8759</v>
      </c>
      <c r="H2244" s="72" t="s">
        <v>100</v>
      </c>
      <c r="I2244" s="79">
        <v>0</v>
      </c>
      <c r="J2244" s="75">
        <v>710000000</v>
      </c>
      <c r="K2244" s="75" t="s">
        <v>82</v>
      </c>
      <c r="L2244" s="72" t="s">
        <v>747</v>
      </c>
      <c r="M2244" s="30" t="s">
        <v>1707</v>
      </c>
      <c r="N2244" s="77" t="s">
        <v>84</v>
      </c>
      <c r="O2244" s="77" t="s">
        <v>4624</v>
      </c>
      <c r="P2244" s="74" t="s">
        <v>91</v>
      </c>
      <c r="Q2244" s="27" t="s">
        <v>8789</v>
      </c>
      <c r="R2244" s="77" t="s">
        <v>8790</v>
      </c>
      <c r="S2244" s="73">
        <v>0.08</v>
      </c>
      <c r="T2244" s="73">
        <v>2187500</v>
      </c>
      <c r="U2244" s="73">
        <f t="shared" si="473"/>
        <v>175000</v>
      </c>
      <c r="V2244" s="12">
        <f t="shared" si="472"/>
        <v>196000.00000000003</v>
      </c>
      <c r="W2244" s="23"/>
      <c r="X2244" s="23">
        <v>2017</v>
      </c>
      <c r="Y2244" s="25"/>
      <c r="Z2244" s="122" t="s">
        <v>8618</v>
      </c>
      <c r="AA2244" s="121" t="s">
        <v>1427</v>
      </c>
      <c r="AB2244" s="121" t="s">
        <v>4792</v>
      </c>
      <c r="AC2244" s="121">
        <v>13</v>
      </c>
      <c r="AD2244" s="122"/>
      <c r="AE2244" s="122"/>
      <c r="AF2244" s="121" t="s">
        <v>9027</v>
      </c>
      <c r="AG2244" s="121" t="s">
        <v>9019</v>
      </c>
      <c r="AH2244" s="121" t="s">
        <v>9279</v>
      </c>
      <c r="AI2244" s="121"/>
      <c r="AJ2244" s="123">
        <v>0.08</v>
      </c>
      <c r="AK2244" s="123">
        <v>2187500</v>
      </c>
      <c r="AL2244" s="123">
        <f t="shared" si="474"/>
        <v>175000</v>
      </c>
      <c r="AM2244" s="123">
        <f t="shared" si="475"/>
        <v>0</v>
      </c>
      <c r="AN2244" s="130"/>
      <c r="AO2244" s="21"/>
      <c r="AP2244" s="24"/>
      <c r="AQ2244" s="21"/>
    </row>
    <row r="2245" spans="1:46" s="22" customFormat="1" ht="76.5" outlineLevel="1" x14ac:dyDescent="0.25">
      <c r="A2245" s="70"/>
      <c r="B2245" s="72" t="s">
        <v>8784</v>
      </c>
      <c r="C2245" s="74" t="s">
        <v>79</v>
      </c>
      <c r="D2245" s="74" t="s">
        <v>8760</v>
      </c>
      <c r="E2245" s="74" t="s">
        <v>8761</v>
      </c>
      <c r="F2245" s="74" t="s">
        <v>8762</v>
      </c>
      <c r="G2245" s="74" t="s">
        <v>8763</v>
      </c>
      <c r="H2245" s="72" t="s">
        <v>100</v>
      </c>
      <c r="I2245" s="79">
        <v>0</v>
      </c>
      <c r="J2245" s="75">
        <v>710000000</v>
      </c>
      <c r="K2245" s="75" t="s">
        <v>82</v>
      </c>
      <c r="L2245" s="72" t="s">
        <v>747</v>
      </c>
      <c r="M2245" s="30" t="s">
        <v>1707</v>
      </c>
      <c r="N2245" s="77" t="s">
        <v>84</v>
      </c>
      <c r="O2245" s="77" t="s">
        <v>4624</v>
      </c>
      <c r="P2245" s="74" t="s">
        <v>91</v>
      </c>
      <c r="Q2245" s="27" t="s">
        <v>1559</v>
      </c>
      <c r="R2245" s="77" t="s">
        <v>8792</v>
      </c>
      <c r="S2245" s="73">
        <v>2.56</v>
      </c>
      <c r="T2245" s="73">
        <v>9380</v>
      </c>
      <c r="U2245" s="73">
        <f t="shared" si="473"/>
        <v>24012.799999999999</v>
      </c>
      <c r="V2245" s="12">
        <f t="shared" si="472"/>
        <v>26894.336000000003</v>
      </c>
      <c r="W2245" s="23"/>
      <c r="X2245" s="23">
        <v>2017</v>
      </c>
      <c r="Y2245" s="25"/>
      <c r="Z2245" s="122" t="s">
        <v>8618</v>
      </c>
      <c r="AA2245" s="121" t="s">
        <v>1427</v>
      </c>
      <c r="AB2245" s="121" t="s">
        <v>4792</v>
      </c>
      <c r="AC2245" s="121">
        <v>14</v>
      </c>
      <c r="AD2245" s="122"/>
      <c r="AE2245" s="122"/>
      <c r="AF2245" s="121" t="s">
        <v>9027</v>
      </c>
      <c r="AG2245" s="121" t="s">
        <v>9019</v>
      </c>
      <c r="AH2245" s="121" t="s">
        <v>9279</v>
      </c>
      <c r="AI2245" s="121"/>
      <c r="AJ2245" s="123">
        <v>2.56</v>
      </c>
      <c r="AK2245" s="123">
        <v>9380</v>
      </c>
      <c r="AL2245" s="123">
        <f t="shared" si="474"/>
        <v>24012.799999999999</v>
      </c>
      <c r="AM2245" s="123">
        <f t="shared" si="475"/>
        <v>0</v>
      </c>
      <c r="AN2245" s="130"/>
      <c r="AO2245" s="21"/>
      <c r="AP2245" s="24"/>
      <c r="AQ2245" s="21"/>
    </row>
    <row r="2246" spans="1:46" s="22" customFormat="1" ht="76.5" outlineLevel="1" x14ac:dyDescent="0.25">
      <c r="A2246" s="70"/>
      <c r="B2246" s="72" t="s">
        <v>8785</v>
      </c>
      <c r="C2246" s="74" t="s">
        <v>79</v>
      </c>
      <c r="D2246" s="74" t="s">
        <v>8764</v>
      </c>
      <c r="E2246" s="74" t="s">
        <v>1462</v>
      </c>
      <c r="F2246" s="74" t="s">
        <v>8765</v>
      </c>
      <c r="G2246" s="74" t="s">
        <v>8766</v>
      </c>
      <c r="H2246" s="72" t="s">
        <v>100</v>
      </c>
      <c r="I2246" s="79">
        <v>0</v>
      </c>
      <c r="J2246" s="75">
        <v>710000000</v>
      </c>
      <c r="K2246" s="75" t="s">
        <v>82</v>
      </c>
      <c r="L2246" s="72" t="s">
        <v>747</v>
      </c>
      <c r="M2246" s="30" t="s">
        <v>1707</v>
      </c>
      <c r="N2246" s="77" t="s">
        <v>84</v>
      </c>
      <c r="O2246" s="77" t="s">
        <v>4624</v>
      </c>
      <c r="P2246" s="74" t="s">
        <v>91</v>
      </c>
      <c r="Q2246" s="27" t="s">
        <v>1557</v>
      </c>
      <c r="R2246" s="77" t="s">
        <v>1558</v>
      </c>
      <c r="S2246" s="73">
        <v>225</v>
      </c>
      <c r="T2246" s="73">
        <v>688.8</v>
      </c>
      <c r="U2246" s="73">
        <f t="shared" si="473"/>
        <v>154980</v>
      </c>
      <c r="V2246" s="12">
        <f t="shared" si="472"/>
        <v>173577.60000000001</v>
      </c>
      <c r="W2246" s="23"/>
      <c r="X2246" s="23">
        <v>2017</v>
      </c>
      <c r="Y2246" s="25"/>
      <c r="Z2246" s="122" t="s">
        <v>8618</v>
      </c>
      <c r="AA2246" s="121" t="s">
        <v>1427</v>
      </c>
      <c r="AB2246" s="121" t="s">
        <v>4792</v>
      </c>
      <c r="AC2246" s="121">
        <v>15</v>
      </c>
      <c r="AD2246" s="122"/>
      <c r="AE2246" s="122"/>
      <c r="AF2246" s="121" t="s">
        <v>9027</v>
      </c>
      <c r="AG2246" s="121" t="s">
        <v>9019</v>
      </c>
      <c r="AH2246" s="121" t="s">
        <v>9279</v>
      </c>
      <c r="AI2246" s="121"/>
      <c r="AJ2246" s="123">
        <v>225</v>
      </c>
      <c r="AK2246" s="123">
        <v>688.8</v>
      </c>
      <c r="AL2246" s="123">
        <f t="shared" si="474"/>
        <v>154980</v>
      </c>
      <c r="AM2246" s="123">
        <f t="shared" si="475"/>
        <v>0</v>
      </c>
      <c r="AN2246" s="130"/>
      <c r="AO2246" s="21"/>
      <c r="AP2246" s="24"/>
      <c r="AQ2246" s="21"/>
    </row>
    <row r="2247" spans="1:46" s="22" customFormat="1" ht="76.5" outlineLevel="1" x14ac:dyDescent="0.25">
      <c r="A2247" s="70"/>
      <c r="B2247" s="72" t="s">
        <v>8786</v>
      </c>
      <c r="C2247" s="74" t="s">
        <v>79</v>
      </c>
      <c r="D2247" s="74" t="s">
        <v>8764</v>
      </c>
      <c r="E2247" s="74" t="s">
        <v>1462</v>
      </c>
      <c r="F2247" s="74" t="s">
        <v>8765</v>
      </c>
      <c r="G2247" s="74" t="s">
        <v>8767</v>
      </c>
      <c r="H2247" s="72" t="s">
        <v>100</v>
      </c>
      <c r="I2247" s="79">
        <v>0</v>
      </c>
      <c r="J2247" s="75">
        <v>710000000</v>
      </c>
      <c r="K2247" s="75" t="s">
        <v>82</v>
      </c>
      <c r="L2247" s="72" t="s">
        <v>747</v>
      </c>
      <c r="M2247" s="30" t="s">
        <v>1707</v>
      </c>
      <c r="N2247" s="77" t="s">
        <v>84</v>
      </c>
      <c r="O2247" s="77" t="s">
        <v>4624</v>
      </c>
      <c r="P2247" s="74" t="s">
        <v>91</v>
      </c>
      <c r="Q2247" s="27" t="s">
        <v>1557</v>
      </c>
      <c r="R2247" s="77" t="s">
        <v>1558</v>
      </c>
      <c r="S2247" s="73">
        <v>100</v>
      </c>
      <c r="T2247" s="73">
        <v>1388.8</v>
      </c>
      <c r="U2247" s="73">
        <f t="shared" si="473"/>
        <v>138880</v>
      </c>
      <c r="V2247" s="12">
        <f t="shared" si="472"/>
        <v>155545.60000000001</v>
      </c>
      <c r="W2247" s="23"/>
      <c r="X2247" s="23">
        <v>2017</v>
      </c>
      <c r="Y2247" s="25"/>
      <c r="Z2247" s="122" t="s">
        <v>8618</v>
      </c>
      <c r="AA2247" s="121" t="s">
        <v>1427</v>
      </c>
      <c r="AB2247" s="121" t="s">
        <v>4792</v>
      </c>
      <c r="AC2247" s="121">
        <v>16</v>
      </c>
      <c r="AD2247" s="122"/>
      <c r="AE2247" s="122"/>
      <c r="AF2247" s="121" t="s">
        <v>9027</v>
      </c>
      <c r="AG2247" s="121" t="s">
        <v>9019</v>
      </c>
      <c r="AH2247" s="121" t="s">
        <v>9279</v>
      </c>
      <c r="AI2247" s="121"/>
      <c r="AJ2247" s="123">
        <v>100</v>
      </c>
      <c r="AK2247" s="123">
        <v>1388.8</v>
      </c>
      <c r="AL2247" s="123">
        <f t="shared" si="474"/>
        <v>138880</v>
      </c>
      <c r="AM2247" s="123">
        <f t="shared" si="475"/>
        <v>0</v>
      </c>
      <c r="AN2247" s="130"/>
      <c r="AO2247" s="21"/>
      <c r="AP2247" s="24"/>
      <c r="AQ2247" s="21"/>
    </row>
    <row r="2248" spans="1:46" s="22" customFormat="1" ht="76.5" outlineLevel="1" x14ac:dyDescent="0.25">
      <c r="A2248" s="70"/>
      <c r="B2248" s="72" t="s">
        <v>8787</v>
      </c>
      <c r="C2248" s="74" t="s">
        <v>79</v>
      </c>
      <c r="D2248" s="74" t="s">
        <v>8768</v>
      </c>
      <c r="E2248" s="74" t="s">
        <v>1776</v>
      </c>
      <c r="F2248" s="74" t="s">
        <v>1777</v>
      </c>
      <c r="G2248" s="74" t="s">
        <v>8769</v>
      </c>
      <c r="H2248" s="72" t="s">
        <v>100</v>
      </c>
      <c r="I2248" s="79">
        <v>0</v>
      </c>
      <c r="J2248" s="75">
        <v>710000000</v>
      </c>
      <c r="K2248" s="75" t="s">
        <v>82</v>
      </c>
      <c r="L2248" s="72" t="s">
        <v>747</v>
      </c>
      <c r="M2248" s="30" t="s">
        <v>1707</v>
      </c>
      <c r="N2248" s="77" t="s">
        <v>84</v>
      </c>
      <c r="O2248" s="77" t="s">
        <v>4624</v>
      </c>
      <c r="P2248" s="74" t="s">
        <v>91</v>
      </c>
      <c r="Q2248" s="27" t="s">
        <v>898</v>
      </c>
      <c r="R2248" s="77" t="s">
        <v>899</v>
      </c>
      <c r="S2248" s="73">
        <v>1</v>
      </c>
      <c r="T2248" s="73">
        <v>4200</v>
      </c>
      <c r="U2248" s="73">
        <f t="shared" si="473"/>
        <v>4200</v>
      </c>
      <c r="V2248" s="12">
        <f t="shared" si="472"/>
        <v>4704</v>
      </c>
      <c r="W2248" s="23"/>
      <c r="X2248" s="23">
        <v>2017</v>
      </c>
      <c r="Y2248" s="25"/>
      <c r="Z2248" s="122" t="s">
        <v>8618</v>
      </c>
      <c r="AA2248" s="121" t="s">
        <v>1427</v>
      </c>
      <c r="AB2248" s="121" t="s">
        <v>4792</v>
      </c>
      <c r="AC2248" s="121">
        <v>17</v>
      </c>
      <c r="AD2248" s="122"/>
      <c r="AE2248" s="122"/>
      <c r="AF2248" s="121" t="s">
        <v>9027</v>
      </c>
      <c r="AG2248" s="121" t="s">
        <v>9019</v>
      </c>
      <c r="AH2248" s="121" t="s">
        <v>9279</v>
      </c>
      <c r="AI2248" s="121"/>
      <c r="AJ2248" s="123">
        <v>1</v>
      </c>
      <c r="AK2248" s="123">
        <v>4200</v>
      </c>
      <c r="AL2248" s="123">
        <f t="shared" si="474"/>
        <v>4200</v>
      </c>
      <c r="AM2248" s="123">
        <f t="shared" si="475"/>
        <v>0</v>
      </c>
      <c r="AN2248" s="130"/>
      <c r="AO2248" s="21"/>
      <c r="AP2248" s="24"/>
      <c r="AQ2248" s="21"/>
    </row>
    <row r="2249" spans="1:46" s="22" customFormat="1" ht="76.5" outlineLevel="1" x14ac:dyDescent="0.25">
      <c r="A2249" s="70"/>
      <c r="B2249" s="72" t="s">
        <v>8788</v>
      </c>
      <c r="C2249" s="74" t="s">
        <v>79</v>
      </c>
      <c r="D2249" s="74" t="s">
        <v>8768</v>
      </c>
      <c r="E2249" s="74" t="s">
        <v>1776</v>
      </c>
      <c r="F2249" s="74" t="s">
        <v>1777</v>
      </c>
      <c r="G2249" s="74" t="s">
        <v>8770</v>
      </c>
      <c r="H2249" s="72" t="s">
        <v>100</v>
      </c>
      <c r="I2249" s="79">
        <v>0</v>
      </c>
      <c r="J2249" s="75">
        <v>710000000</v>
      </c>
      <c r="K2249" s="75" t="s">
        <v>82</v>
      </c>
      <c r="L2249" s="72" t="s">
        <v>747</v>
      </c>
      <c r="M2249" s="30" t="s">
        <v>1707</v>
      </c>
      <c r="N2249" s="77" t="s">
        <v>84</v>
      </c>
      <c r="O2249" s="77" t="s">
        <v>4624</v>
      </c>
      <c r="P2249" s="74" t="s">
        <v>91</v>
      </c>
      <c r="Q2249" s="27" t="s">
        <v>898</v>
      </c>
      <c r="R2249" s="77" t="s">
        <v>899</v>
      </c>
      <c r="S2249" s="73">
        <v>1</v>
      </c>
      <c r="T2249" s="73">
        <v>2205</v>
      </c>
      <c r="U2249" s="73">
        <f t="shared" ref="U2249:U2251" si="478">S2249*T2249</f>
        <v>2205</v>
      </c>
      <c r="V2249" s="12">
        <f t="shared" ref="V2249:V2251" si="479">U2249*1.12</f>
        <v>2469.6000000000004</v>
      </c>
      <c r="W2249" s="23"/>
      <c r="X2249" s="23">
        <v>2017</v>
      </c>
      <c r="Y2249" s="25"/>
      <c r="Z2249" s="122" t="s">
        <v>8618</v>
      </c>
      <c r="AA2249" s="121" t="s">
        <v>1427</v>
      </c>
      <c r="AB2249" s="121" t="s">
        <v>4792</v>
      </c>
      <c r="AC2249" s="121">
        <v>18</v>
      </c>
      <c r="AD2249" s="122"/>
      <c r="AE2249" s="122"/>
      <c r="AF2249" s="121" t="s">
        <v>9027</v>
      </c>
      <c r="AG2249" s="121" t="s">
        <v>9019</v>
      </c>
      <c r="AH2249" s="121" t="s">
        <v>9279</v>
      </c>
      <c r="AI2249" s="121"/>
      <c r="AJ2249" s="123">
        <v>1</v>
      </c>
      <c r="AK2249" s="123">
        <v>2205</v>
      </c>
      <c r="AL2249" s="123">
        <f t="shared" si="474"/>
        <v>2205</v>
      </c>
      <c r="AM2249" s="123">
        <f t="shared" si="475"/>
        <v>0</v>
      </c>
      <c r="AN2249" s="130"/>
      <c r="AO2249" s="21"/>
      <c r="AP2249" s="24"/>
      <c r="AQ2249" s="21"/>
    </row>
    <row r="2250" spans="1:46" s="22" customFormat="1" ht="127.5" outlineLevel="1" x14ac:dyDescent="0.25">
      <c r="A2250" s="70"/>
      <c r="B2250" s="72" t="s">
        <v>8793</v>
      </c>
      <c r="C2250" s="74" t="s">
        <v>79</v>
      </c>
      <c r="D2250" s="74" t="s">
        <v>8795</v>
      </c>
      <c r="E2250" s="74" t="s">
        <v>8796</v>
      </c>
      <c r="F2250" s="74" t="s">
        <v>8797</v>
      </c>
      <c r="G2250" s="74" t="s">
        <v>8800</v>
      </c>
      <c r="H2250" s="72" t="s">
        <v>3011</v>
      </c>
      <c r="I2250" s="79">
        <v>0</v>
      </c>
      <c r="J2250" s="75">
        <v>710000000</v>
      </c>
      <c r="K2250" s="75" t="s">
        <v>82</v>
      </c>
      <c r="L2250" s="72" t="s">
        <v>747</v>
      </c>
      <c r="M2250" s="30" t="s">
        <v>969</v>
      </c>
      <c r="N2250" s="77" t="s">
        <v>84</v>
      </c>
      <c r="O2250" s="77" t="s">
        <v>4214</v>
      </c>
      <c r="P2250" s="74" t="s">
        <v>91</v>
      </c>
      <c r="Q2250" s="27" t="s">
        <v>902</v>
      </c>
      <c r="R2250" s="77" t="s">
        <v>678</v>
      </c>
      <c r="S2250" s="73">
        <v>6</v>
      </c>
      <c r="T2250" s="73">
        <v>211580</v>
      </c>
      <c r="U2250" s="73">
        <f t="shared" si="478"/>
        <v>1269480</v>
      </c>
      <c r="V2250" s="12">
        <f t="shared" si="479"/>
        <v>1421817.6</v>
      </c>
      <c r="W2250" s="23"/>
      <c r="X2250" s="23">
        <v>2017</v>
      </c>
      <c r="Y2250" s="25"/>
      <c r="Z2250" s="122"/>
      <c r="AA2250" s="121" t="s">
        <v>728</v>
      </c>
      <c r="AB2250" s="121" t="s">
        <v>4703</v>
      </c>
      <c r="AC2250" s="121">
        <v>1</v>
      </c>
      <c r="AD2250" s="122" t="s">
        <v>9056</v>
      </c>
      <c r="AE2250" s="122" t="s">
        <v>9057</v>
      </c>
      <c r="AF2250" s="121" t="s">
        <v>231</v>
      </c>
      <c r="AG2250" s="121"/>
      <c r="AH2250" s="121" t="s">
        <v>8307</v>
      </c>
      <c r="AI2250" s="121"/>
      <c r="AJ2250" s="123">
        <v>6</v>
      </c>
      <c r="AK2250" s="123">
        <v>204667</v>
      </c>
      <c r="AL2250" s="123">
        <f t="shared" si="474"/>
        <v>1228002</v>
      </c>
      <c r="AM2250" s="123">
        <f t="shared" si="475"/>
        <v>41478</v>
      </c>
      <c r="AN2250" s="130"/>
      <c r="AO2250" s="21"/>
      <c r="AP2250" s="24"/>
      <c r="AQ2250" s="21"/>
    </row>
    <row r="2251" spans="1:46" s="22" customFormat="1" ht="76.5" outlineLevel="1" x14ac:dyDescent="0.25">
      <c r="A2251" s="70"/>
      <c r="B2251" s="72" t="s">
        <v>8794</v>
      </c>
      <c r="C2251" s="74" t="s">
        <v>79</v>
      </c>
      <c r="D2251" s="74" t="s">
        <v>8798</v>
      </c>
      <c r="E2251" s="74" t="s">
        <v>7857</v>
      </c>
      <c r="F2251" s="74" t="s">
        <v>8799</v>
      </c>
      <c r="G2251" s="74" t="s">
        <v>8829</v>
      </c>
      <c r="H2251" s="72" t="s">
        <v>3011</v>
      </c>
      <c r="I2251" s="79">
        <v>0</v>
      </c>
      <c r="J2251" s="75">
        <v>710000000</v>
      </c>
      <c r="K2251" s="75" t="s">
        <v>82</v>
      </c>
      <c r="L2251" s="72" t="s">
        <v>747</v>
      </c>
      <c r="M2251" s="30" t="s">
        <v>969</v>
      </c>
      <c r="N2251" s="77" t="s">
        <v>84</v>
      </c>
      <c r="O2251" s="77" t="s">
        <v>4214</v>
      </c>
      <c r="P2251" s="74" t="s">
        <v>91</v>
      </c>
      <c r="Q2251" s="27" t="s">
        <v>902</v>
      </c>
      <c r="R2251" s="77" t="s">
        <v>678</v>
      </c>
      <c r="S2251" s="73">
        <v>1</v>
      </c>
      <c r="T2251" s="73">
        <v>89990</v>
      </c>
      <c r="U2251" s="73">
        <f t="shared" si="478"/>
        <v>89990</v>
      </c>
      <c r="V2251" s="12">
        <f t="shared" si="479"/>
        <v>100788.8</v>
      </c>
      <c r="W2251" s="23"/>
      <c r="X2251" s="23">
        <v>2017</v>
      </c>
      <c r="Y2251" s="25"/>
      <c r="Z2251" s="122"/>
      <c r="AA2251" s="121" t="s">
        <v>728</v>
      </c>
      <c r="AB2251" s="121" t="s">
        <v>4703</v>
      </c>
      <c r="AC2251" s="121">
        <v>2</v>
      </c>
      <c r="AD2251" s="122" t="s">
        <v>9056</v>
      </c>
      <c r="AE2251" s="122" t="s">
        <v>9057</v>
      </c>
      <c r="AF2251" s="121" t="s">
        <v>9049</v>
      </c>
      <c r="AG2251" s="121" t="s">
        <v>9018</v>
      </c>
      <c r="AH2251" s="121" t="s">
        <v>8307</v>
      </c>
      <c r="AI2251" s="121"/>
      <c r="AJ2251" s="123">
        <v>1</v>
      </c>
      <c r="AK2251" s="123">
        <v>89990</v>
      </c>
      <c r="AL2251" s="123">
        <f t="shared" ref="AL2251" si="480">AJ2251*AK2251</f>
        <v>89990</v>
      </c>
      <c r="AM2251" s="123">
        <f t="shared" ref="AM2251" si="481">U2251-AL2251</f>
        <v>0</v>
      </c>
      <c r="AN2251" s="130"/>
      <c r="AO2251" s="21"/>
      <c r="AP2251" s="24"/>
      <c r="AQ2251" s="21"/>
    </row>
    <row r="2252" spans="1:46" s="22" customFormat="1" ht="76.5" outlineLevel="1" x14ac:dyDescent="0.25">
      <c r="A2252" s="70"/>
      <c r="B2252" s="72" t="s">
        <v>8830</v>
      </c>
      <c r="C2252" s="21" t="s">
        <v>79</v>
      </c>
      <c r="D2252" s="21" t="s">
        <v>302</v>
      </c>
      <c r="E2252" s="21" t="s">
        <v>303</v>
      </c>
      <c r="F2252" s="21" t="s">
        <v>304</v>
      </c>
      <c r="G2252" s="21" t="s">
        <v>731</v>
      </c>
      <c r="H2252" s="23" t="s">
        <v>100</v>
      </c>
      <c r="I2252" s="69" t="s">
        <v>683</v>
      </c>
      <c r="J2252" s="25">
        <v>710000000</v>
      </c>
      <c r="K2252" s="25" t="s">
        <v>82</v>
      </c>
      <c r="L2252" s="72" t="s">
        <v>747</v>
      </c>
      <c r="M2252" s="30" t="s">
        <v>101</v>
      </c>
      <c r="N2252" s="26" t="s">
        <v>84</v>
      </c>
      <c r="O2252" s="26" t="s">
        <v>4214</v>
      </c>
      <c r="P2252" s="74" t="s">
        <v>684</v>
      </c>
      <c r="Q2252" s="27">
        <v>112</v>
      </c>
      <c r="R2252" s="26" t="s">
        <v>85</v>
      </c>
      <c r="S2252" s="12">
        <v>55211</v>
      </c>
      <c r="T2252" s="73">
        <f>142/1.12</f>
        <v>126.78571428571428</v>
      </c>
      <c r="U2252" s="12">
        <v>0</v>
      </c>
      <c r="V2252" s="12">
        <f t="shared" ref="V2252:V2278" si="482">U2252*1.12</f>
        <v>0</v>
      </c>
      <c r="W2252" s="23"/>
      <c r="X2252" s="23">
        <v>2017</v>
      </c>
      <c r="Y2252" s="25" t="s">
        <v>8864</v>
      </c>
      <c r="Z2252" s="121" t="s">
        <v>686</v>
      </c>
      <c r="AA2252" s="121" t="s">
        <v>728</v>
      </c>
      <c r="AB2252" s="121" t="s">
        <v>4792</v>
      </c>
      <c r="AC2252" s="121"/>
      <c r="AD2252" s="122"/>
      <c r="AE2252" s="122"/>
      <c r="AF2252" s="121" t="s">
        <v>9310</v>
      </c>
      <c r="AG2252" s="121" t="s">
        <v>9020</v>
      </c>
      <c r="AH2252" s="121" t="s">
        <v>4612</v>
      </c>
      <c r="AI2252" s="121"/>
      <c r="AJ2252" s="123"/>
      <c r="AK2252" s="123"/>
      <c r="AL2252" s="123"/>
      <c r="AM2252" s="123"/>
      <c r="AN2252" s="130"/>
      <c r="AO2252" s="147" t="s">
        <v>203</v>
      </c>
      <c r="AP2252" s="24">
        <v>1</v>
      </c>
      <c r="AQ2252" s="73">
        <f t="shared" ref="AQ2252:AQ2257" si="483">AL2252*AP2252</f>
        <v>0</v>
      </c>
      <c r="AS2252" s="70"/>
      <c r="AT2252" s="70"/>
    </row>
    <row r="2253" spans="1:46" s="22" customFormat="1" ht="76.5" outlineLevel="1" x14ac:dyDescent="0.25">
      <c r="A2253" s="70"/>
      <c r="B2253" s="72" t="s">
        <v>8863</v>
      </c>
      <c r="C2253" s="21" t="s">
        <v>79</v>
      </c>
      <c r="D2253" s="21" t="s">
        <v>302</v>
      </c>
      <c r="E2253" s="21" t="s">
        <v>303</v>
      </c>
      <c r="F2253" s="21" t="s">
        <v>304</v>
      </c>
      <c r="G2253" s="21" t="s">
        <v>731</v>
      </c>
      <c r="H2253" s="23" t="s">
        <v>100</v>
      </c>
      <c r="I2253" s="69" t="s">
        <v>683</v>
      </c>
      <c r="J2253" s="25">
        <v>710000000</v>
      </c>
      <c r="K2253" s="25" t="s">
        <v>82</v>
      </c>
      <c r="L2253" s="72" t="s">
        <v>747</v>
      </c>
      <c r="M2253" s="30" t="s">
        <v>101</v>
      </c>
      <c r="N2253" s="26" t="s">
        <v>84</v>
      </c>
      <c r="O2253" s="26" t="s">
        <v>4214</v>
      </c>
      <c r="P2253" s="74" t="s">
        <v>684</v>
      </c>
      <c r="Q2253" s="27">
        <v>112</v>
      </c>
      <c r="R2253" s="26" t="s">
        <v>85</v>
      </c>
      <c r="S2253" s="12">
        <v>54440</v>
      </c>
      <c r="T2253" s="73">
        <f>144/1.12</f>
        <v>128.57142857142856</v>
      </c>
      <c r="U2253" s="12">
        <v>0</v>
      </c>
      <c r="V2253" s="12">
        <f t="shared" ref="V2253" si="484">U2253*1.12</f>
        <v>0</v>
      </c>
      <c r="W2253" s="23"/>
      <c r="X2253" s="23">
        <v>2017</v>
      </c>
      <c r="Y2253" s="25" t="s">
        <v>8874</v>
      </c>
      <c r="Z2253" s="121" t="s">
        <v>686</v>
      </c>
      <c r="AA2253" s="121" t="s">
        <v>728</v>
      </c>
      <c r="AB2253" s="121"/>
      <c r="AC2253" s="121"/>
      <c r="AD2253" s="122"/>
      <c r="AE2253" s="122"/>
      <c r="AF2253" s="121" t="s">
        <v>4078</v>
      </c>
      <c r="AG2253" s="121"/>
      <c r="AH2253" s="121"/>
      <c r="AI2253" s="121"/>
      <c r="AJ2253" s="123"/>
      <c r="AK2253" s="123"/>
      <c r="AL2253" s="123"/>
      <c r="AM2253" s="123"/>
      <c r="AN2253" s="130"/>
      <c r="AO2253" s="147" t="s">
        <v>203</v>
      </c>
      <c r="AP2253" s="24">
        <v>1</v>
      </c>
      <c r="AQ2253" s="73">
        <f t="shared" ref="AQ2253" si="485">AL2253*AP2253</f>
        <v>0</v>
      </c>
      <c r="AS2253" s="70"/>
      <c r="AT2253" s="70"/>
    </row>
    <row r="2254" spans="1:46" s="22" customFormat="1" ht="76.5" outlineLevel="1" x14ac:dyDescent="0.25">
      <c r="A2254" s="70"/>
      <c r="B2254" s="72" t="s">
        <v>8947</v>
      </c>
      <c r="C2254" s="21" t="s">
        <v>79</v>
      </c>
      <c r="D2254" s="21" t="s">
        <v>302</v>
      </c>
      <c r="E2254" s="21" t="s">
        <v>303</v>
      </c>
      <c r="F2254" s="21" t="s">
        <v>304</v>
      </c>
      <c r="G2254" s="21" t="s">
        <v>731</v>
      </c>
      <c r="H2254" s="23" t="s">
        <v>100</v>
      </c>
      <c r="I2254" s="69" t="s">
        <v>683</v>
      </c>
      <c r="J2254" s="25">
        <v>710000000</v>
      </c>
      <c r="K2254" s="25" t="s">
        <v>82</v>
      </c>
      <c r="L2254" s="30" t="s">
        <v>917</v>
      </c>
      <c r="M2254" s="30" t="s">
        <v>101</v>
      </c>
      <c r="N2254" s="26" t="s">
        <v>84</v>
      </c>
      <c r="O2254" s="26" t="s">
        <v>4214</v>
      </c>
      <c r="P2254" s="74" t="s">
        <v>684</v>
      </c>
      <c r="Q2254" s="27">
        <v>112</v>
      </c>
      <c r="R2254" s="26" t="s">
        <v>85</v>
      </c>
      <c r="S2254" s="12">
        <v>34000</v>
      </c>
      <c r="T2254" s="73">
        <f>144/1.12</f>
        <v>128.57142857142856</v>
      </c>
      <c r="U2254" s="12">
        <v>0</v>
      </c>
      <c r="V2254" s="12">
        <f t="shared" ref="V2254" si="486">U2254*1.12</f>
        <v>0</v>
      </c>
      <c r="W2254" s="23"/>
      <c r="X2254" s="23">
        <v>2017</v>
      </c>
      <c r="Y2254" s="25" t="s">
        <v>9001</v>
      </c>
      <c r="Z2254" s="121" t="s">
        <v>686</v>
      </c>
      <c r="AA2254" s="121" t="s">
        <v>728</v>
      </c>
      <c r="AB2254" s="121"/>
      <c r="AC2254" s="121"/>
      <c r="AD2254" s="122"/>
      <c r="AE2254" s="122"/>
      <c r="AF2254" s="121" t="s">
        <v>4078</v>
      </c>
      <c r="AG2254" s="121"/>
      <c r="AH2254" s="121"/>
      <c r="AI2254" s="121"/>
      <c r="AJ2254" s="123"/>
      <c r="AK2254" s="123"/>
      <c r="AL2254" s="123"/>
      <c r="AM2254" s="123"/>
      <c r="AN2254" s="130"/>
      <c r="AO2254" s="147" t="s">
        <v>203</v>
      </c>
      <c r="AP2254" s="24">
        <v>1</v>
      </c>
      <c r="AQ2254" s="73">
        <f t="shared" ref="AQ2254" si="487">AL2254*AP2254</f>
        <v>0</v>
      </c>
      <c r="AS2254" s="70"/>
      <c r="AT2254" s="70"/>
    </row>
    <row r="2255" spans="1:46" s="22" customFormat="1" ht="76.5" outlineLevel="1" x14ac:dyDescent="0.25">
      <c r="A2255" s="70"/>
      <c r="B2255" s="72" t="s">
        <v>9000</v>
      </c>
      <c r="C2255" s="21" t="s">
        <v>79</v>
      </c>
      <c r="D2255" s="21" t="s">
        <v>302</v>
      </c>
      <c r="E2255" s="21" t="s">
        <v>303</v>
      </c>
      <c r="F2255" s="21" t="s">
        <v>304</v>
      </c>
      <c r="G2255" s="21" t="s">
        <v>731</v>
      </c>
      <c r="H2255" s="23" t="s">
        <v>100</v>
      </c>
      <c r="I2255" s="69" t="s">
        <v>683</v>
      </c>
      <c r="J2255" s="25">
        <v>710000000</v>
      </c>
      <c r="K2255" s="25" t="s">
        <v>82</v>
      </c>
      <c r="L2255" s="30" t="s">
        <v>917</v>
      </c>
      <c r="M2255" s="30" t="s">
        <v>101</v>
      </c>
      <c r="N2255" s="26" t="s">
        <v>84</v>
      </c>
      <c r="O2255" s="26" t="s">
        <v>4214</v>
      </c>
      <c r="P2255" s="74" t="s">
        <v>684</v>
      </c>
      <c r="Q2255" s="27">
        <v>112</v>
      </c>
      <c r="R2255" s="26" t="s">
        <v>85</v>
      </c>
      <c r="S2255" s="12">
        <v>34000</v>
      </c>
      <c r="T2255" s="73">
        <f>146/1.12</f>
        <v>130.35714285714283</v>
      </c>
      <c r="U2255" s="12">
        <v>0</v>
      </c>
      <c r="V2255" s="12">
        <f t="shared" ref="V2255" si="488">U2255*1.12</f>
        <v>0</v>
      </c>
      <c r="W2255" s="23"/>
      <c r="X2255" s="23">
        <v>2017</v>
      </c>
      <c r="Y2255" s="25" t="s">
        <v>8876</v>
      </c>
      <c r="Z2255" s="121" t="s">
        <v>686</v>
      </c>
      <c r="AA2255" s="121" t="s">
        <v>728</v>
      </c>
      <c r="AB2255" s="121" t="s">
        <v>4791</v>
      </c>
      <c r="AC2255" s="121"/>
      <c r="AD2255" s="122"/>
      <c r="AE2255" s="122"/>
      <c r="AF2255" s="121" t="s">
        <v>9050</v>
      </c>
      <c r="AG2255" s="121" t="s">
        <v>9020</v>
      </c>
      <c r="AH2255" s="121" t="s">
        <v>4612</v>
      </c>
      <c r="AI2255" s="121"/>
      <c r="AJ2255" s="123">
        <v>34000</v>
      </c>
      <c r="AK2255" s="123">
        <v>146</v>
      </c>
      <c r="AL2255" s="123"/>
      <c r="AM2255" s="123"/>
      <c r="AN2255" s="130"/>
      <c r="AO2255" s="147" t="s">
        <v>203</v>
      </c>
      <c r="AP2255" s="24">
        <v>1</v>
      </c>
      <c r="AQ2255" s="73">
        <f t="shared" ref="AQ2255" si="489">AL2255*AP2255</f>
        <v>0</v>
      </c>
      <c r="AS2255" s="70"/>
      <c r="AT2255" s="70"/>
    </row>
    <row r="2256" spans="1:46" s="22" customFormat="1" ht="76.5" outlineLevel="1" x14ac:dyDescent="0.25">
      <c r="A2256" s="70"/>
      <c r="B2256" s="72" t="s">
        <v>9061</v>
      </c>
      <c r="C2256" s="21" t="s">
        <v>79</v>
      </c>
      <c r="D2256" s="21" t="s">
        <v>302</v>
      </c>
      <c r="E2256" s="21" t="s">
        <v>303</v>
      </c>
      <c r="F2256" s="21" t="s">
        <v>304</v>
      </c>
      <c r="G2256" s="21" t="s">
        <v>731</v>
      </c>
      <c r="H2256" s="23" t="s">
        <v>100</v>
      </c>
      <c r="I2256" s="69" t="s">
        <v>683</v>
      </c>
      <c r="J2256" s="25">
        <v>710000000</v>
      </c>
      <c r="K2256" s="25" t="s">
        <v>82</v>
      </c>
      <c r="L2256" s="30" t="s">
        <v>8978</v>
      </c>
      <c r="M2256" s="30" t="s">
        <v>101</v>
      </c>
      <c r="N2256" s="26" t="s">
        <v>84</v>
      </c>
      <c r="O2256" s="26" t="s">
        <v>4214</v>
      </c>
      <c r="P2256" s="74" t="s">
        <v>684</v>
      </c>
      <c r="Q2256" s="27">
        <v>112</v>
      </c>
      <c r="R2256" s="26" t="s">
        <v>85</v>
      </c>
      <c r="S2256" s="12">
        <v>34000</v>
      </c>
      <c r="T2256" s="73">
        <f>151/1.12</f>
        <v>134.82142857142856</v>
      </c>
      <c r="U2256" s="12">
        <f t="shared" ref="U2256" si="490">S2256*T2256</f>
        <v>4583928.5714285709</v>
      </c>
      <c r="V2256" s="12">
        <f t="shared" ref="V2256" si="491">U2256*1.12</f>
        <v>5134000</v>
      </c>
      <c r="W2256" s="23"/>
      <c r="X2256" s="23">
        <v>2017</v>
      </c>
      <c r="Y2256" s="25"/>
      <c r="Z2256" s="121" t="s">
        <v>686</v>
      </c>
      <c r="AA2256" s="121" t="s">
        <v>728</v>
      </c>
      <c r="AB2256" s="121" t="s">
        <v>4791</v>
      </c>
      <c r="AC2256" s="121"/>
      <c r="AD2256" s="122"/>
      <c r="AE2256" s="122"/>
      <c r="AF2256" s="121" t="s">
        <v>9311</v>
      </c>
      <c r="AG2256" s="121" t="s">
        <v>9020</v>
      </c>
      <c r="AH2256" s="121" t="s">
        <v>4612</v>
      </c>
      <c r="AI2256" s="121"/>
      <c r="AJ2256" s="123">
        <v>34000</v>
      </c>
      <c r="AK2256" s="123">
        <v>151</v>
      </c>
      <c r="AL2256" s="123">
        <f>AJ2256*AK2256</f>
        <v>5134000</v>
      </c>
      <c r="AM2256" s="123">
        <f>V2256-AL2256</f>
        <v>0</v>
      </c>
      <c r="AN2256" s="130"/>
      <c r="AO2256" s="147" t="s">
        <v>203</v>
      </c>
      <c r="AP2256" s="24">
        <v>1</v>
      </c>
      <c r="AQ2256" s="73">
        <f t="shared" ref="AQ2256" si="492">AL2256*AP2256</f>
        <v>5134000</v>
      </c>
      <c r="AS2256" s="70"/>
      <c r="AT2256" s="70"/>
    </row>
    <row r="2257" spans="1:46" s="22" customFormat="1" ht="51" outlineLevel="1" x14ac:dyDescent="0.25">
      <c r="A2257" s="70"/>
      <c r="B2257" s="72" t="s">
        <v>8851</v>
      </c>
      <c r="C2257" s="21" t="s">
        <v>79</v>
      </c>
      <c r="D2257" s="21" t="s">
        <v>300</v>
      </c>
      <c r="E2257" s="21" t="s">
        <v>297</v>
      </c>
      <c r="F2257" s="21" t="s">
        <v>301</v>
      </c>
      <c r="G2257" s="21" t="s">
        <v>299</v>
      </c>
      <c r="H2257" s="23" t="s">
        <v>100</v>
      </c>
      <c r="I2257" s="69" t="s">
        <v>683</v>
      </c>
      <c r="J2257" s="25">
        <v>710000000</v>
      </c>
      <c r="K2257" s="25" t="s">
        <v>82</v>
      </c>
      <c r="L2257" s="30" t="s">
        <v>917</v>
      </c>
      <c r="M2257" s="30" t="s">
        <v>1428</v>
      </c>
      <c r="N2257" s="26" t="s">
        <v>84</v>
      </c>
      <c r="O2257" s="26" t="s">
        <v>184</v>
      </c>
      <c r="P2257" s="74" t="s">
        <v>684</v>
      </c>
      <c r="Q2257" s="27">
        <v>112</v>
      </c>
      <c r="R2257" s="74" t="s">
        <v>85</v>
      </c>
      <c r="S2257" s="73">
        <v>5461.81</v>
      </c>
      <c r="T2257" s="73">
        <f>144/1.12</f>
        <v>128.57142857142856</v>
      </c>
      <c r="U2257" s="12">
        <v>0</v>
      </c>
      <c r="V2257" s="12">
        <f t="shared" si="482"/>
        <v>0</v>
      </c>
      <c r="W2257" s="23"/>
      <c r="X2257" s="23">
        <v>2017</v>
      </c>
      <c r="Y2257" s="25" t="s">
        <v>8864</v>
      </c>
      <c r="Z2257" s="121" t="s">
        <v>686</v>
      </c>
      <c r="AA2257" s="121" t="s">
        <v>1427</v>
      </c>
      <c r="AB2257" s="121" t="s">
        <v>4791</v>
      </c>
      <c r="AC2257" s="121"/>
      <c r="AD2257" s="122"/>
      <c r="AE2257" s="122"/>
      <c r="AF2257" s="121" t="s">
        <v>4078</v>
      </c>
      <c r="AG2257" s="121"/>
      <c r="AH2257" s="121"/>
      <c r="AI2257" s="121"/>
      <c r="AJ2257" s="123"/>
      <c r="AK2257" s="123"/>
      <c r="AL2257" s="123"/>
      <c r="AM2257" s="123"/>
      <c r="AN2257" s="130"/>
      <c r="AO2257" s="147" t="s">
        <v>203</v>
      </c>
      <c r="AP2257" s="24">
        <v>1</v>
      </c>
      <c r="AQ2257" s="73">
        <f t="shared" si="483"/>
        <v>0</v>
      </c>
      <c r="AS2257" s="70"/>
      <c r="AT2257" s="70"/>
    </row>
    <row r="2258" spans="1:46" s="22" customFormat="1" ht="51" outlineLevel="1" x14ac:dyDescent="0.25">
      <c r="A2258" s="70"/>
      <c r="B2258" s="72" t="s">
        <v>8951</v>
      </c>
      <c r="C2258" s="21" t="s">
        <v>79</v>
      </c>
      <c r="D2258" s="21" t="s">
        <v>300</v>
      </c>
      <c r="E2258" s="21" t="s">
        <v>297</v>
      </c>
      <c r="F2258" s="21" t="s">
        <v>301</v>
      </c>
      <c r="G2258" s="21" t="s">
        <v>299</v>
      </c>
      <c r="H2258" s="23" t="s">
        <v>100</v>
      </c>
      <c r="I2258" s="69" t="s">
        <v>683</v>
      </c>
      <c r="J2258" s="25">
        <v>710000000</v>
      </c>
      <c r="K2258" s="25" t="s">
        <v>82</v>
      </c>
      <c r="L2258" s="30" t="s">
        <v>917</v>
      </c>
      <c r="M2258" s="30" t="s">
        <v>1428</v>
      </c>
      <c r="N2258" s="26" t="s">
        <v>84</v>
      </c>
      <c r="O2258" s="26" t="s">
        <v>184</v>
      </c>
      <c r="P2258" s="74" t="s">
        <v>684</v>
      </c>
      <c r="Q2258" s="27">
        <v>112</v>
      </c>
      <c r="R2258" s="74" t="s">
        <v>85</v>
      </c>
      <c r="S2258" s="73">
        <v>5310</v>
      </c>
      <c r="T2258" s="73">
        <f>147/1.12</f>
        <v>131.25</v>
      </c>
      <c r="U2258" s="12">
        <v>0</v>
      </c>
      <c r="V2258" s="12">
        <f t="shared" ref="V2258" si="493">U2258*1.12</f>
        <v>0</v>
      </c>
      <c r="W2258" s="23"/>
      <c r="X2258" s="23">
        <v>2017</v>
      </c>
      <c r="Y2258" s="25" t="s">
        <v>4346</v>
      </c>
      <c r="Z2258" s="121" t="s">
        <v>686</v>
      </c>
      <c r="AA2258" s="121" t="s">
        <v>1427</v>
      </c>
      <c r="AB2258" s="121" t="s">
        <v>4791</v>
      </c>
      <c r="AC2258" s="121"/>
      <c r="AD2258" s="122"/>
      <c r="AE2258" s="122"/>
      <c r="AF2258" s="121" t="s">
        <v>9050</v>
      </c>
      <c r="AG2258" s="121" t="s">
        <v>9020</v>
      </c>
      <c r="AH2258" s="121" t="s">
        <v>4612</v>
      </c>
      <c r="AI2258" s="121"/>
      <c r="AJ2258" s="123">
        <v>5310</v>
      </c>
      <c r="AK2258" s="123">
        <v>147</v>
      </c>
      <c r="AL2258" s="123"/>
      <c r="AM2258" s="123"/>
      <c r="AN2258" s="130"/>
      <c r="AO2258" s="147" t="s">
        <v>203</v>
      </c>
      <c r="AP2258" s="24">
        <v>1</v>
      </c>
      <c r="AQ2258" s="73">
        <f t="shared" ref="AQ2258" si="494">AL2258*AP2258</f>
        <v>0</v>
      </c>
      <c r="AS2258" s="70"/>
      <c r="AT2258" s="70"/>
    </row>
    <row r="2259" spans="1:46" s="22" customFormat="1" ht="51" outlineLevel="1" x14ac:dyDescent="0.25">
      <c r="A2259" s="70"/>
      <c r="B2259" s="72" t="s">
        <v>9063</v>
      </c>
      <c r="C2259" s="21" t="s">
        <v>79</v>
      </c>
      <c r="D2259" s="21" t="s">
        <v>300</v>
      </c>
      <c r="E2259" s="21" t="s">
        <v>297</v>
      </c>
      <c r="F2259" s="21" t="s">
        <v>301</v>
      </c>
      <c r="G2259" s="21" t="s">
        <v>299</v>
      </c>
      <c r="H2259" s="23" t="s">
        <v>100</v>
      </c>
      <c r="I2259" s="69" t="s">
        <v>683</v>
      </c>
      <c r="J2259" s="25">
        <v>710000000</v>
      </c>
      <c r="K2259" s="25" t="s">
        <v>82</v>
      </c>
      <c r="L2259" s="30" t="s">
        <v>8978</v>
      </c>
      <c r="M2259" s="30" t="s">
        <v>1428</v>
      </c>
      <c r="N2259" s="26" t="s">
        <v>84</v>
      </c>
      <c r="O2259" s="26" t="s">
        <v>184</v>
      </c>
      <c r="P2259" s="74" t="s">
        <v>684</v>
      </c>
      <c r="Q2259" s="27">
        <v>112</v>
      </c>
      <c r="R2259" s="74" t="s">
        <v>85</v>
      </c>
      <c r="S2259" s="73">
        <v>4972</v>
      </c>
      <c r="T2259" s="73">
        <f>157/1.12</f>
        <v>140.17857142857142</v>
      </c>
      <c r="U2259" s="12">
        <f t="shared" ref="U2259" si="495">S2259*T2259</f>
        <v>696967.85714285704</v>
      </c>
      <c r="V2259" s="12">
        <f t="shared" ref="V2259" si="496">U2259*1.12</f>
        <v>780604</v>
      </c>
      <c r="W2259" s="23"/>
      <c r="X2259" s="23">
        <v>2017</v>
      </c>
      <c r="Y2259" s="25"/>
      <c r="Z2259" s="121" t="s">
        <v>686</v>
      </c>
      <c r="AA2259" s="121" t="s">
        <v>1427</v>
      </c>
      <c r="AB2259" s="121" t="s">
        <v>4791</v>
      </c>
      <c r="AC2259" s="121"/>
      <c r="AD2259" s="122"/>
      <c r="AE2259" s="122"/>
      <c r="AF2259" s="121" t="s">
        <v>9311</v>
      </c>
      <c r="AG2259" s="121" t="s">
        <v>9020</v>
      </c>
      <c r="AH2259" s="121" t="s">
        <v>4612</v>
      </c>
      <c r="AI2259" s="121"/>
      <c r="AJ2259" s="123">
        <v>4972</v>
      </c>
      <c r="AK2259" s="123">
        <v>157</v>
      </c>
      <c r="AL2259" s="123">
        <f>AJ2259*AK2259</f>
        <v>780604</v>
      </c>
      <c r="AM2259" s="123">
        <f>V2259-AL2259</f>
        <v>0</v>
      </c>
      <c r="AN2259" s="130"/>
      <c r="AO2259" s="147" t="s">
        <v>203</v>
      </c>
      <c r="AP2259" s="24">
        <v>1</v>
      </c>
      <c r="AQ2259" s="73">
        <f t="shared" ref="AQ2259" si="497">AL2259*AP2259</f>
        <v>780604</v>
      </c>
      <c r="AS2259" s="70"/>
      <c r="AT2259" s="70"/>
    </row>
    <row r="2260" spans="1:46" s="22" customFormat="1" ht="51" outlineLevel="1" x14ac:dyDescent="0.25">
      <c r="A2260" s="70"/>
      <c r="B2260" s="72" t="s">
        <v>8852</v>
      </c>
      <c r="C2260" s="21" t="s">
        <v>79</v>
      </c>
      <c r="D2260" s="21" t="s">
        <v>302</v>
      </c>
      <c r="E2260" s="21" t="s">
        <v>303</v>
      </c>
      <c r="F2260" s="21" t="s">
        <v>304</v>
      </c>
      <c r="G2260" s="21" t="s">
        <v>299</v>
      </c>
      <c r="H2260" s="23" t="s">
        <v>100</v>
      </c>
      <c r="I2260" s="69" t="s">
        <v>683</v>
      </c>
      <c r="J2260" s="25">
        <v>710000000</v>
      </c>
      <c r="K2260" s="25" t="s">
        <v>82</v>
      </c>
      <c r="L2260" s="30" t="s">
        <v>917</v>
      </c>
      <c r="M2260" s="30" t="s">
        <v>1428</v>
      </c>
      <c r="N2260" s="26" t="s">
        <v>84</v>
      </c>
      <c r="O2260" s="26" t="s">
        <v>184</v>
      </c>
      <c r="P2260" s="74" t="s">
        <v>684</v>
      </c>
      <c r="Q2260" s="27">
        <v>112</v>
      </c>
      <c r="R2260" s="26" t="s">
        <v>85</v>
      </c>
      <c r="S2260" s="12">
        <v>9900</v>
      </c>
      <c r="T2260" s="73">
        <f>144/1.12</f>
        <v>128.57142857142856</v>
      </c>
      <c r="U2260" s="12">
        <v>0</v>
      </c>
      <c r="V2260" s="12">
        <f t="shared" si="482"/>
        <v>0</v>
      </c>
      <c r="W2260" s="23"/>
      <c r="X2260" s="23">
        <v>2017</v>
      </c>
      <c r="Y2260" s="25" t="s">
        <v>8864</v>
      </c>
      <c r="Z2260" s="121" t="s">
        <v>686</v>
      </c>
      <c r="AA2260" s="121" t="s">
        <v>1427</v>
      </c>
      <c r="AB2260" s="121" t="s">
        <v>4791</v>
      </c>
      <c r="AC2260" s="121"/>
      <c r="AD2260" s="122"/>
      <c r="AE2260" s="122"/>
      <c r="AF2260" s="121" t="s">
        <v>4078</v>
      </c>
      <c r="AG2260" s="121"/>
      <c r="AH2260" s="121"/>
      <c r="AI2260" s="121"/>
      <c r="AJ2260" s="123"/>
      <c r="AK2260" s="123"/>
      <c r="AL2260" s="123"/>
      <c r="AM2260" s="123"/>
      <c r="AN2260" s="130"/>
      <c r="AO2260" s="147" t="s">
        <v>203</v>
      </c>
      <c r="AP2260" s="24">
        <v>1</v>
      </c>
      <c r="AQ2260" s="73">
        <v>1682285.7142857141</v>
      </c>
      <c r="AS2260" s="70"/>
      <c r="AT2260" s="70"/>
    </row>
    <row r="2261" spans="1:46" s="22" customFormat="1" ht="51" outlineLevel="1" x14ac:dyDescent="0.25">
      <c r="A2261" s="70"/>
      <c r="B2261" s="72" t="s">
        <v>8952</v>
      </c>
      <c r="C2261" s="21" t="s">
        <v>79</v>
      </c>
      <c r="D2261" s="21" t="s">
        <v>302</v>
      </c>
      <c r="E2261" s="21" t="s">
        <v>303</v>
      </c>
      <c r="F2261" s="21" t="s">
        <v>304</v>
      </c>
      <c r="G2261" s="21" t="s">
        <v>299</v>
      </c>
      <c r="H2261" s="23" t="s">
        <v>100</v>
      </c>
      <c r="I2261" s="69" t="s">
        <v>683</v>
      </c>
      <c r="J2261" s="25">
        <v>710000000</v>
      </c>
      <c r="K2261" s="25" t="s">
        <v>82</v>
      </c>
      <c r="L2261" s="30" t="s">
        <v>917</v>
      </c>
      <c r="M2261" s="30" t="s">
        <v>1428</v>
      </c>
      <c r="N2261" s="26" t="s">
        <v>84</v>
      </c>
      <c r="O2261" s="26" t="s">
        <v>184</v>
      </c>
      <c r="P2261" s="74" t="s">
        <v>684</v>
      </c>
      <c r="Q2261" s="27">
        <v>112</v>
      </c>
      <c r="R2261" s="26" t="s">
        <v>85</v>
      </c>
      <c r="S2261" s="12">
        <v>9490</v>
      </c>
      <c r="T2261" s="73">
        <f>146/1.12</f>
        <v>130.35714285714283</v>
      </c>
      <c r="U2261" s="12">
        <v>0</v>
      </c>
      <c r="V2261" s="12">
        <f t="shared" ref="V2261" si="498">U2261*1.12</f>
        <v>0</v>
      </c>
      <c r="W2261" s="23"/>
      <c r="X2261" s="23">
        <v>2017</v>
      </c>
      <c r="Y2261" s="25" t="s">
        <v>4346</v>
      </c>
      <c r="Z2261" s="121" t="s">
        <v>686</v>
      </c>
      <c r="AA2261" s="121" t="s">
        <v>1427</v>
      </c>
      <c r="AB2261" s="121" t="s">
        <v>4791</v>
      </c>
      <c r="AC2261" s="121"/>
      <c r="AD2261" s="122"/>
      <c r="AE2261" s="122"/>
      <c r="AF2261" s="121" t="s">
        <v>9050</v>
      </c>
      <c r="AG2261" s="121" t="s">
        <v>9020</v>
      </c>
      <c r="AH2261" s="121" t="s">
        <v>4612</v>
      </c>
      <c r="AI2261" s="121"/>
      <c r="AJ2261" s="123">
        <v>9490</v>
      </c>
      <c r="AK2261" s="123">
        <v>146</v>
      </c>
      <c r="AL2261" s="123"/>
      <c r="AM2261" s="123"/>
      <c r="AN2261" s="130"/>
      <c r="AO2261" s="147" t="s">
        <v>203</v>
      </c>
      <c r="AP2261" s="24">
        <v>1</v>
      </c>
      <c r="AQ2261" s="73">
        <v>1682285.7142857141</v>
      </c>
      <c r="AS2261" s="70"/>
      <c r="AT2261" s="70"/>
    </row>
    <row r="2262" spans="1:46" s="22" customFormat="1" ht="51" outlineLevel="1" x14ac:dyDescent="0.25">
      <c r="A2262" s="70"/>
      <c r="B2262" s="72" t="s">
        <v>9064</v>
      </c>
      <c r="C2262" s="21" t="s">
        <v>79</v>
      </c>
      <c r="D2262" s="21" t="s">
        <v>302</v>
      </c>
      <c r="E2262" s="21" t="s">
        <v>303</v>
      </c>
      <c r="F2262" s="21" t="s">
        <v>304</v>
      </c>
      <c r="G2262" s="21" t="s">
        <v>299</v>
      </c>
      <c r="H2262" s="23" t="s">
        <v>100</v>
      </c>
      <c r="I2262" s="69" t="s">
        <v>683</v>
      </c>
      <c r="J2262" s="25">
        <v>710000000</v>
      </c>
      <c r="K2262" s="25" t="s">
        <v>82</v>
      </c>
      <c r="L2262" s="30" t="s">
        <v>8978</v>
      </c>
      <c r="M2262" s="30" t="s">
        <v>1428</v>
      </c>
      <c r="N2262" s="26" t="s">
        <v>84</v>
      </c>
      <c r="O2262" s="26" t="s">
        <v>184</v>
      </c>
      <c r="P2262" s="74" t="s">
        <v>684</v>
      </c>
      <c r="Q2262" s="27">
        <v>112</v>
      </c>
      <c r="R2262" s="26" t="s">
        <v>85</v>
      </c>
      <c r="S2262" s="12">
        <v>9176</v>
      </c>
      <c r="T2262" s="73">
        <f>151/1.12</f>
        <v>134.82142857142856</v>
      </c>
      <c r="U2262" s="12">
        <f t="shared" ref="U2262" si="499">S2262*T2262</f>
        <v>1237121.4285714284</v>
      </c>
      <c r="V2262" s="12">
        <f t="shared" ref="V2262" si="500">U2262*1.12</f>
        <v>1385576</v>
      </c>
      <c r="W2262" s="23"/>
      <c r="X2262" s="23">
        <v>2017</v>
      </c>
      <c r="Y2262" s="25"/>
      <c r="Z2262" s="121" t="s">
        <v>686</v>
      </c>
      <c r="AA2262" s="121" t="s">
        <v>1427</v>
      </c>
      <c r="AB2262" s="121" t="s">
        <v>4791</v>
      </c>
      <c r="AC2262" s="121"/>
      <c r="AD2262" s="122"/>
      <c r="AE2262" s="122"/>
      <c r="AF2262" s="121" t="s">
        <v>9311</v>
      </c>
      <c r="AG2262" s="121" t="s">
        <v>9020</v>
      </c>
      <c r="AH2262" s="121" t="s">
        <v>4612</v>
      </c>
      <c r="AI2262" s="121"/>
      <c r="AJ2262" s="123">
        <v>9176</v>
      </c>
      <c r="AK2262" s="123">
        <v>151</v>
      </c>
      <c r="AL2262" s="123">
        <f>AJ2262*AK2262</f>
        <v>1385576</v>
      </c>
      <c r="AM2262" s="123">
        <f>V2262-AL2262</f>
        <v>0</v>
      </c>
      <c r="AN2262" s="130"/>
      <c r="AO2262" s="147" t="s">
        <v>203</v>
      </c>
      <c r="AP2262" s="24">
        <v>1</v>
      </c>
      <c r="AQ2262" s="73">
        <v>1682285.7142857141</v>
      </c>
      <c r="AS2262" s="70"/>
      <c r="AT2262" s="70"/>
    </row>
    <row r="2263" spans="1:46" s="22" customFormat="1" ht="76.5" outlineLevel="1" x14ac:dyDescent="0.25">
      <c r="A2263" s="70"/>
      <c r="B2263" s="72" t="s">
        <v>8853</v>
      </c>
      <c r="C2263" s="21" t="s">
        <v>79</v>
      </c>
      <c r="D2263" s="21" t="s">
        <v>8838</v>
      </c>
      <c r="E2263" s="21" t="s">
        <v>1073</v>
      </c>
      <c r="F2263" s="21" t="s">
        <v>8839</v>
      </c>
      <c r="G2263" s="21" t="s">
        <v>8840</v>
      </c>
      <c r="H2263" s="72" t="s">
        <v>81</v>
      </c>
      <c r="I2263" s="79">
        <v>0</v>
      </c>
      <c r="J2263" s="25">
        <v>710000000</v>
      </c>
      <c r="K2263" s="25" t="s">
        <v>82</v>
      </c>
      <c r="L2263" s="74" t="s">
        <v>917</v>
      </c>
      <c r="M2263" s="74" t="s">
        <v>8558</v>
      </c>
      <c r="N2263" s="26" t="s">
        <v>84</v>
      </c>
      <c r="O2263" s="77" t="s">
        <v>7688</v>
      </c>
      <c r="P2263" s="74" t="s">
        <v>91</v>
      </c>
      <c r="Q2263" s="27">
        <v>796</v>
      </c>
      <c r="R2263" s="26" t="s">
        <v>678</v>
      </c>
      <c r="S2263" s="12">
        <v>2550</v>
      </c>
      <c r="T2263" s="73">
        <v>40</v>
      </c>
      <c r="U2263" s="12">
        <f t="shared" ref="U2263:U2279" si="501">S2263*T2263</f>
        <v>102000</v>
      </c>
      <c r="V2263" s="12">
        <f t="shared" si="482"/>
        <v>114240.00000000001</v>
      </c>
      <c r="W2263" s="23"/>
      <c r="X2263" s="23">
        <v>2017</v>
      </c>
      <c r="Y2263" s="25"/>
      <c r="Z2263" s="121"/>
      <c r="AA2263" s="121" t="s">
        <v>7088</v>
      </c>
      <c r="AB2263" s="121"/>
      <c r="AC2263" s="121"/>
      <c r="AD2263" s="122"/>
      <c r="AE2263" s="122"/>
      <c r="AF2263" s="121"/>
      <c r="AG2263" s="121"/>
      <c r="AH2263" s="121"/>
      <c r="AI2263" s="121"/>
      <c r="AJ2263" s="123"/>
      <c r="AK2263" s="123"/>
      <c r="AL2263" s="123"/>
      <c r="AM2263" s="123"/>
      <c r="AN2263" s="130"/>
      <c r="AO2263" s="21"/>
      <c r="AP2263" s="24"/>
      <c r="AQ2263" s="73"/>
    </row>
    <row r="2264" spans="1:46" s="22" customFormat="1" ht="76.5" outlineLevel="1" x14ac:dyDescent="0.25">
      <c r="A2264" s="70"/>
      <c r="B2264" s="72" t="s">
        <v>8903</v>
      </c>
      <c r="C2264" s="21" t="s">
        <v>79</v>
      </c>
      <c r="D2264" s="74" t="s">
        <v>8935</v>
      </c>
      <c r="E2264" s="74" t="s">
        <v>375</v>
      </c>
      <c r="F2264" s="74" t="s">
        <v>8936</v>
      </c>
      <c r="G2264" s="21" t="s">
        <v>6958</v>
      </c>
      <c r="H2264" s="23" t="s">
        <v>3011</v>
      </c>
      <c r="I2264" s="24">
        <v>0</v>
      </c>
      <c r="J2264" s="25">
        <v>710000000</v>
      </c>
      <c r="K2264" s="25" t="s">
        <v>82</v>
      </c>
      <c r="L2264" s="78" t="s">
        <v>917</v>
      </c>
      <c r="M2264" s="78" t="s">
        <v>4125</v>
      </c>
      <c r="N2264" s="26" t="s">
        <v>84</v>
      </c>
      <c r="O2264" s="26" t="s">
        <v>4214</v>
      </c>
      <c r="P2264" s="21" t="s">
        <v>91</v>
      </c>
      <c r="Q2264" s="27">
        <v>796</v>
      </c>
      <c r="R2264" s="26" t="s">
        <v>678</v>
      </c>
      <c r="S2264" s="12">
        <v>4</v>
      </c>
      <c r="T2264" s="12">
        <v>19500</v>
      </c>
      <c r="U2264" s="12">
        <f t="shared" si="501"/>
        <v>78000</v>
      </c>
      <c r="V2264" s="12">
        <f t="shared" si="482"/>
        <v>87360.000000000015</v>
      </c>
      <c r="W2264" s="23"/>
      <c r="X2264" s="23">
        <v>2017</v>
      </c>
      <c r="Y2264" s="25"/>
      <c r="Z2264" s="121" t="s">
        <v>6970</v>
      </c>
      <c r="AA2264" s="121" t="s">
        <v>682</v>
      </c>
      <c r="AB2264" s="121" t="s">
        <v>7912</v>
      </c>
      <c r="AC2264" s="121">
        <v>5</v>
      </c>
      <c r="AD2264" s="122" t="s">
        <v>9323</v>
      </c>
      <c r="AE2264" s="122" t="s">
        <v>9324</v>
      </c>
      <c r="AF2264" s="121" t="s">
        <v>231</v>
      </c>
      <c r="AG2264" s="121"/>
      <c r="AH2264" s="121" t="s">
        <v>9320</v>
      </c>
      <c r="AI2264" s="121"/>
      <c r="AJ2264" s="123">
        <v>4</v>
      </c>
      <c r="AK2264" s="123">
        <v>19490</v>
      </c>
      <c r="AL2264" s="123">
        <f>AJ2264*AK2264</f>
        <v>77960</v>
      </c>
      <c r="AM2264" s="123">
        <f>U2264-AL2264</f>
        <v>40</v>
      </c>
      <c r="AN2264" s="130"/>
      <c r="AO2264" s="21"/>
      <c r="AP2264" s="24"/>
      <c r="AQ2264" s="73"/>
    </row>
    <row r="2265" spans="1:46" s="22" customFormat="1" ht="114.75" outlineLevel="1" x14ac:dyDescent="0.25">
      <c r="A2265" s="70"/>
      <c r="B2265" s="72" t="s">
        <v>8904</v>
      </c>
      <c r="C2265" s="21" t="s">
        <v>79</v>
      </c>
      <c r="D2265" s="74" t="s">
        <v>7933</v>
      </c>
      <c r="E2265" s="74" t="s">
        <v>7934</v>
      </c>
      <c r="F2265" s="74" t="s">
        <v>7991</v>
      </c>
      <c r="G2265" s="21" t="s">
        <v>8880</v>
      </c>
      <c r="H2265" s="23" t="s">
        <v>3011</v>
      </c>
      <c r="I2265" s="24">
        <v>0</v>
      </c>
      <c r="J2265" s="25">
        <v>710000000</v>
      </c>
      <c r="K2265" s="25" t="s">
        <v>82</v>
      </c>
      <c r="L2265" s="78" t="s">
        <v>917</v>
      </c>
      <c r="M2265" s="74" t="s">
        <v>706</v>
      </c>
      <c r="N2265" s="26" t="s">
        <v>84</v>
      </c>
      <c r="O2265" s="77" t="s">
        <v>7935</v>
      </c>
      <c r="P2265" s="21" t="s">
        <v>91</v>
      </c>
      <c r="Q2265" s="27" t="s">
        <v>705</v>
      </c>
      <c r="R2265" s="77" t="s">
        <v>679</v>
      </c>
      <c r="S2265" s="12">
        <v>1</v>
      </c>
      <c r="T2265" s="12">
        <v>479577.68</v>
      </c>
      <c r="U2265" s="12">
        <f t="shared" si="501"/>
        <v>479577.68</v>
      </c>
      <c r="V2265" s="12">
        <f t="shared" si="482"/>
        <v>537127.00160000008</v>
      </c>
      <c r="W2265" s="23"/>
      <c r="X2265" s="23">
        <v>2017</v>
      </c>
      <c r="Y2265" s="25"/>
      <c r="Z2265" s="121" t="s">
        <v>8881</v>
      </c>
      <c r="AA2265" s="121" t="s">
        <v>904</v>
      </c>
      <c r="AB2265" s="121" t="s">
        <v>4790</v>
      </c>
      <c r="AC2265" s="121"/>
      <c r="AD2265" s="122" t="s">
        <v>9053</v>
      </c>
      <c r="AE2265" s="122" t="s">
        <v>9054</v>
      </c>
      <c r="AF2265" s="121" t="s">
        <v>231</v>
      </c>
      <c r="AG2265" s="121"/>
      <c r="AH2265" s="121" t="s">
        <v>9055</v>
      </c>
      <c r="AI2265" s="121"/>
      <c r="AJ2265" s="123">
        <v>1</v>
      </c>
      <c r="AK2265" s="123">
        <v>475000</v>
      </c>
      <c r="AL2265" s="123">
        <f>AJ2265*AK2265</f>
        <v>475000</v>
      </c>
      <c r="AM2265" s="123">
        <f>U2265-AL2265</f>
        <v>4577.679999999993</v>
      </c>
      <c r="AN2265" s="130"/>
      <c r="AO2265" s="21"/>
      <c r="AP2265" s="24"/>
      <c r="AQ2265" s="73"/>
    </row>
    <row r="2266" spans="1:46" s="22" customFormat="1" ht="76.5" outlineLevel="1" x14ac:dyDescent="0.25">
      <c r="A2266" s="70"/>
      <c r="B2266" s="72" t="s">
        <v>8905</v>
      </c>
      <c r="C2266" s="21" t="s">
        <v>79</v>
      </c>
      <c r="D2266" s="74" t="s">
        <v>3356</v>
      </c>
      <c r="E2266" s="74" t="s">
        <v>3357</v>
      </c>
      <c r="F2266" s="74" t="s">
        <v>3358</v>
      </c>
      <c r="G2266" s="21" t="s">
        <v>3359</v>
      </c>
      <c r="H2266" s="23" t="s">
        <v>100</v>
      </c>
      <c r="I2266" s="24">
        <v>0</v>
      </c>
      <c r="J2266" s="25">
        <v>710000000</v>
      </c>
      <c r="K2266" s="25" t="s">
        <v>82</v>
      </c>
      <c r="L2266" s="78" t="s">
        <v>917</v>
      </c>
      <c r="M2266" s="74" t="s">
        <v>8558</v>
      </c>
      <c r="N2266" s="26" t="s">
        <v>84</v>
      </c>
      <c r="O2266" s="26" t="s">
        <v>4214</v>
      </c>
      <c r="P2266" s="21" t="s">
        <v>91</v>
      </c>
      <c r="Q2266" s="27">
        <v>168</v>
      </c>
      <c r="R2266" s="77" t="s">
        <v>3321</v>
      </c>
      <c r="S2266" s="12">
        <v>3.5</v>
      </c>
      <c r="T2266" s="12">
        <v>5732.14</v>
      </c>
      <c r="U2266" s="12">
        <f t="shared" si="501"/>
        <v>20062.490000000002</v>
      </c>
      <c r="V2266" s="12">
        <f t="shared" ref="V2266" si="502">U2266*1.12</f>
        <v>22469.988800000003</v>
      </c>
      <c r="W2266" s="23"/>
      <c r="X2266" s="23">
        <v>2017</v>
      </c>
      <c r="Y2266" s="25"/>
      <c r="Z2266" s="121" t="s">
        <v>8885</v>
      </c>
      <c r="AA2266" s="121" t="s">
        <v>7088</v>
      </c>
      <c r="AB2266" s="121"/>
      <c r="AC2266" s="121"/>
      <c r="AD2266" s="122"/>
      <c r="AE2266" s="122"/>
      <c r="AF2266" s="121"/>
      <c r="AG2266" s="121"/>
      <c r="AH2266" s="121"/>
      <c r="AI2266" s="121"/>
      <c r="AJ2266" s="123"/>
      <c r="AK2266" s="123"/>
      <c r="AL2266" s="123"/>
      <c r="AM2266" s="123"/>
      <c r="AN2266" s="130"/>
      <c r="AO2266" s="21"/>
      <c r="AP2266" s="24"/>
      <c r="AQ2266" s="73"/>
    </row>
    <row r="2267" spans="1:46" s="22" customFormat="1" ht="76.5" outlineLevel="1" x14ac:dyDescent="0.25">
      <c r="A2267" s="70"/>
      <c r="B2267" s="72" t="s">
        <v>8906</v>
      </c>
      <c r="C2267" s="21" t="s">
        <v>79</v>
      </c>
      <c r="D2267" s="74" t="s">
        <v>3360</v>
      </c>
      <c r="E2267" s="74" t="s">
        <v>3361</v>
      </c>
      <c r="F2267" s="74" t="s">
        <v>3362</v>
      </c>
      <c r="G2267" s="21" t="s">
        <v>3363</v>
      </c>
      <c r="H2267" s="23" t="s">
        <v>100</v>
      </c>
      <c r="I2267" s="24">
        <v>0</v>
      </c>
      <c r="J2267" s="25">
        <v>710000000</v>
      </c>
      <c r="K2267" s="25" t="s">
        <v>82</v>
      </c>
      <c r="L2267" s="78" t="s">
        <v>917</v>
      </c>
      <c r="M2267" s="74" t="s">
        <v>8558</v>
      </c>
      <c r="N2267" s="26" t="s">
        <v>84</v>
      </c>
      <c r="O2267" s="26" t="s">
        <v>4214</v>
      </c>
      <c r="P2267" s="21" t="s">
        <v>91</v>
      </c>
      <c r="Q2267" s="27">
        <v>166</v>
      </c>
      <c r="R2267" s="77" t="s">
        <v>1558</v>
      </c>
      <c r="S2267" s="12">
        <v>3100</v>
      </c>
      <c r="T2267" s="12">
        <v>28.66</v>
      </c>
      <c r="U2267" s="12">
        <f t="shared" si="501"/>
        <v>88846</v>
      </c>
      <c r="V2267" s="12">
        <f t="shared" si="482"/>
        <v>99507.520000000004</v>
      </c>
      <c r="W2267" s="23"/>
      <c r="X2267" s="23">
        <v>2017</v>
      </c>
      <c r="Y2267" s="25"/>
      <c r="Z2267" s="121" t="s">
        <v>8885</v>
      </c>
      <c r="AA2267" s="121" t="s">
        <v>7088</v>
      </c>
      <c r="AB2267" s="121"/>
      <c r="AC2267" s="121"/>
      <c r="AD2267" s="122"/>
      <c r="AE2267" s="122"/>
      <c r="AF2267" s="121"/>
      <c r="AG2267" s="121"/>
      <c r="AH2267" s="121"/>
      <c r="AI2267" s="121"/>
      <c r="AJ2267" s="123"/>
      <c r="AK2267" s="123"/>
      <c r="AL2267" s="123"/>
      <c r="AM2267" s="123"/>
      <c r="AN2267" s="130"/>
      <c r="AO2267" s="21"/>
      <c r="AP2267" s="24"/>
      <c r="AQ2267" s="73"/>
    </row>
    <row r="2268" spans="1:46" s="22" customFormat="1" ht="76.5" outlineLevel="1" x14ac:dyDescent="0.25">
      <c r="A2268" s="70"/>
      <c r="B2268" s="72" t="s">
        <v>8907</v>
      </c>
      <c r="C2268" s="21" t="s">
        <v>79</v>
      </c>
      <c r="D2268" s="74" t="s">
        <v>8882</v>
      </c>
      <c r="E2268" s="74" t="s">
        <v>8883</v>
      </c>
      <c r="F2268" s="74" t="s">
        <v>1654</v>
      </c>
      <c r="G2268" s="21" t="s">
        <v>8884</v>
      </c>
      <c r="H2268" s="23" t="s">
        <v>100</v>
      </c>
      <c r="I2268" s="24">
        <v>0</v>
      </c>
      <c r="J2268" s="25">
        <v>710000000</v>
      </c>
      <c r="K2268" s="25" t="s">
        <v>82</v>
      </c>
      <c r="L2268" s="78" t="s">
        <v>917</v>
      </c>
      <c r="M2268" s="74" t="s">
        <v>8558</v>
      </c>
      <c r="N2268" s="26" t="s">
        <v>84</v>
      </c>
      <c r="O2268" s="26" t="s">
        <v>4214</v>
      </c>
      <c r="P2268" s="21" t="s">
        <v>91</v>
      </c>
      <c r="Q2268" s="27">
        <v>166</v>
      </c>
      <c r="R2268" s="77" t="s">
        <v>1558</v>
      </c>
      <c r="S2268" s="12">
        <v>5350</v>
      </c>
      <c r="T2268" s="12">
        <v>196.43</v>
      </c>
      <c r="U2268" s="12">
        <f t="shared" si="501"/>
        <v>1050900.5</v>
      </c>
      <c r="V2268" s="12">
        <f t="shared" si="482"/>
        <v>1177008.56</v>
      </c>
      <c r="W2268" s="23"/>
      <c r="X2268" s="23">
        <v>2017</v>
      </c>
      <c r="Y2268" s="25"/>
      <c r="Z2268" s="121" t="s">
        <v>8885</v>
      </c>
      <c r="AA2268" s="121" t="s">
        <v>7088</v>
      </c>
      <c r="AB2268" s="121"/>
      <c r="AC2268" s="121"/>
      <c r="AD2268" s="122"/>
      <c r="AE2268" s="122"/>
      <c r="AF2268" s="121"/>
      <c r="AG2268" s="121"/>
      <c r="AH2268" s="121"/>
      <c r="AI2268" s="121"/>
      <c r="AJ2268" s="123"/>
      <c r="AK2268" s="123"/>
      <c r="AL2268" s="123"/>
      <c r="AM2268" s="123"/>
      <c r="AN2268" s="130"/>
      <c r="AO2268" s="21"/>
      <c r="AP2268" s="24"/>
      <c r="AQ2268" s="73"/>
    </row>
    <row r="2269" spans="1:46" s="22" customFormat="1" ht="409.5" outlineLevel="1" x14ac:dyDescent="0.25">
      <c r="A2269" s="70"/>
      <c r="B2269" s="72" t="s">
        <v>8908</v>
      </c>
      <c r="C2269" s="21" t="s">
        <v>79</v>
      </c>
      <c r="D2269" s="74" t="s">
        <v>1503</v>
      </c>
      <c r="E2269" s="74" t="s">
        <v>311</v>
      </c>
      <c r="F2269" s="74" t="s">
        <v>1504</v>
      </c>
      <c r="G2269" s="21" t="s">
        <v>8886</v>
      </c>
      <c r="H2269" s="23" t="s">
        <v>81</v>
      </c>
      <c r="I2269" s="24">
        <v>0.5</v>
      </c>
      <c r="J2269" s="25">
        <v>710000000</v>
      </c>
      <c r="K2269" s="25" t="s">
        <v>82</v>
      </c>
      <c r="L2269" s="78" t="s">
        <v>917</v>
      </c>
      <c r="M2269" s="74" t="s">
        <v>8558</v>
      </c>
      <c r="N2269" s="26" t="s">
        <v>84</v>
      </c>
      <c r="O2269" s="26" t="s">
        <v>4214</v>
      </c>
      <c r="P2269" s="21" t="s">
        <v>91</v>
      </c>
      <c r="Q2269" s="27">
        <v>839</v>
      </c>
      <c r="R2269" s="77" t="s">
        <v>679</v>
      </c>
      <c r="S2269" s="12">
        <v>20</v>
      </c>
      <c r="T2269" s="12">
        <v>9000</v>
      </c>
      <c r="U2269" s="12">
        <f t="shared" si="501"/>
        <v>180000</v>
      </c>
      <c r="V2269" s="12">
        <f t="shared" si="482"/>
        <v>201600.00000000003</v>
      </c>
      <c r="W2269" s="23" t="s">
        <v>1710</v>
      </c>
      <c r="X2269" s="23">
        <v>2017</v>
      </c>
      <c r="Y2269" s="25"/>
      <c r="Z2269" s="121" t="s">
        <v>687</v>
      </c>
      <c r="AA2269" s="121" t="s">
        <v>7088</v>
      </c>
      <c r="AB2269" s="121" t="s">
        <v>7912</v>
      </c>
      <c r="AC2269" s="121"/>
      <c r="AD2269" s="122" t="s">
        <v>9338</v>
      </c>
      <c r="AE2269" s="122"/>
      <c r="AF2269" s="121"/>
      <c r="AG2269" s="121"/>
      <c r="AH2269" s="126" t="s">
        <v>9337</v>
      </c>
      <c r="AI2269" s="121"/>
      <c r="AJ2269" s="123"/>
      <c r="AK2269" s="123"/>
      <c r="AL2269" s="123"/>
      <c r="AM2269" s="123"/>
      <c r="AN2269" s="130"/>
      <c r="AO2269" s="21"/>
      <c r="AP2269" s="24"/>
      <c r="AQ2269" s="73"/>
    </row>
    <row r="2270" spans="1:46" s="22" customFormat="1" ht="409.5" outlineLevel="1" x14ac:dyDescent="0.25">
      <c r="A2270" s="70"/>
      <c r="B2270" s="72" t="s">
        <v>8909</v>
      </c>
      <c r="C2270" s="21" t="s">
        <v>79</v>
      </c>
      <c r="D2270" s="74" t="s">
        <v>1503</v>
      </c>
      <c r="E2270" s="74" t="s">
        <v>311</v>
      </c>
      <c r="F2270" s="74" t="s">
        <v>1504</v>
      </c>
      <c r="G2270" s="21" t="s">
        <v>8887</v>
      </c>
      <c r="H2270" s="23" t="s">
        <v>81</v>
      </c>
      <c r="I2270" s="24">
        <v>0.5</v>
      </c>
      <c r="J2270" s="25">
        <v>710000000</v>
      </c>
      <c r="K2270" s="25" t="s">
        <v>82</v>
      </c>
      <c r="L2270" s="78" t="s">
        <v>917</v>
      </c>
      <c r="M2270" s="74" t="s">
        <v>8558</v>
      </c>
      <c r="N2270" s="26" t="s">
        <v>84</v>
      </c>
      <c r="O2270" s="26" t="s">
        <v>4214</v>
      </c>
      <c r="P2270" s="21" t="s">
        <v>91</v>
      </c>
      <c r="Q2270" s="27">
        <v>796</v>
      </c>
      <c r="R2270" s="26" t="s">
        <v>678</v>
      </c>
      <c r="S2270" s="12">
        <v>20</v>
      </c>
      <c r="T2270" s="12">
        <v>9000</v>
      </c>
      <c r="U2270" s="12">
        <f t="shared" si="501"/>
        <v>180000</v>
      </c>
      <c r="V2270" s="12">
        <f t="shared" si="482"/>
        <v>201600.00000000003</v>
      </c>
      <c r="W2270" s="23" t="s">
        <v>1710</v>
      </c>
      <c r="X2270" s="23">
        <v>2017</v>
      </c>
      <c r="Y2270" s="25"/>
      <c r="Z2270" s="121" t="s">
        <v>687</v>
      </c>
      <c r="AA2270" s="121" t="s">
        <v>7088</v>
      </c>
      <c r="AB2270" s="121" t="s">
        <v>7912</v>
      </c>
      <c r="AC2270" s="121"/>
      <c r="AD2270" s="122" t="s">
        <v>9338</v>
      </c>
      <c r="AE2270" s="122"/>
      <c r="AF2270" s="121"/>
      <c r="AG2270" s="121"/>
      <c r="AH2270" s="126" t="s">
        <v>9337</v>
      </c>
      <c r="AI2270" s="121"/>
      <c r="AJ2270" s="123"/>
      <c r="AK2270" s="123"/>
      <c r="AL2270" s="123"/>
      <c r="AM2270" s="123"/>
      <c r="AN2270" s="130"/>
      <c r="AO2270" s="21"/>
      <c r="AP2270" s="24"/>
      <c r="AQ2270" s="73"/>
    </row>
    <row r="2271" spans="1:46" s="22" customFormat="1" ht="318.75" outlineLevel="1" x14ac:dyDescent="0.25">
      <c r="A2271" s="70"/>
      <c r="B2271" s="72" t="s">
        <v>8910</v>
      </c>
      <c r="C2271" s="21" t="s">
        <v>79</v>
      </c>
      <c r="D2271" s="74" t="s">
        <v>1503</v>
      </c>
      <c r="E2271" s="74" t="s">
        <v>311</v>
      </c>
      <c r="F2271" s="74" t="s">
        <v>1504</v>
      </c>
      <c r="G2271" s="21" t="s">
        <v>8888</v>
      </c>
      <c r="H2271" s="23" t="s">
        <v>81</v>
      </c>
      <c r="I2271" s="24">
        <v>0.5</v>
      </c>
      <c r="J2271" s="25">
        <v>710000000</v>
      </c>
      <c r="K2271" s="25" t="s">
        <v>82</v>
      </c>
      <c r="L2271" s="78" t="s">
        <v>917</v>
      </c>
      <c r="M2271" s="74" t="s">
        <v>8558</v>
      </c>
      <c r="N2271" s="26" t="s">
        <v>84</v>
      </c>
      <c r="O2271" s="26" t="s">
        <v>4214</v>
      </c>
      <c r="P2271" s="21" t="s">
        <v>91</v>
      </c>
      <c r="Q2271" s="27">
        <v>796</v>
      </c>
      <c r="R2271" s="26" t="s">
        <v>678</v>
      </c>
      <c r="S2271" s="12">
        <v>20</v>
      </c>
      <c r="T2271" s="12">
        <v>9000</v>
      </c>
      <c r="U2271" s="12">
        <f t="shared" si="501"/>
        <v>180000</v>
      </c>
      <c r="V2271" s="12">
        <f t="shared" si="482"/>
        <v>201600.00000000003</v>
      </c>
      <c r="W2271" s="23" t="s">
        <v>1710</v>
      </c>
      <c r="X2271" s="23">
        <v>2017</v>
      </c>
      <c r="Y2271" s="25"/>
      <c r="Z2271" s="121" t="s">
        <v>687</v>
      </c>
      <c r="AA2271" s="121" t="s">
        <v>7088</v>
      </c>
      <c r="AB2271" s="121" t="s">
        <v>7912</v>
      </c>
      <c r="AC2271" s="121"/>
      <c r="AD2271" s="122" t="s">
        <v>9338</v>
      </c>
      <c r="AE2271" s="122"/>
      <c r="AF2271" s="121"/>
      <c r="AG2271" s="121"/>
      <c r="AH2271" s="126" t="s">
        <v>9337</v>
      </c>
      <c r="AI2271" s="121"/>
      <c r="AJ2271" s="123"/>
      <c r="AK2271" s="123"/>
      <c r="AL2271" s="123"/>
      <c r="AM2271" s="123"/>
      <c r="AN2271" s="130"/>
      <c r="AO2271" s="21"/>
      <c r="AP2271" s="24"/>
      <c r="AQ2271" s="73"/>
    </row>
    <row r="2272" spans="1:46" s="22" customFormat="1" ht="242.25" outlineLevel="1" x14ac:dyDescent="0.25">
      <c r="A2272" s="70"/>
      <c r="B2272" s="72" t="s">
        <v>8911</v>
      </c>
      <c r="C2272" s="21" t="s">
        <v>79</v>
      </c>
      <c r="D2272" s="74" t="s">
        <v>3210</v>
      </c>
      <c r="E2272" s="74" t="s">
        <v>311</v>
      </c>
      <c r="F2272" s="74" t="s">
        <v>3211</v>
      </c>
      <c r="G2272" s="21" t="s">
        <v>8889</v>
      </c>
      <c r="H2272" s="23" t="s">
        <v>81</v>
      </c>
      <c r="I2272" s="24">
        <v>0.5</v>
      </c>
      <c r="J2272" s="25">
        <v>710000000</v>
      </c>
      <c r="K2272" s="25" t="s">
        <v>82</v>
      </c>
      <c r="L2272" s="78" t="s">
        <v>917</v>
      </c>
      <c r="M2272" s="74" t="s">
        <v>8558</v>
      </c>
      <c r="N2272" s="26" t="s">
        <v>84</v>
      </c>
      <c r="O2272" s="26" t="s">
        <v>4214</v>
      </c>
      <c r="P2272" s="21" t="s">
        <v>91</v>
      </c>
      <c r="Q2272" s="27">
        <v>796</v>
      </c>
      <c r="R2272" s="26" t="s">
        <v>678</v>
      </c>
      <c r="S2272" s="12">
        <v>60</v>
      </c>
      <c r="T2272" s="12">
        <v>8419.68</v>
      </c>
      <c r="U2272" s="12">
        <f t="shared" si="501"/>
        <v>505180.80000000005</v>
      </c>
      <c r="V2272" s="12">
        <f t="shared" si="482"/>
        <v>565802.49600000016</v>
      </c>
      <c r="W2272" s="23" t="s">
        <v>1710</v>
      </c>
      <c r="X2272" s="23">
        <v>2017</v>
      </c>
      <c r="Y2272" s="25"/>
      <c r="Z2272" s="121" t="s">
        <v>687</v>
      </c>
      <c r="AA2272" s="121" t="s">
        <v>7088</v>
      </c>
      <c r="AB2272" s="121" t="s">
        <v>7912</v>
      </c>
      <c r="AC2272" s="121"/>
      <c r="AD2272" s="122" t="s">
        <v>9338</v>
      </c>
      <c r="AE2272" s="122"/>
      <c r="AF2272" s="121"/>
      <c r="AG2272" s="121"/>
      <c r="AH2272" s="126" t="s">
        <v>9337</v>
      </c>
      <c r="AI2272" s="121"/>
      <c r="AJ2272" s="123"/>
      <c r="AK2272" s="123"/>
      <c r="AL2272" s="123"/>
      <c r="AM2272" s="123"/>
      <c r="AN2272" s="130"/>
      <c r="AO2272" s="21"/>
      <c r="AP2272" s="24"/>
      <c r="AQ2272" s="73"/>
    </row>
    <row r="2273" spans="1:46" s="22" customFormat="1" ht="89.25" outlineLevel="1" x14ac:dyDescent="0.25">
      <c r="A2273" s="70"/>
      <c r="B2273" s="72" t="s">
        <v>8912</v>
      </c>
      <c r="C2273" s="21" t="s">
        <v>79</v>
      </c>
      <c r="D2273" s="74" t="s">
        <v>1332</v>
      </c>
      <c r="E2273" s="74" t="s">
        <v>1220</v>
      </c>
      <c r="F2273" s="74" t="s">
        <v>1333</v>
      </c>
      <c r="G2273" s="21" t="s">
        <v>8890</v>
      </c>
      <c r="H2273" s="23" t="s">
        <v>81</v>
      </c>
      <c r="I2273" s="24">
        <v>0.5</v>
      </c>
      <c r="J2273" s="25">
        <v>710000000</v>
      </c>
      <c r="K2273" s="25" t="s">
        <v>82</v>
      </c>
      <c r="L2273" s="78" t="s">
        <v>917</v>
      </c>
      <c r="M2273" s="74" t="s">
        <v>8558</v>
      </c>
      <c r="N2273" s="26" t="s">
        <v>84</v>
      </c>
      <c r="O2273" s="26" t="s">
        <v>4214</v>
      </c>
      <c r="P2273" s="21" t="s">
        <v>91</v>
      </c>
      <c r="Q2273" s="27">
        <v>715</v>
      </c>
      <c r="R2273" s="77" t="s">
        <v>8898</v>
      </c>
      <c r="S2273" s="12">
        <v>60</v>
      </c>
      <c r="T2273" s="12">
        <v>12500</v>
      </c>
      <c r="U2273" s="12">
        <f t="shared" si="501"/>
        <v>750000</v>
      </c>
      <c r="V2273" s="12">
        <f t="shared" ref="V2273:V2276" si="503">U2273*1.12</f>
        <v>840000.00000000012</v>
      </c>
      <c r="W2273" s="23" t="s">
        <v>1710</v>
      </c>
      <c r="X2273" s="23">
        <v>2017</v>
      </c>
      <c r="Y2273" s="25"/>
      <c r="Z2273" s="121" t="s">
        <v>687</v>
      </c>
      <c r="AA2273" s="121" t="s">
        <v>7088</v>
      </c>
      <c r="AB2273" s="121" t="s">
        <v>7912</v>
      </c>
      <c r="AC2273" s="121"/>
      <c r="AD2273" s="122" t="s">
        <v>9338</v>
      </c>
      <c r="AE2273" s="122"/>
      <c r="AF2273" s="121"/>
      <c r="AG2273" s="121"/>
      <c r="AH2273" s="126" t="s">
        <v>9337</v>
      </c>
      <c r="AI2273" s="121"/>
      <c r="AJ2273" s="123"/>
      <c r="AK2273" s="123"/>
      <c r="AL2273" s="123"/>
      <c r="AM2273" s="123"/>
      <c r="AN2273" s="130"/>
      <c r="AO2273" s="21"/>
      <c r="AP2273" s="24"/>
      <c r="AQ2273" s="73"/>
    </row>
    <row r="2274" spans="1:46" s="22" customFormat="1" ht="76.5" outlineLevel="1" x14ac:dyDescent="0.25">
      <c r="A2274" s="70"/>
      <c r="B2274" s="72" t="s">
        <v>8913</v>
      </c>
      <c r="C2274" s="21" t="s">
        <v>79</v>
      </c>
      <c r="D2274" s="74" t="s">
        <v>1759</v>
      </c>
      <c r="E2274" s="74" t="s">
        <v>1760</v>
      </c>
      <c r="F2274" s="74" t="s">
        <v>1761</v>
      </c>
      <c r="G2274" s="21" t="s">
        <v>8891</v>
      </c>
      <c r="H2274" s="23" t="s">
        <v>81</v>
      </c>
      <c r="I2274" s="24">
        <v>0.5</v>
      </c>
      <c r="J2274" s="25">
        <v>710000000</v>
      </c>
      <c r="K2274" s="25" t="s">
        <v>82</v>
      </c>
      <c r="L2274" s="78" t="s">
        <v>917</v>
      </c>
      <c r="M2274" s="74" t="s">
        <v>8558</v>
      </c>
      <c r="N2274" s="26" t="s">
        <v>84</v>
      </c>
      <c r="O2274" s="26" t="s">
        <v>4214</v>
      </c>
      <c r="P2274" s="21" t="s">
        <v>91</v>
      </c>
      <c r="Q2274" s="27" t="s">
        <v>680</v>
      </c>
      <c r="R2274" s="77" t="s">
        <v>681</v>
      </c>
      <c r="S2274" s="12">
        <v>60</v>
      </c>
      <c r="T2274" s="12">
        <v>4045.94</v>
      </c>
      <c r="U2274" s="12">
        <f t="shared" si="501"/>
        <v>242756.4</v>
      </c>
      <c r="V2274" s="12">
        <f t="shared" si="503"/>
        <v>271887.16800000001</v>
      </c>
      <c r="W2274" s="23" t="s">
        <v>1710</v>
      </c>
      <c r="X2274" s="23">
        <v>2017</v>
      </c>
      <c r="Y2274" s="25"/>
      <c r="Z2274" s="121" t="s">
        <v>687</v>
      </c>
      <c r="AA2274" s="121" t="s">
        <v>7088</v>
      </c>
      <c r="AB2274" s="121" t="s">
        <v>7912</v>
      </c>
      <c r="AC2274" s="121"/>
      <c r="AD2274" s="122" t="s">
        <v>9338</v>
      </c>
      <c r="AE2274" s="122"/>
      <c r="AF2274" s="121"/>
      <c r="AG2274" s="121"/>
      <c r="AH2274" s="126" t="s">
        <v>9337</v>
      </c>
      <c r="AI2274" s="121"/>
      <c r="AJ2274" s="123"/>
      <c r="AK2274" s="123"/>
      <c r="AL2274" s="123"/>
      <c r="AM2274" s="123"/>
      <c r="AN2274" s="130"/>
      <c r="AO2274" s="21"/>
      <c r="AP2274" s="24"/>
      <c r="AQ2274" s="73"/>
    </row>
    <row r="2275" spans="1:46" s="22" customFormat="1" ht="306" outlineLevel="1" x14ac:dyDescent="0.25">
      <c r="A2275" s="70"/>
      <c r="B2275" s="72" t="s">
        <v>8914</v>
      </c>
      <c r="C2275" s="21" t="s">
        <v>79</v>
      </c>
      <c r="D2275" s="74" t="s">
        <v>1506</v>
      </c>
      <c r="E2275" s="74" t="s">
        <v>311</v>
      </c>
      <c r="F2275" s="74" t="s">
        <v>1507</v>
      </c>
      <c r="G2275" s="21" t="s">
        <v>8900</v>
      </c>
      <c r="H2275" s="23" t="s">
        <v>81</v>
      </c>
      <c r="I2275" s="24">
        <v>0.5</v>
      </c>
      <c r="J2275" s="25">
        <v>710000000</v>
      </c>
      <c r="K2275" s="25" t="s">
        <v>82</v>
      </c>
      <c r="L2275" s="78" t="s">
        <v>917</v>
      </c>
      <c r="M2275" s="74" t="s">
        <v>8558</v>
      </c>
      <c r="N2275" s="26" t="s">
        <v>84</v>
      </c>
      <c r="O2275" s="26" t="s">
        <v>4214</v>
      </c>
      <c r="P2275" s="21" t="s">
        <v>91</v>
      </c>
      <c r="Q2275" s="27" t="s">
        <v>705</v>
      </c>
      <c r="R2275" s="77" t="s">
        <v>679</v>
      </c>
      <c r="S2275" s="12">
        <v>23</v>
      </c>
      <c r="T2275" s="12">
        <v>16000</v>
      </c>
      <c r="U2275" s="12">
        <f t="shared" si="501"/>
        <v>368000</v>
      </c>
      <c r="V2275" s="12">
        <f t="shared" si="503"/>
        <v>412160.00000000006</v>
      </c>
      <c r="W2275" s="23" t="s">
        <v>1710</v>
      </c>
      <c r="X2275" s="23">
        <v>2017</v>
      </c>
      <c r="Y2275" s="25"/>
      <c r="Z2275" s="121" t="s">
        <v>687</v>
      </c>
      <c r="AA2275" s="121" t="s">
        <v>7088</v>
      </c>
      <c r="AB2275" s="121" t="s">
        <v>7912</v>
      </c>
      <c r="AC2275" s="121"/>
      <c r="AD2275" s="122" t="s">
        <v>9338</v>
      </c>
      <c r="AE2275" s="122"/>
      <c r="AF2275" s="121"/>
      <c r="AG2275" s="121"/>
      <c r="AH2275" s="126" t="s">
        <v>9337</v>
      </c>
      <c r="AI2275" s="121"/>
      <c r="AJ2275" s="123"/>
      <c r="AK2275" s="123"/>
      <c r="AL2275" s="123"/>
      <c r="AM2275" s="123"/>
      <c r="AN2275" s="130"/>
      <c r="AO2275" s="21"/>
      <c r="AP2275" s="24"/>
      <c r="AQ2275" s="73"/>
    </row>
    <row r="2276" spans="1:46" s="22" customFormat="1" ht="306" outlineLevel="1" x14ac:dyDescent="0.25">
      <c r="A2276" s="70"/>
      <c r="B2276" s="72" t="s">
        <v>8915</v>
      </c>
      <c r="C2276" s="21" t="s">
        <v>79</v>
      </c>
      <c r="D2276" s="74" t="s">
        <v>1506</v>
      </c>
      <c r="E2276" s="74" t="s">
        <v>311</v>
      </c>
      <c r="F2276" s="74" t="s">
        <v>1507</v>
      </c>
      <c r="G2276" s="21" t="s">
        <v>8901</v>
      </c>
      <c r="H2276" s="23" t="s">
        <v>81</v>
      </c>
      <c r="I2276" s="24">
        <v>0.5</v>
      </c>
      <c r="J2276" s="25">
        <v>710000000</v>
      </c>
      <c r="K2276" s="25" t="s">
        <v>82</v>
      </c>
      <c r="L2276" s="78" t="s">
        <v>917</v>
      </c>
      <c r="M2276" s="74" t="s">
        <v>8558</v>
      </c>
      <c r="N2276" s="26" t="s">
        <v>84</v>
      </c>
      <c r="O2276" s="26" t="s">
        <v>4214</v>
      </c>
      <c r="P2276" s="21" t="s">
        <v>91</v>
      </c>
      <c r="Q2276" s="27" t="s">
        <v>705</v>
      </c>
      <c r="R2276" s="77" t="s">
        <v>679</v>
      </c>
      <c r="S2276" s="12">
        <v>24</v>
      </c>
      <c r="T2276" s="12">
        <v>16000</v>
      </c>
      <c r="U2276" s="12">
        <f t="shared" si="501"/>
        <v>384000</v>
      </c>
      <c r="V2276" s="12">
        <f t="shared" si="503"/>
        <v>430080.00000000006</v>
      </c>
      <c r="W2276" s="23" t="s">
        <v>1710</v>
      </c>
      <c r="X2276" s="23">
        <v>2017</v>
      </c>
      <c r="Y2276" s="25"/>
      <c r="Z2276" s="121" t="s">
        <v>687</v>
      </c>
      <c r="AA2276" s="121" t="s">
        <v>7088</v>
      </c>
      <c r="AB2276" s="121" t="s">
        <v>7912</v>
      </c>
      <c r="AC2276" s="121"/>
      <c r="AD2276" s="122" t="s">
        <v>9338</v>
      </c>
      <c r="AE2276" s="122"/>
      <c r="AF2276" s="121"/>
      <c r="AG2276" s="121"/>
      <c r="AH2276" s="126" t="s">
        <v>9337</v>
      </c>
      <c r="AI2276" s="121"/>
      <c r="AJ2276" s="123"/>
      <c r="AK2276" s="123"/>
      <c r="AL2276" s="123"/>
      <c r="AM2276" s="123"/>
      <c r="AN2276" s="130"/>
      <c r="AO2276" s="21"/>
      <c r="AP2276" s="24"/>
      <c r="AQ2276" s="73"/>
    </row>
    <row r="2277" spans="1:46" s="22" customFormat="1" ht="306" outlineLevel="1" x14ac:dyDescent="0.25">
      <c r="A2277" s="70"/>
      <c r="B2277" s="72" t="s">
        <v>8916</v>
      </c>
      <c r="C2277" s="21" t="s">
        <v>79</v>
      </c>
      <c r="D2277" s="74" t="s">
        <v>1506</v>
      </c>
      <c r="E2277" s="74" t="s">
        <v>311</v>
      </c>
      <c r="F2277" s="74" t="s">
        <v>1507</v>
      </c>
      <c r="G2277" s="21" t="s">
        <v>8902</v>
      </c>
      <c r="H2277" s="23" t="s">
        <v>81</v>
      </c>
      <c r="I2277" s="24">
        <v>0.5</v>
      </c>
      <c r="J2277" s="25">
        <v>710000000</v>
      </c>
      <c r="K2277" s="25" t="s">
        <v>82</v>
      </c>
      <c r="L2277" s="78" t="s">
        <v>917</v>
      </c>
      <c r="M2277" s="74" t="s">
        <v>8558</v>
      </c>
      <c r="N2277" s="26" t="s">
        <v>84</v>
      </c>
      <c r="O2277" s="26" t="s">
        <v>4214</v>
      </c>
      <c r="P2277" s="21" t="s">
        <v>91</v>
      </c>
      <c r="Q2277" s="27" t="s">
        <v>705</v>
      </c>
      <c r="R2277" s="77" t="s">
        <v>679</v>
      </c>
      <c r="S2277" s="12">
        <v>20</v>
      </c>
      <c r="T2277" s="12">
        <v>16000</v>
      </c>
      <c r="U2277" s="12">
        <f t="shared" si="501"/>
        <v>320000</v>
      </c>
      <c r="V2277" s="12">
        <f t="shared" si="482"/>
        <v>358400.00000000006</v>
      </c>
      <c r="W2277" s="23" t="s">
        <v>1710</v>
      </c>
      <c r="X2277" s="23">
        <v>2017</v>
      </c>
      <c r="Y2277" s="25"/>
      <c r="Z2277" s="121" t="s">
        <v>687</v>
      </c>
      <c r="AA2277" s="121" t="s">
        <v>7088</v>
      </c>
      <c r="AB2277" s="121" t="s">
        <v>7912</v>
      </c>
      <c r="AC2277" s="121"/>
      <c r="AD2277" s="122" t="s">
        <v>9338</v>
      </c>
      <c r="AE2277" s="122"/>
      <c r="AF2277" s="121"/>
      <c r="AG2277" s="121"/>
      <c r="AH2277" s="126" t="s">
        <v>9337</v>
      </c>
      <c r="AI2277" s="121"/>
      <c r="AJ2277" s="123"/>
      <c r="AK2277" s="123"/>
      <c r="AL2277" s="123"/>
      <c r="AM2277" s="123"/>
      <c r="AN2277" s="130"/>
      <c r="AO2277" s="21"/>
      <c r="AP2277" s="24"/>
      <c r="AQ2277" s="73"/>
    </row>
    <row r="2278" spans="1:46" s="22" customFormat="1" ht="229.5" outlineLevel="1" x14ac:dyDescent="0.25">
      <c r="A2278" s="70"/>
      <c r="B2278" s="72" t="s">
        <v>8917</v>
      </c>
      <c r="C2278" s="21" t="s">
        <v>79</v>
      </c>
      <c r="D2278" s="74" t="s">
        <v>8892</v>
      </c>
      <c r="E2278" s="74" t="s">
        <v>1217</v>
      </c>
      <c r="F2278" s="74" t="s">
        <v>8893</v>
      </c>
      <c r="G2278" s="21" t="s">
        <v>8899</v>
      </c>
      <c r="H2278" s="23" t="s">
        <v>81</v>
      </c>
      <c r="I2278" s="24">
        <v>0.5</v>
      </c>
      <c r="J2278" s="25">
        <v>710000000</v>
      </c>
      <c r="K2278" s="25" t="s">
        <v>82</v>
      </c>
      <c r="L2278" s="78" t="s">
        <v>917</v>
      </c>
      <c r="M2278" s="74" t="s">
        <v>8558</v>
      </c>
      <c r="N2278" s="26" t="s">
        <v>84</v>
      </c>
      <c r="O2278" s="26" t="s">
        <v>4214</v>
      </c>
      <c r="P2278" s="21" t="s">
        <v>91</v>
      </c>
      <c r="Q2278" s="27" t="s">
        <v>680</v>
      </c>
      <c r="R2278" s="77" t="s">
        <v>681</v>
      </c>
      <c r="S2278" s="12">
        <v>67</v>
      </c>
      <c r="T2278" s="12">
        <v>14000</v>
      </c>
      <c r="U2278" s="12">
        <f t="shared" si="501"/>
        <v>938000</v>
      </c>
      <c r="V2278" s="12">
        <f t="shared" si="482"/>
        <v>1050560</v>
      </c>
      <c r="W2278" s="23" t="s">
        <v>1710</v>
      </c>
      <c r="X2278" s="23">
        <v>2017</v>
      </c>
      <c r="Y2278" s="25"/>
      <c r="Z2278" s="121" t="s">
        <v>687</v>
      </c>
      <c r="AA2278" s="121" t="s">
        <v>7088</v>
      </c>
      <c r="AB2278" s="121" t="s">
        <v>7912</v>
      </c>
      <c r="AC2278" s="121"/>
      <c r="AD2278" s="122" t="s">
        <v>9338</v>
      </c>
      <c r="AE2278" s="122"/>
      <c r="AF2278" s="121"/>
      <c r="AG2278" s="121"/>
      <c r="AH2278" s="126" t="s">
        <v>9337</v>
      </c>
      <c r="AI2278" s="121"/>
      <c r="AJ2278" s="123"/>
      <c r="AK2278" s="123"/>
      <c r="AL2278" s="123"/>
      <c r="AM2278" s="123"/>
      <c r="AN2278" s="130"/>
      <c r="AO2278" s="21"/>
      <c r="AP2278" s="24"/>
      <c r="AQ2278" s="73"/>
    </row>
    <row r="2279" spans="1:46" s="22" customFormat="1" ht="76.5" outlineLevel="1" x14ac:dyDescent="0.25">
      <c r="A2279" s="70"/>
      <c r="B2279" s="72" t="s">
        <v>8918</v>
      </c>
      <c r="C2279" s="21" t="s">
        <v>79</v>
      </c>
      <c r="D2279" s="74" t="s">
        <v>3217</v>
      </c>
      <c r="E2279" s="74" t="s">
        <v>3218</v>
      </c>
      <c r="F2279" s="74" t="s">
        <v>3219</v>
      </c>
      <c r="G2279" s="21" t="s">
        <v>8894</v>
      </c>
      <c r="H2279" s="23" t="s">
        <v>81</v>
      </c>
      <c r="I2279" s="24">
        <v>0.5</v>
      </c>
      <c r="J2279" s="25">
        <v>710000000</v>
      </c>
      <c r="K2279" s="25" t="s">
        <v>82</v>
      </c>
      <c r="L2279" s="78" t="s">
        <v>917</v>
      </c>
      <c r="M2279" s="74" t="s">
        <v>8558</v>
      </c>
      <c r="N2279" s="26" t="s">
        <v>84</v>
      </c>
      <c r="O2279" s="26" t="s">
        <v>4214</v>
      </c>
      <c r="P2279" s="21" t="s">
        <v>91</v>
      </c>
      <c r="Q2279" s="27" t="s">
        <v>680</v>
      </c>
      <c r="R2279" s="77" t="s">
        <v>681</v>
      </c>
      <c r="S2279" s="12">
        <v>300</v>
      </c>
      <c r="T2279" s="12">
        <v>662.07</v>
      </c>
      <c r="U2279" s="12">
        <f t="shared" si="501"/>
        <v>198621.00000000003</v>
      </c>
      <c r="V2279" s="12">
        <f t="shared" ref="V2279" si="504">U2279*1.12</f>
        <v>222455.52000000005</v>
      </c>
      <c r="W2279" s="23" t="s">
        <v>1710</v>
      </c>
      <c r="X2279" s="23">
        <v>2017</v>
      </c>
      <c r="Y2279" s="25"/>
      <c r="Z2279" s="121" t="s">
        <v>687</v>
      </c>
      <c r="AA2279" s="121" t="s">
        <v>7088</v>
      </c>
      <c r="AB2279" s="121" t="s">
        <v>7912</v>
      </c>
      <c r="AC2279" s="121"/>
      <c r="AD2279" s="122" t="s">
        <v>9338</v>
      </c>
      <c r="AE2279" s="122"/>
      <c r="AF2279" s="121"/>
      <c r="AG2279" s="121"/>
      <c r="AH2279" s="126" t="s">
        <v>9337</v>
      </c>
      <c r="AI2279" s="121"/>
      <c r="AJ2279" s="123"/>
      <c r="AK2279" s="123"/>
      <c r="AL2279" s="123"/>
      <c r="AM2279" s="123"/>
      <c r="AN2279" s="130"/>
      <c r="AO2279" s="21"/>
      <c r="AP2279" s="24"/>
      <c r="AQ2279" s="73"/>
    </row>
    <row r="2280" spans="1:46" s="22" customFormat="1" ht="76.5" outlineLevel="1" x14ac:dyDescent="0.25">
      <c r="A2280" s="70"/>
      <c r="B2280" s="72" t="s">
        <v>8919</v>
      </c>
      <c r="C2280" s="21" t="s">
        <v>79</v>
      </c>
      <c r="D2280" s="74" t="s">
        <v>8895</v>
      </c>
      <c r="E2280" s="74" t="s">
        <v>3218</v>
      </c>
      <c r="F2280" s="74" t="s">
        <v>8896</v>
      </c>
      <c r="G2280" s="21" t="s">
        <v>8897</v>
      </c>
      <c r="H2280" s="23" t="s">
        <v>81</v>
      </c>
      <c r="I2280" s="24">
        <v>0.5</v>
      </c>
      <c r="J2280" s="25">
        <v>710000000</v>
      </c>
      <c r="K2280" s="25" t="s">
        <v>82</v>
      </c>
      <c r="L2280" s="78" t="s">
        <v>917</v>
      </c>
      <c r="M2280" s="74" t="s">
        <v>8558</v>
      </c>
      <c r="N2280" s="26" t="s">
        <v>84</v>
      </c>
      <c r="O2280" s="26" t="s">
        <v>4214</v>
      </c>
      <c r="P2280" s="21" t="s">
        <v>91</v>
      </c>
      <c r="Q2280" s="27" t="s">
        <v>680</v>
      </c>
      <c r="R2280" s="77" t="s">
        <v>681</v>
      </c>
      <c r="S2280" s="12">
        <v>600</v>
      </c>
      <c r="T2280" s="12">
        <v>110.34</v>
      </c>
      <c r="U2280" s="12">
        <f t="shared" ref="U2280:U2281" si="505">S2280*T2280</f>
        <v>66204</v>
      </c>
      <c r="V2280" s="12">
        <f t="shared" ref="V2280:V2286" si="506">U2280*1.12</f>
        <v>74148.48000000001</v>
      </c>
      <c r="W2280" s="23" t="s">
        <v>1710</v>
      </c>
      <c r="X2280" s="23">
        <v>2017</v>
      </c>
      <c r="Y2280" s="25"/>
      <c r="Z2280" s="121" t="s">
        <v>687</v>
      </c>
      <c r="AA2280" s="121" t="s">
        <v>7088</v>
      </c>
      <c r="AB2280" s="121" t="s">
        <v>7912</v>
      </c>
      <c r="AC2280" s="121"/>
      <c r="AD2280" s="122" t="s">
        <v>9338</v>
      </c>
      <c r="AE2280" s="122"/>
      <c r="AF2280" s="121"/>
      <c r="AG2280" s="121"/>
      <c r="AH2280" s="126" t="s">
        <v>9337</v>
      </c>
      <c r="AI2280" s="121"/>
      <c r="AJ2280" s="123"/>
      <c r="AK2280" s="123"/>
      <c r="AL2280" s="123"/>
      <c r="AM2280" s="123"/>
      <c r="AN2280" s="130"/>
      <c r="AO2280" s="21"/>
      <c r="AP2280" s="24"/>
      <c r="AQ2280" s="73"/>
    </row>
    <row r="2281" spans="1:46" s="22" customFormat="1" ht="229.5" outlineLevel="1" x14ac:dyDescent="0.25">
      <c r="A2281" s="70"/>
      <c r="B2281" s="72" t="s">
        <v>8938</v>
      </c>
      <c r="C2281" s="21" t="s">
        <v>79</v>
      </c>
      <c r="D2281" s="74" t="s">
        <v>8939</v>
      </c>
      <c r="E2281" s="74" t="s">
        <v>8940</v>
      </c>
      <c r="F2281" s="74" t="s">
        <v>8941</v>
      </c>
      <c r="G2281" s="21" t="s">
        <v>8942</v>
      </c>
      <c r="H2281" s="23" t="s">
        <v>100</v>
      </c>
      <c r="I2281" s="24">
        <v>0.5</v>
      </c>
      <c r="J2281" s="25">
        <v>710000000</v>
      </c>
      <c r="K2281" s="25" t="s">
        <v>82</v>
      </c>
      <c r="L2281" s="78" t="s">
        <v>917</v>
      </c>
      <c r="M2281" s="74" t="s">
        <v>706</v>
      </c>
      <c r="N2281" s="26" t="s">
        <v>84</v>
      </c>
      <c r="O2281" s="26" t="s">
        <v>4624</v>
      </c>
      <c r="P2281" s="21" t="s">
        <v>91</v>
      </c>
      <c r="Q2281" s="27" t="s">
        <v>705</v>
      </c>
      <c r="R2281" s="77" t="s">
        <v>679</v>
      </c>
      <c r="S2281" s="12">
        <v>30</v>
      </c>
      <c r="T2281" s="12">
        <v>1068750</v>
      </c>
      <c r="U2281" s="12">
        <f t="shared" si="505"/>
        <v>32062500</v>
      </c>
      <c r="V2281" s="12">
        <f t="shared" si="506"/>
        <v>35910000</v>
      </c>
      <c r="W2281" s="23"/>
      <c r="X2281" s="23">
        <v>2017</v>
      </c>
      <c r="Y2281" s="25"/>
      <c r="Z2281" s="121"/>
      <c r="AA2281" s="121" t="s">
        <v>904</v>
      </c>
      <c r="AB2281" s="121"/>
      <c r="AC2281" s="121"/>
      <c r="AD2281" s="122"/>
      <c r="AE2281" s="122"/>
      <c r="AF2281" s="121"/>
      <c r="AG2281" s="121"/>
      <c r="AH2281" s="121" t="s">
        <v>9052</v>
      </c>
      <c r="AI2281" s="121"/>
      <c r="AJ2281" s="123">
        <v>30</v>
      </c>
      <c r="AK2281" s="123">
        <v>1197000</v>
      </c>
      <c r="AL2281" s="123">
        <f>AJ2281*AK2281</f>
        <v>35910000</v>
      </c>
      <c r="AM2281" s="123">
        <f>V2281-AL2281</f>
        <v>0</v>
      </c>
      <c r="AN2281" s="130"/>
      <c r="AO2281" s="21"/>
      <c r="AP2281" s="24"/>
      <c r="AQ2281" s="73"/>
    </row>
    <row r="2282" spans="1:46" s="22" customFormat="1" ht="89.25" outlineLevel="1" x14ac:dyDescent="0.25">
      <c r="A2282" s="70"/>
      <c r="B2282" s="72" t="s">
        <v>8958</v>
      </c>
      <c r="C2282" s="21" t="s">
        <v>79</v>
      </c>
      <c r="D2282" s="21" t="s">
        <v>8974</v>
      </c>
      <c r="E2282" s="21" t="s">
        <v>8975</v>
      </c>
      <c r="F2282" s="21" t="s">
        <v>8976</v>
      </c>
      <c r="G2282" s="21" t="s">
        <v>8977</v>
      </c>
      <c r="H2282" s="23" t="s">
        <v>100</v>
      </c>
      <c r="I2282" s="69"/>
      <c r="J2282" s="25">
        <v>710000000</v>
      </c>
      <c r="K2282" s="25" t="s">
        <v>82</v>
      </c>
      <c r="L2282" s="30" t="s">
        <v>8978</v>
      </c>
      <c r="M2282" s="74" t="s">
        <v>8979</v>
      </c>
      <c r="N2282" s="26" t="s">
        <v>84</v>
      </c>
      <c r="O2282" s="26" t="s">
        <v>4214</v>
      </c>
      <c r="P2282" s="21" t="s">
        <v>91</v>
      </c>
      <c r="Q2282" s="27" t="s">
        <v>902</v>
      </c>
      <c r="R2282" s="26" t="s">
        <v>678</v>
      </c>
      <c r="S2282" s="12">
        <v>1</v>
      </c>
      <c r="T2282" s="73">
        <v>925447</v>
      </c>
      <c r="U2282" s="12">
        <f t="shared" ref="U2282:U2287" si="507">S2282*T2282</f>
        <v>925447</v>
      </c>
      <c r="V2282" s="12">
        <f t="shared" ref="V2282:V2285" si="508">U2282*1.12</f>
        <v>1036500.6400000001</v>
      </c>
      <c r="W2282" s="23"/>
      <c r="X2282" s="23">
        <v>2017</v>
      </c>
      <c r="Y2282" s="25"/>
      <c r="Z2282" s="121"/>
      <c r="AA2282" s="121" t="s">
        <v>698</v>
      </c>
      <c r="AB2282" s="121"/>
      <c r="AC2282" s="121"/>
      <c r="AD2282" s="122"/>
      <c r="AE2282" s="122"/>
      <c r="AF2282" s="121"/>
      <c r="AG2282" s="121"/>
      <c r="AH2282" s="121" t="s">
        <v>4246</v>
      </c>
      <c r="AI2282" s="121"/>
      <c r="AJ2282" s="123"/>
      <c r="AK2282" s="123"/>
      <c r="AL2282" s="123"/>
      <c r="AM2282" s="123"/>
      <c r="AN2282" s="130"/>
      <c r="AO2282" s="147" t="s">
        <v>203</v>
      </c>
      <c r="AP2282" s="24">
        <v>1</v>
      </c>
      <c r="AQ2282" s="73">
        <f t="shared" ref="AQ2282:AQ2288" si="509">AL2282*AP2282</f>
        <v>0</v>
      </c>
    </row>
    <row r="2283" spans="1:46" s="22" customFormat="1" ht="76.5" outlineLevel="1" x14ac:dyDescent="0.25">
      <c r="A2283" s="70"/>
      <c r="B2283" s="72" t="s">
        <v>8959</v>
      </c>
      <c r="C2283" s="21" t="s">
        <v>79</v>
      </c>
      <c r="D2283" s="21" t="s">
        <v>8984</v>
      </c>
      <c r="E2283" s="21" t="s">
        <v>8985</v>
      </c>
      <c r="F2283" s="21" t="s">
        <v>8986</v>
      </c>
      <c r="G2283" s="21" t="s">
        <v>8989</v>
      </c>
      <c r="H2283" s="23" t="s">
        <v>100</v>
      </c>
      <c r="I2283" s="69">
        <v>0</v>
      </c>
      <c r="J2283" s="25">
        <v>710000000</v>
      </c>
      <c r="K2283" s="25" t="s">
        <v>82</v>
      </c>
      <c r="L2283" s="30" t="s">
        <v>8978</v>
      </c>
      <c r="M2283" s="74" t="s">
        <v>8558</v>
      </c>
      <c r="N2283" s="26" t="s">
        <v>84</v>
      </c>
      <c r="O2283" s="26" t="s">
        <v>7688</v>
      </c>
      <c r="P2283" s="21" t="s">
        <v>91</v>
      </c>
      <c r="Q2283" s="27" t="s">
        <v>902</v>
      </c>
      <c r="R2283" s="26" t="s">
        <v>678</v>
      </c>
      <c r="S2283" s="12">
        <v>1</v>
      </c>
      <c r="T2283" s="73">
        <v>14375</v>
      </c>
      <c r="U2283" s="12">
        <f t="shared" si="507"/>
        <v>14375</v>
      </c>
      <c r="V2283" s="12">
        <f t="shared" si="508"/>
        <v>16100.000000000002</v>
      </c>
      <c r="W2283" s="23"/>
      <c r="X2283" s="23">
        <v>2017</v>
      </c>
      <c r="Y2283" s="25"/>
      <c r="Z2283" s="121"/>
      <c r="AA2283" s="121" t="s">
        <v>7088</v>
      </c>
      <c r="AB2283" s="121"/>
      <c r="AC2283" s="121"/>
      <c r="AD2283" s="122"/>
      <c r="AE2283" s="122"/>
      <c r="AF2283" s="121"/>
      <c r="AG2283" s="121"/>
      <c r="AH2283" s="121"/>
      <c r="AI2283" s="121"/>
      <c r="AJ2283" s="123"/>
      <c r="AK2283" s="123"/>
      <c r="AL2283" s="123"/>
      <c r="AM2283" s="123"/>
      <c r="AN2283" s="130"/>
      <c r="AO2283" s="147" t="s">
        <v>203</v>
      </c>
      <c r="AP2283" s="24">
        <v>1</v>
      </c>
      <c r="AQ2283" s="73">
        <f t="shared" si="509"/>
        <v>0</v>
      </c>
    </row>
    <row r="2284" spans="1:46" s="22" customFormat="1" ht="76.5" outlineLevel="1" x14ac:dyDescent="0.25">
      <c r="A2284" s="70"/>
      <c r="B2284" s="72" t="s">
        <v>8960</v>
      </c>
      <c r="C2284" s="21" t="s">
        <v>79</v>
      </c>
      <c r="D2284" s="21" t="s">
        <v>8984</v>
      </c>
      <c r="E2284" s="21" t="s">
        <v>8985</v>
      </c>
      <c r="F2284" s="21" t="s">
        <v>8986</v>
      </c>
      <c r="G2284" s="21" t="s">
        <v>8990</v>
      </c>
      <c r="H2284" s="23" t="s">
        <v>100</v>
      </c>
      <c r="I2284" s="69">
        <v>0</v>
      </c>
      <c r="J2284" s="25">
        <v>710000000</v>
      </c>
      <c r="K2284" s="25" t="s">
        <v>82</v>
      </c>
      <c r="L2284" s="30" t="s">
        <v>8978</v>
      </c>
      <c r="M2284" s="74" t="s">
        <v>8558</v>
      </c>
      <c r="N2284" s="26" t="s">
        <v>84</v>
      </c>
      <c r="O2284" s="26" t="s">
        <v>7688</v>
      </c>
      <c r="P2284" s="21" t="s">
        <v>91</v>
      </c>
      <c r="Q2284" s="27" t="s">
        <v>902</v>
      </c>
      <c r="R2284" s="26" t="s">
        <v>678</v>
      </c>
      <c r="S2284" s="12">
        <v>1</v>
      </c>
      <c r="T2284" s="73">
        <v>18750</v>
      </c>
      <c r="U2284" s="12">
        <f t="shared" si="507"/>
        <v>18750</v>
      </c>
      <c r="V2284" s="12">
        <f t="shared" ref="V2284" si="510">U2284*1.12</f>
        <v>21000.000000000004</v>
      </c>
      <c r="W2284" s="23"/>
      <c r="X2284" s="23">
        <v>2017</v>
      </c>
      <c r="Y2284" s="25"/>
      <c r="Z2284" s="121"/>
      <c r="AA2284" s="121" t="s">
        <v>7088</v>
      </c>
      <c r="AB2284" s="121"/>
      <c r="AC2284" s="121"/>
      <c r="AD2284" s="122"/>
      <c r="AE2284" s="122"/>
      <c r="AF2284" s="121"/>
      <c r="AG2284" s="121"/>
      <c r="AH2284" s="121"/>
      <c r="AI2284" s="121"/>
      <c r="AJ2284" s="123"/>
      <c r="AK2284" s="123"/>
      <c r="AL2284" s="123"/>
      <c r="AM2284" s="123"/>
      <c r="AN2284" s="130"/>
      <c r="AO2284" s="147" t="s">
        <v>203</v>
      </c>
      <c r="AP2284" s="24">
        <v>1</v>
      </c>
      <c r="AQ2284" s="73">
        <f t="shared" si="509"/>
        <v>0</v>
      </c>
    </row>
    <row r="2285" spans="1:46" s="22" customFormat="1" ht="76.5" outlineLevel="1" x14ac:dyDescent="0.25">
      <c r="A2285" s="70"/>
      <c r="B2285" s="72" t="s">
        <v>8969</v>
      </c>
      <c r="C2285" s="21" t="s">
        <v>79</v>
      </c>
      <c r="D2285" s="21" t="s">
        <v>8987</v>
      </c>
      <c r="E2285" s="21" t="s">
        <v>441</v>
      </c>
      <c r="F2285" s="21" t="s">
        <v>8988</v>
      </c>
      <c r="G2285" s="21" t="s">
        <v>8991</v>
      </c>
      <c r="H2285" s="23" t="s">
        <v>100</v>
      </c>
      <c r="I2285" s="69">
        <v>0</v>
      </c>
      <c r="J2285" s="25">
        <v>710000000</v>
      </c>
      <c r="K2285" s="25" t="s">
        <v>82</v>
      </c>
      <c r="L2285" s="30" t="s">
        <v>8978</v>
      </c>
      <c r="M2285" s="74" t="s">
        <v>8558</v>
      </c>
      <c r="N2285" s="26" t="s">
        <v>84</v>
      </c>
      <c r="O2285" s="26" t="s">
        <v>7688</v>
      </c>
      <c r="P2285" s="21" t="s">
        <v>91</v>
      </c>
      <c r="Q2285" s="27" t="s">
        <v>902</v>
      </c>
      <c r="R2285" s="26" t="s">
        <v>678</v>
      </c>
      <c r="S2285" s="12">
        <v>2</v>
      </c>
      <c r="T2285" s="73">
        <v>23437.5</v>
      </c>
      <c r="U2285" s="12">
        <f t="shared" si="507"/>
        <v>46875</v>
      </c>
      <c r="V2285" s="12">
        <f t="shared" si="508"/>
        <v>52500.000000000007</v>
      </c>
      <c r="W2285" s="23"/>
      <c r="X2285" s="23">
        <v>2017</v>
      </c>
      <c r="Y2285" s="25"/>
      <c r="Z2285" s="121"/>
      <c r="AA2285" s="121" t="s">
        <v>7088</v>
      </c>
      <c r="AB2285" s="121"/>
      <c r="AC2285" s="121"/>
      <c r="AD2285" s="122"/>
      <c r="AE2285" s="122"/>
      <c r="AF2285" s="121"/>
      <c r="AG2285" s="121"/>
      <c r="AH2285" s="121"/>
      <c r="AI2285" s="121"/>
      <c r="AJ2285" s="123"/>
      <c r="AK2285" s="123"/>
      <c r="AL2285" s="123"/>
      <c r="AM2285" s="123"/>
      <c r="AN2285" s="130"/>
      <c r="AO2285" s="147" t="s">
        <v>203</v>
      </c>
      <c r="AP2285" s="24">
        <v>1</v>
      </c>
      <c r="AQ2285" s="73">
        <f t="shared" si="509"/>
        <v>0</v>
      </c>
    </row>
    <row r="2286" spans="1:46" s="22" customFormat="1" ht="76.5" outlineLevel="1" x14ac:dyDescent="0.25">
      <c r="A2286" s="70"/>
      <c r="B2286" s="72" t="s">
        <v>8992</v>
      </c>
      <c r="C2286" s="21" t="s">
        <v>79</v>
      </c>
      <c r="D2286" s="21" t="s">
        <v>8961</v>
      </c>
      <c r="E2286" s="21" t="s">
        <v>8962</v>
      </c>
      <c r="F2286" s="21" t="s">
        <v>8963</v>
      </c>
      <c r="G2286" s="21" t="s">
        <v>8964</v>
      </c>
      <c r="H2286" s="23" t="s">
        <v>100</v>
      </c>
      <c r="I2286" s="69">
        <v>0</v>
      </c>
      <c r="J2286" s="25">
        <v>710000000</v>
      </c>
      <c r="K2286" s="25" t="s">
        <v>82</v>
      </c>
      <c r="L2286" s="30" t="s">
        <v>8978</v>
      </c>
      <c r="M2286" s="74" t="s">
        <v>8558</v>
      </c>
      <c r="N2286" s="26" t="s">
        <v>84</v>
      </c>
      <c r="O2286" s="26" t="s">
        <v>4214</v>
      </c>
      <c r="P2286" s="21" t="s">
        <v>91</v>
      </c>
      <c r="Q2286" s="27" t="s">
        <v>902</v>
      </c>
      <c r="R2286" s="26" t="s">
        <v>678</v>
      </c>
      <c r="S2286" s="12">
        <v>159</v>
      </c>
      <c r="T2286" s="73">
        <v>220</v>
      </c>
      <c r="U2286" s="12">
        <f t="shared" si="507"/>
        <v>34980</v>
      </c>
      <c r="V2286" s="12">
        <f t="shared" si="506"/>
        <v>39177.600000000006</v>
      </c>
      <c r="W2286" s="23"/>
      <c r="X2286" s="23">
        <v>2017</v>
      </c>
      <c r="Y2286" s="25"/>
      <c r="Z2286" s="121"/>
      <c r="AA2286" s="121" t="s">
        <v>7088</v>
      </c>
      <c r="AB2286" s="121"/>
      <c r="AC2286" s="121"/>
      <c r="AD2286" s="122"/>
      <c r="AE2286" s="122"/>
      <c r="AF2286" s="121"/>
      <c r="AG2286" s="121"/>
      <c r="AH2286" s="121"/>
      <c r="AI2286" s="121"/>
      <c r="AJ2286" s="123"/>
      <c r="AK2286" s="123"/>
      <c r="AL2286" s="123"/>
      <c r="AM2286" s="123"/>
      <c r="AN2286" s="130"/>
      <c r="AO2286" s="147" t="s">
        <v>203</v>
      </c>
      <c r="AP2286" s="24">
        <v>1</v>
      </c>
      <c r="AQ2286" s="73">
        <f t="shared" si="509"/>
        <v>0</v>
      </c>
    </row>
    <row r="2287" spans="1:46" s="22" customFormat="1" ht="76.5" outlineLevel="1" x14ac:dyDescent="0.25">
      <c r="A2287" s="70"/>
      <c r="B2287" s="72" t="s">
        <v>8993</v>
      </c>
      <c r="C2287" s="21" t="s">
        <v>79</v>
      </c>
      <c r="D2287" s="21" t="s">
        <v>8965</v>
      </c>
      <c r="E2287" s="21" t="s">
        <v>8966</v>
      </c>
      <c r="F2287" s="21" t="s">
        <v>8967</v>
      </c>
      <c r="G2287" s="21" t="s">
        <v>8968</v>
      </c>
      <c r="H2287" s="23" t="s">
        <v>100</v>
      </c>
      <c r="I2287" s="69">
        <v>0</v>
      </c>
      <c r="J2287" s="25">
        <v>710000000</v>
      </c>
      <c r="K2287" s="25" t="s">
        <v>82</v>
      </c>
      <c r="L2287" s="30" t="s">
        <v>8978</v>
      </c>
      <c r="M2287" s="74" t="s">
        <v>8558</v>
      </c>
      <c r="N2287" s="26" t="s">
        <v>84</v>
      </c>
      <c r="O2287" s="26" t="s">
        <v>4214</v>
      </c>
      <c r="P2287" s="21" t="s">
        <v>91</v>
      </c>
      <c r="Q2287" s="27" t="s">
        <v>902</v>
      </c>
      <c r="R2287" s="26" t="s">
        <v>678</v>
      </c>
      <c r="S2287" s="12">
        <v>60</v>
      </c>
      <c r="T2287" s="73">
        <v>1500</v>
      </c>
      <c r="U2287" s="12">
        <f t="shared" si="507"/>
        <v>90000</v>
      </c>
      <c r="V2287" s="12">
        <f t="shared" ref="V2287:V2288" si="511">U2287*1.12</f>
        <v>100800.00000000001</v>
      </c>
      <c r="W2287" s="23"/>
      <c r="X2287" s="23">
        <v>2017</v>
      </c>
      <c r="Y2287" s="25"/>
      <c r="Z2287" s="121"/>
      <c r="AA2287" s="121" t="s">
        <v>7088</v>
      </c>
      <c r="AB2287" s="121"/>
      <c r="AC2287" s="121"/>
      <c r="AD2287" s="122"/>
      <c r="AE2287" s="122"/>
      <c r="AF2287" s="121"/>
      <c r="AG2287" s="121"/>
      <c r="AH2287" s="121"/>
      <c r="AI2287" s="121"/>
      <c r="AJ2287" s="123"/>
      <c r="AK2287" s="123"/>
      <c r="AL2287" s="123"/>
      <c r="AM2287" s="123"/>
      <c r="AN2287" s="130"/>
      <c r="AO2287" s="147" t="s">
        <v>203</v>
      </c>
      <c r="AP2287" s="24">
        <v>1</v>
      </c>
      <c r="AQ2287" s="73">
        <f t="shared" si="509"/>
        <v>0</v>
      </c>
    </row>
    <row r="2288" spans="1:46" s="22" customFormat="1" ht="76.5" outlineLevel="1" x14ac:dyDescent="0.25">
      <c r="A2288" s="70"/>
      <c r="B2288" s="72" t="s">
        <v>8994</v>
      </c>
      <c r="C2288" s="21" t="s">
        <v>79</v>
      </c>
      <c r="D2288" s="21" t="s">
        <v>302</v>
      </c>
      <c r="E2288" s="21" t="s">
        <v>303</v>
      </c>
      <c r="F2288" s="21" t="s">
        <v>304</v>
      </c>
      <c r="G2288" s="21" t="s">
        <v>731</v>
      </c>
      <c r="H2288" s="23" t="s">
        <v>100</v>
      </c>
      <c r="I2288" s="69" t="s">
        <v>683</v>
      </c>
      <c r="J2288" s="25">
        <v>710000000</v>
      </c>
      <c r="K2288" s="25" t="s">
        <v>82</v>
      </c>
      <c r="L2288" s="30" t="s">
        <v>8978</v>
      </c>
      <c r="M2288" s="30" t="s">
        <v>1428</v>
      </c>
      <c r="N2288" s="26" t="s">
        <v>84</v>
      </c>
      <c r="O2288" s="26" t="s">
        <v>4214</v>
      </c>
      <c r="P2288" s="74" t="s">
        <v>684</v>
      </c>
      <c r="Q2288" s="27">
        <v>112</v>
      </c>
      <c r="R2288" s="26" t="s">
        <v>85</v>
      </c>
      <c r="S2288" s="12">
        <v>90000</v>
      </c>
      <c r="T2288" s="73">
        <f>146/1.12</f>
        <v>130.35714285714283</v>
      </c>
      <c r="U2288" s="12">
        <v>0</v>
      </c>
      <c r="V2288" s="12">
        <f t="shared" si="511"/>
        <v>0</v>
      </c>
      <c r="W2288" s="23"/>
      <c r="X2288" s="23">
        <v>2017</v>
      </c>
      <c r="Y2288" s="25" t="s">
        <v>8864</v>
      </c>
      <c r="Z2288" s="121" t="s">
        <v>686</v>
      </c>
      <c r="AA2288" s="121" t="s">
        <v>1427</v>
      </c>
      <c r="AB2288" s="121" t="s">
        <v>4791</v>
      </c>
      <c r="AC2288" s="121"/>
      <c r="AD2288" s="122"/>
      <c r="AE2288" s="122"/>
      <c r="AF2288" s="121" t="s">
        <v>9050</v>
      </c>
      <c r="AG2288" s="121" t="s">
        <v>9020</v>
      </c>
      <c r="AH2288" s="121" t="s">
        <v>4612</v>
      </c>
      <c r="AI2288" s="121"/>
      <c r="AJ2288" s="123">
        <v>90000</v>
      </c>
      <c r="AK2288" s="123">
        <v>146</v>
      </c>
      <c r="AL2288" s="123"/>
      <c r="AM2288" s="123"/>
      <c r="AN2288" s="130"/>
      <c r="AO2288" s="147" t="s">
        <v>203</v>
      </c>
      <c r="AP2288" s="24">
        <v>1</v>
      </c>
      <c r="AQ2288" s="73">
        <f t="shared" si="509"/>
        <v>0</v>
      </c>
      <c r="AS2288" s="70"/>
      <c r="AT2288" s="70"/>
    </row>
    <row r="2289" spans="1:46" s="22" customFormat="1" ht="76.5" outlineLevel="1" x14ac:dyDescent="0.25">
      <c r="A2289" s="70"/>
      <c r="B2289" s="72" t="s">
        <v>9065</v>
      </c>
      <c r="C2289" s="21" t="s">
        <v>79</v>
      </c>
      <c r="D2289" s="21" t="s">
        <v>302</v>
      </c>
      <c r="E2289" s="21" t="s">
        <v>303</v>
      </c>
      <c r="F2289" s="21" t="s">
        <v>304</v>
      </c>
      <c r="G2289" s="21" t="s">
        <v>731</v>
      </c>
      <c r="H2289" s="23" t="s">
        <v>100</v>
      </c>
      <c r="I2289" s="69" t="s">
        <v>683</v>
      </c>
      <c r="J2289" s="25">
        <v>710000000</v>
      </c>
      <c r="K2289" s="25" t="s">
        <v>82</v>
      </c>
      <c r="L2289" s="30" t="s">
        <v>8978</v>
      </c>
      <c r="M2289" s="30" t="s">
        <v>1428</v>
      </c>
      <c r="N2289" s="26" t="s">
        <v>84</v>
      </c>
      <c r="O2289" s="26" t="s">
        <v>4214</v>
      </c>
      <c r="P2289" s="74" t="s">
        <v>684</v>
      </c>
      <c r="Q2289" s="27">
        <v>112</v>
      </c>
      <c r="R2289" s="26" t="s">
        <v>85</v>
      </c>
      <c r="S2289" s="12">
        <v>86800</v>
      </c>
      <c r="T2289" s="73">
        <f>151/1.12</f>
        <v>134.82142857142856</v>
      </c>
      <c r="U2289" s="12">
        <f t="shared" ref="U2289" si="512">S2289*T2289</f>
        <v>11702499.999999998</v>
      </c>
      <c r="V2289" s="12">
        <f t="shared" ref="V2289" si="513">U2289*1.12</f>
        <v>13106800</v>
      </c>
      <c r="W2289" s="23"/>
      <c r="X2289" s="23">
        <v>2017</v>
      </c>
      <c r="Y2289" s="25"/>
      <c r="Z2289" s="121" t="s">
        <v>686</v>
      </c>
      <c r="AA2289" s="121" t="s">
        <v>1427</v>
      </c>
      <c r="AB2289" s="121" t="s">
        <v>4791</v>
      </c>
      <c r="AC2289" s="121"/>
      <c r="AD2289" s="122"/>
      <c r="AE2289" s="122"/>
      <c r="AF2289" s="121" t="s">
        <v>9311</v>
      </c>
      <c r="AG2289" s="121" t="s">
        <v>9020</v>
      </c>
      <c r="AH2289" s="121" t="s">
        <v>4612</v>
      </c>
      <c r="AI2289" s="121"/>
      <c r="AJ2289" s="123">
        <v>86800</v>
      </c>
      <c r="AK2289" s="123">
        <v>151</v>
      </c>
      <c r="AL2289" s="123">
        <f>AJ2289*AK2289</f>
        <v>13106800</v>
      </c>
      <c r="AM2289" s="123">
        <f>V2289-AL2289</f>
        <v>0</v>
      </c>
      <c r="AN2289" s="130"/>
      <c r="AO2289" s="147" t="s">
        <v>203</v>
      </c>
      <c r="AP2289" s="24">
        <v>1</v>
      </c>
      <c r="AQ2289" s="73">
        <f t="shared" ref="AQ2289:AQ2291" si="514">AL2289*AP2289</f>
        <v>13106800</v>
      </c>
      <c r="AS2289" s="70"/>
      <c r="AT2289" s="70"/>
    </row>
    <row r="2290" spans="1:46" s="22" customFormat="1" ht="76.5" outlineLevel="1" x14ac:dyDescent="0.25">
      <c r="A2290" s="70"/>
      <c r="B2290" s="72" t="s">
        <v>8995</v>
      </c>
      <c r="C2290" s="74" t="s">
        <v>79</v>
      </c>
      <c r="D2290" s="74" t="s">
        <v>8970</v>
      </c>
      <c r="E2290" s="74" t="s">
        <v>8971</v>
      </c>
      <c r="F2290" s="74" t="s">
        <v>8972</v>
      </c>
      <c r="G2290" s="74" t="s">
        <v>8999</v>
      </c>
      <c r="H2290" s="23" t="s">
        <v>100</v>
      </c>
      <c r="I2290" s="29">
        <v>0</v>
      </c>
      <c r="J2290" s="25">
        <v>710000000</v>
      </c>
      <c r="K2290" s="25" t="s">
        <v>82</v>
      </c>
      <c r="L2290" s="30" t="s">
        <v>8978</v>
      </c>
      <c r="M2290" s="74" t="s">
        <v>706</v>
      </c>
      <c r="N2290" s="26" t="s">
        <v>84</v>
      </c>
      <c r="O2290" s="26" t="s">
        <v>4624</v>
      </c>
      <c r="P2290" s="21" t="s">
        <v>91</v>
      </c>
      <c r="Q2290" s="27" t="s">
        <v>902</v>
      </c>
      <c r="R2290" s="26" t="s">
        <v>678</v>
      </c>
      <c r="S2290" s="12">
        <v>500</v>
      </c>
      <c r="T2290" s="73">
        <v>20</v>
      </c>
      <c r="U2290" s="12">
        <v>0</v>
      </c>
      <c r="V2290" s="12">
        <f t="shared" ref="V2290:V2298" si="515">U2290*1.12</f>
        <v>0</v>
      </c>
      <c r="W2290" s="23"/>
      <c r="X2290" s="23">
        <v>2017</v>
      </c>
      <c r="Y2290" s="25" t="s">
        <v>929</v>
      </c>
      <c r="Z2290" s="121"/>
      <c r="AA2290" s="121" t="s">
        <v>904</v>
      </c>
      <c r="AB2290" s="121"/>
      <c r="AC2290" s="121"/>
      <c r="AD2290" s="122"/>
      <c r="AE2290" s="122"/>
      <c r="AF2290" s="121" t="s">
        <v>929</v>
      </c>
      <c r="AG2290" s="121"/>
      <c r="AH2290" s="121" t="s">
        <v>929</v>
      </c>
      <c r="AI2290" s="121"/>
      <c r="AJ2290" s="123"/>
      <c r="AK2290" s="123"/>
      <c r="AL2290" s="123" t="s">
        <v>9312</v>
      </c>
      <c r="AM2290" s="123"/>
      <c r="AN2290" s="130"/>
      <c r="AO2290" s="147"/>
      <c r="AP2290" s="24"/>
      <c r="AQ2290" s="73" t="e">
        <f t="shared" si="514"/>
        <v>#VALUE!</v>
      </c>
    </row>
    <row r="2291" spans="1:46" s="22" customFormat="1" ht="165.75" outlineLevel="1" x14ac:dyDescent="0.25">
      <c r="A2291" s="70"/>
      <c r="B2291" s="72" t="s">
        <v>9165</v>
      </c>
      <c r="C2291" s="74" t="s">
        <v>79</v>
      </c>
      <c r="D2291" s="74" t="s">
        <v>8974</v>
      </c>
      <c r="E2291" s="74" t="s">
        <v>9167</v>
      </c>
      <c r="F2291" s="74" t="s">
        <v>8976</v>
      </c>
      <c r="G2291" s="74" t="s">
        <v>9171</v>
      </c>
      <c r="H2291" s="23" t="s">
        <v>100</v>
      </c>
      <c r="I2291" s="29">
        <v>0</v>
      </c>
      <c r="J2291" s="25">
        <v>710000000</v>
      </c>
      <c r="K2291" s="25" t="s">
        <v>82</v>
      </c>
      <c r="L2291" s="30" t="s">
        <v>164</v>
      </c>
      <c r="M2291" s="74" t="s">
        <v>706</v>
      </c>
      <c r="N2291" s="26" t="s">
        <v>84</v>
      </c>
      <c r="O2291" s="26" t="s">
        <v>4624</v>
      </c>
      <c r="P2291" s="21" t="s">
        <v>91</v>
      </c>
      <c r="Q2291" s="27" t="s">
        <v>902</v>
      </c>
      <c r="R2291" s="26" t="s">
        <v>678</v>
      </c>
      <c r="S2291" s="12">
        <v>1</v>
      </c>
      <c r="T2291" s="73">
        <v>1464285.72</v>
      </c>
      <c r="U2291" s="12">
        <f t="shared" ref="U2291" si="516">S2291*T2291</f>
        <v>1464285.72</v>
      </c>
      <c r="V2291" s="12">
        <f t="shared" si="515"/>
        <v>1640000.0064000001</v>
      </c>
      <c r="W2291" s="23"/>
      <c r="X2291" s="23">
        <v>2017</v>
      </c>
      <c r="Y2291" s="25"/>
      <c r="Z2291" s="121"/>
      <c r="AA2291" s="121" t="s">
        <v>904</v>
      </c>
      <c r="AB2291" s="121"/>
      <c r="AC2291" s="121"/>
      <c r="AD2291" s="122"/>
      <c r="AE2291" s="122"/>
      <c r="AF2291" s="121"/>
      <c r="AG2291" s="121"/>
      <c r="AH2291" s="121" t="s">
        <v>9337</v>
      </c>
      <c r="AI2291" s="121"/>
      <c r="AJ2291" s="123"/>
      <c r="AK2291" s="123"/>
      <c r="AL2291" s="123"/>
      <c r="AM2291" s="123"/>
      <c r="AN2291" s="130"/>
      <c r="AO2291" s="147"/>
      <c r="AP2291" s="24"/>
      <c r="AQ2291" s="73">
        <f t="shared" si="514"/>
        <v>0</v>
      </c>
    </row>
    <row r="2292" spans="1:46" s="22" customFormat="1" ht="89.25" outlineLevel="1" x14ac:dyDescent="0.25">
      <c r="A2292" s="70"/>
      <c r="B2292" s="72" t="s">
        <v>9166</v>
      </c>
      <c r="C2292" s="74" t="s">
        <v>79</v>
      </c>
      <c r="D2292" s="74" t="s">
        <v>9168</v>
      </c>
      <c r="E2292" s="74" t="s">
        <v>9169</v>
      </c>
      <c r="F2292" s="74" t="s">
        <v>9170</v>
      </c>
      <c r="G2292" s="74" t="s">
        <v>9172</v>
      </c>
      <c r="H2292" s="23" t="s">
        <v>100</v>
      </c>
      <c r="I2292" s="29">
        <v>0</v>
      </c>
      <c r="J2292" s="25">
        <v>710000000</v>
      </c>
      <c r="K2292" s="25" t="s">
        <v>82</v>
      </c>
      <c r="L2292" s="30" t="s">
        <v>164</v>
      </c>
      <c r="M2292" s="74" t="s">
        <v>706</v>
      </c>
      <c r="N2292" s="26" t="s">
        <v>84</v>
      </c>
      <c r="O2292" s="26" t="s">
        <v>4624</v>
      </c>
      <c r="P2292" s="21" t="s">
        <v>91</v>
      </c>
      <c r="Q2292" s="27" t="s">
        <v>902</v>
      </c>
      <c r="R2292" s="26" t="s">
        <v>678</v>
      </c>
      <c r="S2292" s="12">
        <v>1</v>
      </c>
      <c r="T2292" s="73">
        <v>329642.86</v>
      </c>
      <c r="U2292" s="12">
        <f t="shared" ref="U2292:U2313" si="517">S2292*T2292</f>
        <v>329642.86</v>
      </c>
      <c r="V2292" s="12">
        <f t="shared" si="515"/>
        <v>369200.00320000004</v>
      </c>
      <c r="W2292" s="23"/>
      <c r="X2292" s="23">
        <v>2017</v>
      </c>
      <c r="Y2292" s="25"/>
      <c r="Z2292" s="121"/>
      <c r="AA2292" s="121" t="s">
        <v>904</v>
      </c>
      <c r="AB2292" s="121"/>
      <c r="AC2292" s="121"/>
      <c r="AD2292" s="122"/>
      <c r="AE2292" s="122"/>
      <c r="AF2292" s="121"/>
      <c r="AG2292" s="121"/>
      <c r="AH2292" s="121" t="s">
        <v>9337</v>
      </c>
      <c r="AI2292" s="121"/>
      <c r="AJ2292" s="123"/>
      <c r="AK2292" s="123"/>
      <c r="AL2292" s="123"/>
      <c r="AM2292" s="123"/>
      <c r="AN2292" s="130"/>
      <c r="AO2292" s="147"/>
      <c r="AP2292" s="24"/>
      <c r="AQ2292" s="73">
        <f t="shared" ref="AQ2292:AQ2313" si="518">AL2292*AP2292</f>
        <v>0</v>
      </c>
    </row>
    <row r="2293" spans="1:46" s="22" customFormat="1" ht="76.5" outlineLevel="1" x14ac:dyDescent="0.25">
      <c r="A2293" s="70"/>
      <c r="B2293" s="72" t="s">
        <v>9177</v>
      </c>
      <c r="C2293" s="74" t="s">
        <v>79</v>
      </c>
      <c r="D2293" s="74" t="s">
        <v>9179</v>
      </c>
      <c r="E2293" s="74" t="s">
        <v>9180</v>
      </c>
      <c r="F2293" s="74" t="s">
        <v>9181</v>
      </c>
      <c r="G2293" s="74" t="s">
        <v>9190</v>
      </c>
      <c r="H2293" s="23" t="s">
        <v>100</v>
      </c>
      <c r="I2293" s="29">
        <v>0</v>
      </c>
      <c r="J2293" s="25">
        <v>710000000</v>
      </c>
      <c r="K2293" s="25" t="s">
        <v>82</v>
      </c>
      <c r="L2293" s="30" t="s">
        <v>164</v>
      </c>
      <c r="M2293" s="74" t="s">
        <v>706</v>
      </c>
      <c r="N2293" s="26" t="s">
        <v>84</v>
      </c>
      <c r="O2293" s="26" t="s">
        <v>4624</v>
      </c>
      <c r="P2293" s="21" t="s">
        <v>91</v>
      </c>
      <c r="Q2293" s="27" t="s">
        <v>902</v>
      </c>
      <c r="R2293" s="26" t="s">
        <v>678</v>
      </c>
      <c r="S2293" s="12">
        <v>6</v>
      </c>
      <c r="T2293" s="73">
        <v>30267.86</v>
      </c>
      <c r="U2293" s="12">
        <f t="shared" si="517"/>
        <v>181607.16</v>
      </c>
      <c r="V2293" s="12">
        <f t="shared" si="515"/>
        <v>203400.01920000001</v>
      </c>
      <c r="W2293" s="23"/>
      <c r="X2293" s="23">
        <v>2017</v>
      </c>
      <c r="Y2293" s="25"/>
      <c r="Z2293" s="121"/>
      <c r="AA2293" s="121" t="s">
        <v>904</v>
      </c>
      <c r="AB2293" s="121" t="s">
        <v>4792</v>
      </c>
      <c r="AC2293" s="121"/>
      <c r="AD2293" s="122"/>
      <c r="AE2293" s="122"/>
      <c r="AF2293" s="121" t="s">
        <v>9361</v>
      </c>
      <c r="AG2293" s="121" t="s">
        <v>9019</v>
      </c>
      <c r="AH2293" s="121" t="s">
        <v>9367</v>
      </c>
      <c r="AI2293" s="121"/>
      <c r="AJ2293" s="123">
        <v>6</v>
      </c>
      <c r="AK2293" s="123">
        <v>33900</v>
      </c>
      <c r="AL2293" s="123">
        <f t="shared" ref="AL2293:AL2294" si="519">AJ2293*AK2293</f>
        <v>203400</v>
      </c>
      <c r="AM2293" s="123">
        <f t="shared" ref="AM2293:AM2294" si="520">V2293-AL2293</f>
        <v>1.9200000009732321E-2</v>
      </c>
      <c r="AN2293" s="130"/>
      <c r="AO2293" s="147"/>
      <c r="AP2293" s="24"/>
      <c r="AQ2293" s="73">
        <f t="shared" si="518"/>
        <v>0</v>
      </c>
    </row>
    <row r="2294" spans="1:46" s="22" customFormat="1" ht="76.5" outlineLevel="1" x14ac:dyDescent="0.25">
      <c r="A2294" s="70"/>
      <c r="B2294" s="72" t="s">
        <v>9178</v>
      </c>
      <c r="C2294" s="74" t="s">
        <v>79</v>
      </c>
      <c r="D2294" s="74" t="s">
        <v>9179</v>
      </c>
      <c r="E2294" s="74" t="s">
        <v>9180</v>
      </c>
      <c r="F2294" s="74" t="s">
        <v>9181</v>
      </c>
      <c r="G2294" s="74" t="s">
        <v>9191</v>
      </c>
      <c r="H2294" s="23" t="s">
        <v>100</v>
      </c>
      <c r="I2294" s="29">
        <v>0</v>
      </c>
      <c r="J2294" s="25">
        <v>710000000</v>
      </c>
      <c r="K2294" s="25" t="s">
        <v>82</v>
      </c>
      <c r="L2294" s="30" t="s">
        <v>164</v>
      </c>
      <c r="M2294" s="74" t="s">
        <v>706</v>
      </c>
      <c r="N2294" s="26" t="s">
        <v>84</v>
      </c>
      <c r="O2294" s="26" t="s">
        <v>4624</v>
      </c>
      <c r="P2294" s="21" t="s">
        <v>91</v>
      </c>
      <c r="Q2294" s="27" t="s">
        <v>902</v>
      </c>
      <c r="R2294" s="26" t="s">
        <v>678</v>
      </c>
      <c r="S2294" s="12">
        <v>4</v>
      </c>
      <c r="T2294" s="73">
        <v>30267.86</v>
      </c>
      <c r="U2294" s="12">
        <f t="shared" si="517"/>
        <v>121071.44</v>
      </c>
      <c r="V2294" s="12">
        <f t="shared" si="515"/>
        <v>135600.01280000003</v>
      </c>
      <c r="W2294" s="23"/>
      <c r="X2294" s="23">
        <v>2017</v>
      </c>
      <c r="Y2294" s="25"/>
      <c r="Z2294" s="121"/>
      <c r="AA2294" s="121" t="s">
        <v>904</v>
      </c>
      <c r="AB2294" s="121" t="s">
        <v>4792</v>
      </c>
      <c r="AC2294" s="121"/>
      <c r="AD2294" s="122"/>
      <c r="AE2294" s="122"/>
      <c r="AF2294" s="121" t="s">
        <v>9361</v>
      </c>
      <c r="AG2294" s="121" t="s">
        <v>9019</v>
      </c>
      <c r="AH2294" s="121" t="s">
        <v>9367</v>
      </c>
      <c r="AI2294" s="121"/>
      <c r="AJ2294" s="123">
        <v>4</v>
      </c>
      <c r="AK2294" s="123">
        <v>33900</v>
      </c>
      <c r="AL2294" s="123">
        <f t="shared" si="519"/>
        <v>135600</v>
      </c>
      <c r="AM2294" s="123">
        <f t="shared" si="520"/>
        <v>1.2800000025890768E-2</v>
      </c>
      <c r="AN2294" s="130"/>
      <c r="AO2294" s="147"/>
      <c r="AP2294" s="24"/>
      <c r="AQ2294" s="73">
        <f t="shared" si="518"/>
        <v>0</v>
      </c>
    </row>
    <row r="2295" spans="1:46" s="22" customFormat="1" ht="114.75" outlineLevel="1" x14ac:dyDescent="0.25">
      <c r="A2295" s="70"/>
      <c r="B2295" s="72" t="s">
        <v>9208</v>
      </c>
      <c r="C2295" s="74" t="s">
        <v>79</v>
      </c>
      <c r="D2295" s="74" t="s">
        <v>9204</v>
      </c>
      <c r="E2295" s="74" t="s">
        <v>1921</v>
      </c>
      <c r="F2295" s="74" t="s">
        <v>9205</v>
      </c>
      <c r="G2295" s="74" t="s">
        <v>9202</v>
      </c>
      <c r="H2295" s="23" t="s">
        <v>100</v>
      </c>
      <c r="I2295" s="29">
        <v>0</v>
      </c>
      <c r="J2295" s="25">
        <v>710000000</v>
      </c>
      <c r="K2295" s="25" t="s">
        <v>82</v>
      </c>
      <c r="L2295" s="30" t="s">
        <v>214</v>
      </c>
      <c r="M2295" s="74" t="s">
        <v>706</v>
      </c>
      <c r="N2295" s="26" t="s">
        <v>84</v>
      </c>
      <c r="O2295" s="26" t="s">
        <v>4624</v>
      </c>
      <c r="P2295" s="21" t="s">
        <v>91</v>
      </c>
      <c r="Q2295" s="27" t="s">
        <v>902</v>
      </c>
      <c r="R2295" s="26" t="s">
        <v>678</v>
      </c>
      <c r="S2295" s="12">
        <v>20</v>
      </c>
      <c r="T2295" s="73">
        <v>2212.61</v>
      </c>
      <c r="U2295" s="12">
        <f t="shared" ref="U2295" si="521">S2295*T2295</f>
        <v>44252.200000000004</v>
      </c>
      <c r="V2295" s="12">
        <f t="shared" si="515"/>
        <v>49562.464000000007</v>
      </c>
      <c r="W2295" s="23"/>
      <c r="X2295" s="23">
        <v>2017</v>
      </c>
      <c r="Y2295" s="25"/>
      <c r="Z2295" s="121"/>
      <c r="AA2295" s="121" t="s">
        <v>904</v>
      </c>
      <c r="AB2295" s="121" t="s">
        <v>4792</v>
      </c>
      <c r="AC2295" s="121"/>
      <c r="AD2295" s="122"/>
      <c r="AE2295" s="122"/>
      <c r="AF2295" s="121" t="s">
        <v>9361</v>
      </c>
      <c r="AG2295" s="121" t="s">
        <v>9019</v>
      </c>
      <c r="AH2295" s="121" t="s">
        <v>9368</v>
      </c>
      <c r="AI2295" s="121"/>
      <c r="AJ2295" s="123">
        <v>20</v>
      </c>
      <c r="AK2295" s="123">
        <v>2478.12</v>
      </c>
      <c r="AL2295" s="123">
        <f t="shared" ref="AL2295:AL2296" si="522">AJ2295*AK2295</f>
        <v>49562.399999999994</v>
      </c>
      <c r="AM2295" s="123">
        <f t="shared" ref="AM2295:AM2296" si="523">V2295-AL2295</f>
        <v>6.4000000013038516E-2</v>
      </c>
      <c r="AN2295" s="130"/>
      <c r="AO2295" s="147"/>
      <c r="AP2295" s="24"/>
      <c r="AQ2295" s="73">
        <f t="shared" ref="AQ2295" si="524">AL2295*AP2295</f>
        <v>0</v>
      </c>
    </row>
    <row r="2296" spans="1:46" s="22" customFormat="1" ht="114.75" outlineLevel="1" x14ac:dyDescent="0.25">
      <c r="A2296" s="70"/>
      <c r="B2296" s="72" t="s">
        <v>9209</v>
      </c>
      <c r="C2296" s="74" t="s">
        <v>79</v>
      </c>
      <c r="D2296" s="74" t="s">
        <v>9206</v>
      </c>
      <c r="E2296" s="74" t="s">
        <v>1921</v>
      </c>
      <c r="F2296" s="74" t="s">
        <v>9207</v>
      </c>
      <c r="G2296" s="74" t="s">
        <v>9203</v>
      </c>
      <c r="H2296" s="23" t="s">
        <v>100</v>
      </c>
      <c r="I2296" s="29">
        <v>0</v>
      </c>
      <c r="J2296" s="25">
        <v>710000000</v>
      </c>
      <c r="K2296" s="25" t="s">
        <v>82</v>
      </c>
      <c r="L2296" s="30" t="s">
        <v>214</v>
      </c>
      <c r="M2296" s="74" t="s">
        <v>706</v>
      </c>
      <c r="N2296" s="26" t="s">
        <v>84</v>
      </c>
      <c r="O2296" s="26" t="s">
        <v>4624</v>
      </c>
      <c r="P2296" s="21" t="s">
        <v>91</v>
      </c>
      <c r="Q2296" s="27" t="s">
        <v>902</v>
      </c>
      <c r="R2296" s="26" t="s">
        <v>678</v>
      </c>
      <c r="S2296" s="12">
        <v>3</v>
      </c>
      <c r="T2296" s="73">
        <v>2212.61</v>
      </c>
      <c r="U2296" s="12">
        <f t="shared" si="517"/>
        <v>6637.83</v>
      </c>
      <c r="V2296" s="12">
        <f t="shared" si="515"/>
        <v>7434.3696000000009</v>
      </c>
      <c r="W2296" s="23"/>
      <c r="X2296" s="23">
        <v>2017</v>
      </c>
      <c r="Y2296" s="25"/>
      <c r="Z2296" s="121"/>
      <c r="AA2296" s="121" t="s">
        <v>904</v>
      </c>
      <c r="AB2296" s="121" t="s">
        <v>4792</v>
      </c>
      <c r="AC2296" s="121"/>
      <c r="AD2296" s="122"/>
      <c r="AE2296" s="122"/>
      <c r="AF2296" s="121" t="s">
        <v>9361</v>
      </c>
      <c r="AG2296" s="121" t="s">
        <v>9019</v>
      </c>
      <c r="AH2296" s="121" t="s">
        <v>9368</v>
      </c>
      <c r="AI2296" s="121"/>
      <c r="AJ2296" s="123">
        <v>3</v>
      </c>
      <c r="AK2296" s="123">
        <v>2478.12</v>
      </c>
      <c r="AL2296" s="123">
        <f t="shared" si="522"/>
        <v>7434.36</v>
      </c>
      <c r="AM2296" s="123">
        <f t="shared" si="523"/>
        <v>9.6000000012281816E-3</v>
      </c>
      <c r="AN2296" s="130"/>
      <c r="AO2296" s="147"/>
      <c r="AP2296" s="24"/>
      <c r="AQ2296" s="73">
        <f t="shared" si="518"/>
        <v>0</v>
      </c>
    </row>
    <row r="2297" spans="1:46" s="22" customFormat="1" ht="76.5" outlineLevel="1" x14ac:dyDescent="0.25">
      <c r="A2297" s="70"/>
      <c r="B2297" s="72" t="s">
        <v>9218</v>
      </c>
      <c r="C2297" s="74" t="s">
        <v>79</v>
      </c>
      <c r="D2297" s="74" t="s">
        <v>9198</v>
      </c>
      <c r="E2297" s="74" t="s">
        <v>9199</v>
      </c>
      <c r="F2297" s="74" t="s">
        <v>9200</v>
      </c>
      <c r="G2297" s="74" t="s">
        <v>9201</v>
      </c>
      <c r="H2297" s="23" t="s">
        <v>100</v>
      </c>
      <c r="I2297" s="29">
        <v>0</v>
      </c>
      <c r="J2297" s="25">
        <v>710000000</v>
      </c>
      <c r="K2297" s="25" t="s">
        <v>82</v>
      </c>
      <c r="L2297" s="30" t="s">
        <v>214</v>
      </c>
      <c r="M2297" s="74" t="s">
        <v>706</v>
      </c>
      <c r="N2297" s="26" t="s">
        <v>84</v>
      </c>
      <c r="O2297" s="26" t="s">
        <v>4624</v>
      </c>
      <c r="P2297" s="21" t="s">
        <v>91</v>
      </c>
      <c r="Q2297" s="27" t="s">
        <v>902</v>
      </c>
      <c r="R2297" s="26" t="s">
        <v>678</v>
      </c>
      <c r="S2297" s="12">
        <v>1</v>
      </c>
      <c r="T2297" s="73">
        <v>892857.14</v>
      </c>
      <c r="U2297" s="12">
        <f t="shared" si="517"/>
        <v>892857.14</v>
      </c>
      <c r="V2297" s="12">
        <f t="shared" si="515"/>
        <v>999999.99680000008</v>
      </c>
      <c r="W2297" s="23"/>
      <c r="X2297" s="23">
        <v>2017</v>
      </c>
      <c r="Y2297" s="25"/>
      <c r="Z2297" s="121"/>
      <c r="AA2297" s="121" t="s">
        <v>904</v>
      </c>
      <c r="AB2297" s="121" t="s">
        <v>4792</v>
      </c>
      <c r="AC2297" s="121"/>
      <c r="AD2297" s="122"/>
      <c r="AE2297" s="122"/>
      <c r="AF2297" s="121" t="s">
        <v>9361</v>
      </c>
      <c r="AG2297" s="121" t="s">
        <v>9019</v>
      </c>
      <c r="AH2297" s="121" t="s">
        <v>9362</v>
      </c>
      <c r="AI2297" s="121"/>
      <c r="AJ2297" s="121">
        <v>1</v>
      </c>
      <c r="AK2297" s="123">
        <v>1000000</v>
      </c>
      <c r="AL2297" s="123">
        <f>AJ2297*AK2297</f>
        <v>1000000</v>
      </c>
      <c r="AM2297" s="123">
        <f>V2297-AL2297</f>
        <v>-3.1999999191612005E-3</v>
      </c>
      <c r="AN2297" s="130"/>
      <c r="AO2297" s="147"/>
      <c r="AP2297" s="24"/>
      <c r="AQ2297" s="73">
        <f t="shared" si="518"/>
        <v>0</v>
      </c>
    </row>
    <row r="2298" spans="1:46" s="22" customFormat="1" ht="76.5" outlineLevel="1" x14ac:dyDescent="0.25">
      <c r="A2298" s="70"/>
      <c r="B2298" s="72" t="s">
        <v>9210</v>
      </c>
      <c r="C2298" s="74" t="s">
        <v>79</v>
      </c>
      <c r="D2298" s="74" t="s">
        <v>9219</v>
      </c>
      <c r="E2298" s="74" t="s">
        <v>5933</v>
      </c>
      <c r="F2298" s="74" t="s">
        <v>9220</v>
      </c>
      <c r="G2298" s="74" t="s">
        <v>9227</v>
      </c>
      <c r="H2298" s="23" t="s">
        <v>100</v>
      </c>
      <c r="I2298" s="29">
        <v>1</v>
      </c>
      <c r="J2298" s="25">
        <v>710000000</v>
      </c>
      <c r="K2298" s="25" t="s">
        <v>82</v>
      </c>
      <c r="L2298" s="30" t="s">
        <v>214</v>
      </c>
      <c r="M2298" s="25" t="s">
        <v>695</v>
      </c>
      <c r="N2298" s="26" t="s">
        <v>84</v>
      </c>
      <c r="O2298" s="26" t="s">
        <v>9225</v>
      </c>
      <c r="P2298" s="21" t="s">
        <v>91</v>
      </c>
      <c r="Q2298" s="27" t="s">
        <v>902</v>
      </c>
      <c r="R2298" s="26" t="s">
        <v>678</v>
      </c>
      <c r="S2298" s="12">
        <v>2</v>
      </c>
      <c r="T2298" s="73">
        <v>67174.11</v>
      </c>
      <c r="U2298" s="12">
        <v>0</v>
      </c>
      <c r="V2298" s="12">
        <f t="shared" si="515"/>
        <v>0</v>
      </c>
      <c r="W2298" s="23"/>
      <c r="X2298" s="23">
        <v>2017</v>
      </c>
      <c r="Y2298" s="25" t="s">
        <v>929</v>
      </c>
      <c r="Z2298" s="121"/>
      <c r="AA2298" s="121" t="s">
        <v>698</v>
      </c>
      <c r="AB2298" s="121"/>
      <c r="AC2298" s="121"/>
      <c r="AD2298" s="122"/>
      <c r="AE2298" s="122"/>
      <c r="AF2298" s="121" t="s">
        <v>929</v>
      </c>
      <c r="AG2298" s="121"/>
      <c r="AH2298" s="121" t="s">
        <v>929</v>
      </c>
      <c r="AI2298" s="121"/>
      <c r="AJ2298" s="123"/>
      <c r="AK2298" s="123"/>
      <c r="AL2298" s="123" t="s">
        <v>9312</v>
      </c>
      <c r="AM2298" s="123"/>
      <c r="AN2298" s="130"/>
      <c r="AO2298" s="147"/>
      <c r="AP2298" s="24"/>
      <c r="AQ2298" s="73" t="e">
        <f t="shared" si="518"/>
        <v>#VALUE!</v>
      </c>
    </row>
    <row r="2299" spans="1:46" s="22" customFormat="1" ht="76.5" outlineLevel="1" x14ac:dyDescent="0.25">
      <c r="A2299" s="70"/>
      <c r="B2299" s="72" t="s">
        <v>9217</v>
      </c>
      <c r="C2299" s="74" t="s">
        <v>79</v>
      </c>
      <c r="D2299" s="74" t="s">
        <v>9221</v>
      </c>
      <c r="E2299" s="74" t="s">
        <v>9222</v>
      </c>
      <c r="F2299" s="74" t="s">
        <v>9223</v>
      </c>
      <c r="G2299" s="74" t="s">
        <v>9224</v>
      </c>
      <c r="H2299" s="23" t="s">
        <v>100</v>
      </c>
      <c r="I2299" s="29">
        <v>1</v>
      </c>
      <c r="J2299" s="25">
        <v>710000000</v>
      </c>
      <c r="K2299" s="25" t="s">
        <v>82</v>
      </c>
      <c r="L2299" s="30" t="s">
        <v>214</v>
      </c>
      <c r="M2299" s="25" t="s">
        <v>695</v>
      </c>
      <c r="N2299" s="26" t="s">
        <v>84</v>
      </c>
      <c r="O2299" s="26" t="s">
        <v>9226</v>
      </c>
      <c r="P2299" s="21" t="s">
        <v>91</v>
      </c>
      <c r="Q2299" s="27" t="s">
        <v>902</v>
      </c>
      <c r="R2299" s="26" t="s">
        <v>678</v>
      </c>
      <c r="S2299" s="12">
        <v>1</v>
      </c>
      <c r="T2299" s="73">
        <v>23016.07</v>
      </c>
      <c r="U2299" s="12">
        <v>0</v>
      </c>
      <c r="V2299" s="12">
        <f t="shared" ref="V2299:V2313" si="525">U2299*1.12</f>
        <v>0</v>
      </c>
      <c r="W2299" s="23"/>
      <c r="X2299" s="23">
        <v>2017</v>
      </c>
      <c r="Y2299" s="25" t="s">
        <v>929</v>
      </c>
      <c r="Z2299" s="121"/>
      <c r="AA2299" s="121" t="s">
        <v>698</v>
      </c>
      <c r="AB2299" s="121"/>
      <c r="AC2299" s="121"/>
      <c r="AD2299" s="122"/>
      <c r="AE2299" s="122"/>
      <c r="AF2299" s="121" t="s">
        <v>929</v>
      </c>
      <c r="AG2299" s="121"/>
      <c r="AH2299" s="121" t="s">
        <v>929</v>
      </c>
      <c r="AI2299" s="121"/>
      <c r="AJ2299" s="123"/>
      <c r="AK2299" s="123"/>
      <c r="AL2299" s="123" t="s">
        <v>9312</v>
      </c>
      <c r="AM2299" s="123"/>
      <c r="AN2299" s="130"/>
      <c r="AO2299" s="147"/>
      <c r="AP2299" s="24"/>
      <c r="AQ2299" s="73" t="e">
        <f t="shared" si="518"/>
        <v>#VALUE!</v>
      </c>
    </row>
    <row r="2300" spans="1:46" s="22" customFormat="1" ht="76.5" outlineLevel="1" x14ac:dyDescent="0.25">
      <c r="A2300" s="70"/>
      <c r="B2300" s="72" t="s">
        <v>9218</v>
      </c>
      <c r="C2300" s="74" t="s">
        <v>79</v>
      </c>
      <c r="D2300" s="74" t="s">
        <v>1534</v>
      </c>
      <c r="E2300" s="74" t="s">
        <v>1535</v>
      </c>
      <c r="F2300" s="74" t="s">
        <v>1511</v>
      </c>
      <c r="G2300" s="74" t="s">
        <v>1512</v>
      </c>
      <c r="H2300" s="23" t="s">
        <v>100</v>
      </c>
      <c r="I2300" s="29">
        <v>1</v>
      </c>
      <c r="J2300" s="25">
        <v>710000000</v>
      </c>
      <c r="K2300" s="25" t="s">
        <v>82</v>
      </c>
      <c r="L2300" s="30" t="s">
        <v>214</v>
      </c>
      <c r="M2300" s="74" t="s">
        <v>706</v>
      </c>
      <c r="N2300" s="26" t="s">
        <v>84</v>
      </c>
      <c r="O2300" s="26" t="s">
        <v>9226</v>
      </c>
      <c r="P2300" s="21" t="s">
        <v>91</v>
      </c>
      <c r="Q2300" s="27">
        <v>778</v>
      </c>
      <c r="R2300" s="26" t="s">
        <v>899</v>
      </c>
      <c r="S2300" s="12">
        <v>12</v>
      </c>
      <c r="T2300" s="73">
        <v>50</v>
      </c>
      <c r="U2300" s="12">
        <f t="shared" si="517"/>
        <v>600</v>
      </c>
      <c r="V2300" s="12">
        <f t="shared" si="525"/>
        <v>672.00000000000011</v>
      </c>
      <c r="W2300" s="23"/>
      <c r="X2300" s="23">
        <v>2017</v>
      </c>
      <c r="Y2300" s="25"/>
      <c r="Z2300" s="121" t="s">
        <v>1566</v>
      </c>
      <c r="AA2300" s="121" t="s">
        <v>904</v>
      </c>
      <c r="AB2300" s="121" t="s">
        <v>4792</v>
      </c>
      <c r="AC2300" s="121"/>
      <c r="AD2300" s="122"/>
      <c r="AE2300" s="122"/>
      <c r="AF2300" s="121" t="s">
        <v>9365</v>
      </c>
      <c r="AG2300" s="121" t="s">
        <v>9019</v>
      </c>
      <c r="AH2300" s="121" t="s">
        <v>9366</v>
      </c>
      <c r="AI2300" s="121"/>
      <c r="AJ2300" s="123">
        <v>12</v>
      </c>
      <c r="AK2300" s="123">
        <v>50</v>
      </c>
      <c r="AL2300" s="123">
        <f>AJ2300*AK2300</f>
        <v>600</v>
      </c>
      <c r="AM2300" s="123">
        <f>U2300-AL2300</f>
        <v>0</v>
      </c>
      <c r="AN2300" s="130"/>
      <c r="AO2300" s="147"/>
      <c r="AP2300" s="24"/>
      <c r="AQ2300" s="73">
        <f t="shared" si="518"/>
        <v>0</v>
      </c>
    </row>
    <row r="2301" spans="1:46" s="22" customFormat="1" ht="76.5" outlineLevel="1" x14ac:dyDescent="0.25">
      <c r="A2301" s="70"/>
      <c r="B2301" s="72" t="s">
        <v>9250</v>
      </c>
      <c r="C2301" s="74" t="s">
        <v>79</v>
      </c>
      <c r="D2301" s="74" t="s">
        <v>9228</v>
      </c>
      <c r="E2301" s="74" t="s">
        <v>9229</v>
      </c>
      <c r="F2301" s="74" t="s">
        <v>1511</v>
      </c>
      <c r="G2301" s="74" t="s">
        <v>1512</v>
      </c>
      <c r="H2301" s="23" t="s">
        <v>100</v>
      </c>
      <c r="I2301" s="29">
        <v>1</v>
      </c>
      <c r="J2301" s="25">
        <v>710000000</v>
      </c>
      <c r="K2301" s="25" t="s">
        <v>82</v>
      </c>
      <c r="L2301" s="30" t="s">
        <v>214</v>
      </c>
      <c r="M2301" s="74" t="s">
        <v>706</v>
      </c>
      <c r="N2301" s="26" t="s">
        <v>84</v>
      </c>
      <c r="O2301" s="26" t="s">
        <v>9226</v>
      </c>
      <c r="P2301" s="21" t="s">
        <v>91</v>
      </c>
      <c r="Q2301" s="27">
        <v>778</v>
      </c>
      <c r="R2301" s="26" t="s">
        <v>899</v>
      </c>
      <c r="S2301" s="12">
        <v>12</v>
      </c>
      <c r="T2301" s="73">
        <v>50</v>
      </c>
      <c r="U2301" s="12">
        <f t="shared" ref="U2301:U2304" si="526">S2301*T2301</f>
        <v>600</v>
      </c>
      <c r="V2301" s="12">
        <f t="shared" ref="V2301:V2304" si="527">U2301*1.12</f>
        <v>672.00000000000011</v>
      </c>
      <c r="W2301" s="23"/>
      <c r="X2301" s="23">
        <v>2017</v>
      </c>
      <c r="Y2301" s="25"/>
      <c r="Z2301" s="121" t="s">
        <v>1566</v>
      </c>
      <c r="AA2301" s="121" t="s">
        <v>904</v>
      </c>
      <c r="AB2301" s="121" t="s">
        <v>4792</v>
      </c>
      <c r="AC2301" s="121"/>
      <c r="AD2301" s="122"/>
      <c r="AE2301" s="122"/>
      <c r="AF2301" s="121" t="s">
        <v>9365</v>
      </c>
      <c r="AG2301" s="121" t="s">
        <v>9019</v>
      </c>
      <c r="AH2301" s="121" t="s">
        <v>9366</v>
      </c>
      <c r="AI2301" s="121"/>
      <c r="AJ2301" s="123">
        <v>12</v>
      </c>
      <c r="AK2301" s="123">
        <v>50</v>
      </c>
      <c r="AL2301" s="123">
        <f t="shared" ref="AL2301:AL2312" si="528">AJ2301*AK2301</f>
        <v>600</v>
      </c>
      <c r="AM2301" s="123">
        <f t="shared" ref="AM2301:AM2312" si="529">U2301-AL2301</f>
        <v>0</v>
      </c>
      <c r="AN2301" s="130"/>
      <c r="AO2301" s="147"/>
      <c r="AP2301" s="24"/>
      <c r="AQ2301" s="73">
        <f t="shared" ref="AQ2301:AQ2304" si="530">AL2301*AP2301</f>
        <v>0</v>
      </c>
    </row>
    <row r="2302" spans="1:46" s="22" customFormat="1" ht="76.5" outlineLevel="1" x14ac:dyDescent="0.25">
      <c r="A2302" s="70"/>
      <c r="B2302" s="72" t="s">
        <v>9251</v>
      </c>
      <c r="C2302" s="74" t="s">
        <v>79</v>
      </c>
      <c r="D2302" s="74" t="s">
        <v>1513</v>
      </c>
      <c r="E2302" s="74" t="s">
        <v>1514</v>
      </c>
      <c r="F2302" s="74" t="s">
        <v>1511</v>
      </c>
      <c r="G2302" s="74" t="s">
        <v>1512</v>
      </c>
      <c r="H2302" s="23" t="s">
        <v>100</v>
      </c>
      <c r="I2302" s="29">
        <v>1</v>
      </c>
      <c r="J2302" s="25">
        <v>710000000</v>
      </c>
      <c r="K2302" s="25" t="s">
        <v>82</v>
      </c>
      <c r="L2302" s="30" t="s">
        <v>214</v>
      </c>
      <c r="M2302" s="74" t="s">
        <v>706</v>
      </c>
      <c r="N2302" s="26" t="s">
        <v>84</v>
      </c>
      <c r="O2302" s="26" t="s">
        <v>9226</v>
      </c>
      <c r="P2302" s="21" t="s">
        <v>91</v>
      </c>
      <c r="Q2302" s="27">
        <v>778</v>
      </c>
      <c r="R2302" s="26" t="s">
        <v>899</v>
      </c>
      <c r="S2302" s="12">
        <v>12</v>
      </c>
      <c r="T2302" s="73">
        <v>50</v>
      </c>
      <c r="U2302" s="12">
        <f t="shared" si="526"/>
        <v>600</v>
      </c>
      <c r="V2302" s="12">
        <f t="shared" si="527"/>
        <v>672.00000000000011</v>
      </c>
      <c r="W2302" s="23"/>
      <c r="X2302" s="23">
        <v>2017</v>
      </c>
      <c r="Y2302" s="25"/>
      <c r="Z2302" s="121" t="s">
        <v>1566</v>
      </c>
      <c r="AA2302" s="121" t="s">
        <v>904</v>
      </c>
      <c r="AB2302" s="121" t="s">
        <v>4792</v>
      </c>
      <c r="AC2302" s="121"/>
      <c r="AD2302" s="122"/>
      <c r="AE2302" s="122"/>
      <c r="AF2302" s="121" t="s">
        <v>9365</v>
      </c>
      <c r="AG2302" s="121" t="s">
        <v>9019</v>
      </c>
      <c r="AH2302" s="121" t="s">
        <v>9366</v>
      </c>
      <c r="AI2302" s="121"/>
      <c r="AJ2302" s="123">
        <v>12</v>
      </c>
      <c r="AK2302" s="123">
        <v>50</v>
      </c>
      <c r="AL2302" s="123">
        <f t="shared" si="528"/>
        <v>600</v>
      </c>
      <c r="AM2302" s="123">
        <f t="shared" si="529"/>
        <v>0</v>
      </c>
      <c r="AN2302" s="130"/>
      <c r="AO2302" s="147"/>
      <c r="AP2302" s="24"/>
      <c r="AQ2302" s="73">
        <f t="shared" si="530"/>
        <v>0</v>
      </c>
    </row>
    <row r="2303" spans="1:46" s="22" customFormat="1" ht="76.5" outlineLevel="1" x14ac:dyDescent="0.25">
      <c r="A2303" s="70"/>
      <c r="B2303" s="72" t="s">
        <v>9252</v>
      </c>
      <c r="C2303" s="74" t="s">
        <v>79</v>
      </c>
      <c r="D2303" s="74" t="s">
        <v>1522</v>
      </c>
      <c r="E2303" s="74" t="s">
        <v>3146</v>
      </c>
      <c r="F2303" s="74" t="s">
        <v>1511</v>
      </c>
      <c r="G2303" s="74" t="s">
        <v>9230</v>
      </c>
      <c r="H2303" s="23" t="s">
        <v>100</v>
      </c>
      <c r="I2303" s="29">
        <v>1</v>
      </c>
      <c r="J2303" s="25">
        <v>710000000</v>
      </c>
      <c r="K2303" s="25" t="s">
        <v>82</v>
      </c>
      <c r="L2303" s="30" t="s">
        <v>214</v>
      </c>
      <c r="M2303" s="74" t="s">
        <v>706</v>
      </c>
      <c r="N2303" s="26" t="s">
        <v>84</v>
      </c>
      <c r="O2303" s="26" t="s">
        <v>9226</v>
      </c>
      <c r="P2303" s="21" t="s">
        <v>91</v>
      </c>
      <c r="Q2303" s="27">
        <v>778</v>
      </c>
      <c r="R2303" s="26" t="s">
        <v>899</v>
      </c>
      <c r="S2303" s="12">
        <v>12</v>
      </c>
      <c r="T2303" s="73">
        <v>100</v>
      </c>
      <c r="U2303" s="12">
        <f t="shared" si="526"/>
        <v>1200</v>
      </c>
      <c r="V2303" s="12">
        <f t="shared" si="527"/>
        <v>1344.0000000000002</v>
      </c>
      <c r="W2303" s="23"/>
      <c r="X2303" s="23">
        <v>2017</v>
      </c>
      <c r="Y2303" s="25"/>
      <c r="Z2303" s="121" t="s">
        <v>1566</v>
      </c>
      <c r="AA2303" s="121" t="s">
        <v>904</v>
      </c>
      <c r="AB2303" s="121" t="s">
        <v>4792</v>
      </c>
      <c r="AC2303" s="121"/>
      <c r="AD2303" s="122"/>
      <c r="AE2303" s="122"/>
      <c r="AF2303" s="121" t="s">
        <v>9365</v>
      </c>
      <c r="AG2303" s="121" t="s">
        <v>9019</v>
      </c>
      <c r="AH2303" s="121" t="s">
        <v>9366</v>
      </c>
      <c r="AI2303" s="121"/>
      <c r="AJ2303" s="123">
        <v>12</v>
      </c>
      <c r="AK2303" s="123">
        <v>100</v>
      </c>
      <c r="AL2303" s="123">
        <f t="shared" si="528"/>
        <v>1200</v>
      </c>
      <c r="AM2303" s="123">
        <f t="shared" si="529"/>
        <v>0</v>
      </c>
      <c r="AN2303" s="130"/>
      <c r="AO2303" s="147"/>
      <c r="AP2303" s="24"/>
      <c r="AQ2303" s="73">
        <f t="shared" si="530"/>
        <v>0</v>
      </c>
    </row>
    <row r="2304" spans="1:46" s="22" customFormat="1" ht="76.5" outlineLevel="1" x14ac:dyDescent="0.25">
      <c r="A2304" s="70"/>
      <c r="B2304" s="72" t="s">
        <v>9253</v>
      </c>
      <c r="C2304" s="74" t="s">
        <v>79</v>
      </c>
      <c r="D2304" s="74" t="s">
        <v>9231</v>
      </c>
      <c r="E2304" s="74" t="s">
        <v>9232</v>
      </c>
      <c r="F2304" s="74" t="s">
        <v>1553</v>
      </c>
      <c r="G2304" s="74" t="s">
        <v>9233</v>
      </c>
      <c r="H2304" s="23" t="s">
        <v>100</v>
      </c>
      <c r="I2304" s="29">
        <v>1</v>
      </c>
      <c r="J2304" s="25">
        <v>710000000</v>
      </c>
      <c r="K2304" s="25" t="s">
        <v>82</v>
      </c>
      <c r="L2304" s="30" t="s">
        <v>214</v>
      </c>
      <c r="M2304" s="74" t="s">
        <v>706</v>
      </c>
      <c r="N2304" s="26" t="s">
        <v>84</v>
      </c>
      <c r="O2304" s="26" t="s">
        <v>9226</v>
      </c>
      <c r="P2304" s="21" t="s">
        <v>91</v>
      </c>
      <c r="Q2304" s="27">
        <v>778</v>
      </c>
      <c r="R2304" s="26" t="s">
        <v>899</v>
      </c>
      <c r="S2304" s="12">
        <v>12</v>
      </c>
      <c r="T2304" s="73">
        <v>100</v>
      </c>
      <c r="U2304" s="12">
        <f t="shared" si="526"/>
        <v>1200</v>
      </c>
      <c r="V2304" s="12">
        <f t="shared" si="527"/>
        <v>1344.0000000000002</v>
      </c>
      <c r="W2304" s="23"/>
      <c r="X2304" s="23">
        <v>2017</v>
      </c>
      <c r="Y2304" s="25"/>
      <c r="Z2304" s="121" t="s">
        <v>1566</v>
      </c>
      <c r="AA2304" s="121" t="s">
        <v>904</v>
      </c>
      <c r="AB2304" s="121" t="s">
        <v>4792</v>
      </c>
      <c r="AC2304" s="121"/>
      <c r="AD2304" s="122"/>
      <c r="AE2304" s="122"/>
      <c r="AF2304" s="121" t="s">
        <v>9365</v>
      </c>
      <c r="AG2304" s="121" t="s">
        <v>9019</v>
      </c>
      <c r="AH2304" s="121" t="s">
        <v>9366</v>
      </c>
      <c r="AI2304" s="121"/>
      <c r="AJ2304" s="123">
        <v>12</v>
      </c>
      <c r="AK2304" s="123">
        <v>100</v>
      </c>
      <c r="AL2304" s="123">
        <f t="shared" si="528"/>
        <v>1200</v>
      </c>
      <c r="AM2304" s="123">
        <f t="shared" si="529"/>
        <v>0</v>
      </c>
      <c r="AN2304" s="130"/>
      <c r="AO2304" s="147"/>
      <c r="AP2304" s="24"/>
      <c r="AQ2304" s="73">
        <f t="shared" si="530"/>
        <v>0</v>
      </c>
    </row>
    <row r="2305" spans="1:46" s="22" customFormat="1" ht="76.5" outlineLevel="1" x14ac:dyDescent="0.25">
      <c r="A2305" s="70"/>
      <c r="B2305" s="72" t="s">
        <v>9254</v>
      </c>
      <c r="C2305" s="74" t="s">
        <v>79</v>
      </c>
      <c r="D2305" s="74" t="s">
        <v>5966</v>
      </c>
      <c r="E2305" s="74" t="s">
        <v>5967</v>
      </c>
      <c r="F2305" s="74" t="s">
        <v>1518</v>
      </c>
      <c r="G2305" s="74" t="s">
        <v>9234</v>
      </c>
      <c r="H2305" s="23" t="s">
        <v>100</v>
      </c>
      <c r="I2305" s="29">
        <v>1</v>
      </c>
      <c r="J2305" s="25">
        <v>710000000</v>
      </c>
      <c r="K2305" s="25" t="s">
        <v>82</v>
      </c>
      <c r="L2305" s="30" t="s">
        <v>214</v>
      </c>
      <c r="M2305" s="74" t="s">
        <v>706</v>
      </c>
      <c r="N2305" s="26" t="s">
        <v>84</v>
      </c>
      <c r="O2305" s="26" t="s">
        <v>9226</v>
      </c>
      <c r="P2305" s="21" t="s">
        <v>91</v>
      </c>
      <c r="Q2305" s="27">
        <v>872</v>
      </c>
      <c r="R2305" s="26" t="s">
        <v>1564</v>
      </c>
      <c r="S2305" s="12">
        <v>12</v>
      </c>
      <c r="T2305" s="73">
        <v>200</v>
      </c>
      <c r="U2305" s="12">
        <f t="shared" si="517"/>
        <v>2400</v>
      </c>
      <c r="V2305" s="12">
        <f t="shared" si="525"/>
        <v>2688.0000000000005</v>
      </c>
      <c r="W2305" s="23"/>
      <c r="X2305" s="23">
        <v>2017</v>
      </c>
      <c r="Y2305" s="25"/>
      <c r="Z2305" s="121" t="s">
        <v>1566</v>
      </c>
      <c r="AA2305" s="121" t="s">
        <v>904</v>
      </c>
      <c r="AB2305" s="121" t="s">
        <v>4792</v>
      </c>
      <c r="AC2305" s="121"/>
      <c r="AD2305" s="122"/>
      <c r="AE2305" s="122"/>
      <c r="AF2305" s="121" t="s">
        <v>9365</v>
      </c>
      <c r="AG2305" s="121" t="s">
        <v>9019</v>
      </c>
      <c r="AH2305" s="121" t="s">
        <v>9366</v>
      </c>
      <c r="AI2305" s="121"/>
      <c r="AJ2305" s="123">
        <v>12</v>
      </c>
      <c r="AK2305" s="123">
        <v>200</v>
      </c>
      <c r="AL2305" s="123">
        <f t="shared" si="528"/>
        <v>2400</v>
      </c>
      <c r="AM2305" s="123">
        <f t="shared" si="529"/>
        <v>0</v>
      </c>
      <c r="AN2305" s="130"/>
      <c r="AO2305" s="147"/>
      <c r="AP2305" s="24"/>
      <c r="AQ2305" s="73">
        <f t="shared" si="518"/>
        <v>0</v>
      </c>
    </row>
    <row r="2306" spans="1:46" s="22" customFormat="1" ht="76.5" outlineLevel="1" x14ac:dyDescent="0.25">
      <c r="A2306" s="70"/>
      <c r="B2306" s="72" t="s">
        <v>9255</v>
      </c>
      <c r="C2306" s="74" t="s">
        <v>79</v>
      </c>
      <c r="D2306" s="74" t="s">
        <v>9235</v>
      </c>
      <c r="E2306" s="74" t="s">
        <v>1549</v>
      </c>
      <c r="F2306" s="74" t="s">
        <v>9236</v>
      </c>
      <c r="G2306" s="74" t="s">
        <v>9237</v>
      </c>
      <c r="H2306" s="23" t="s">
        <v>100</v>
      </c>
      <c r="I2306" s="29">
        <v>1</v>
      </c>
      <c r="J2306" s="25">
        <v>710000000</v>
      </c>
      <c r="K2306" s="25" t="s">
        <v>82</v>
      </c>
      <c r="L2306" s="30" t="s">
        <v>214</v>
      </c>
      <c r="M2306" s="74" t="s">
        <v>706</v>
      </c>
      <c r="N2306" s="26" t="s">
        <v>84</v>
      </c>
      <c r="O2306" s="26" t="s">
        <v>9226</v>
      </c>
      <c r="P2306" s="21" t="s">
        <v>91</v>
      </c>
      <c r="Q2306" s="27">
        <v>796</v>
      </c>
      <c r="R2306" s="26" t="s">
        <v>678</v>
      </c>
      <c r="S2306" s="12">
        <v>24</v>
      </c>
      <c r="T2306" s="73">
        <v>300</v>
      </c>
      <c r="U2306" s="12">
        <f t="shared" si="517"/>
        <v>7200</v>
      </c>
      <c r="V2306" s="12">
        <f t="shared" si="525"/>
        <v>8064.0000000000009</v>
      </c>
      <c r="W2306" s="23"/>
      <c r="X2306" s="23">
        <v>2017</v>
      </c>
      <c r="Y2306" s="25"/>
      <c r="Z2306" s="121" t="s">
        <v>1566</v>
      </c>
      <c r="AA2306" s="121" t="s">
        <v>904</v>
      </c>
      <c r="AB2306" s="121" t="s">
        <v>4792</v>
      </c>
      <c r="AC2306" s="121"/>
      <c r="AD2306" s="122"/>
      <c r="AE2306" s="122"/>
      <c r="AF2306" s="121" t="s">
        <v>9365</v>
      </c>
      <c r="AG2306" s="121" t="s">
        <v>9019</v>
      </c>
      <c r="AH2306" s="121" t="s">
        <v>9366</v>
      </c>
      <c r="AI2306" s="121"/>
      <c r="AJ2306" s="123">
        <v>24</v>
      </c>
      <c r="AK2306" s="123">
        <v>300</v>
      </c>
      <c r="AL2306" s="123">
        <f t="shared" si="528"/>
        <v>7200</v>
      </c>
      <c r="AM2306" s="123">
        <f t="shared" si="529"/>
        <v>0</v>
      </c>
      <c r="AN2306" s="130"/>
      <c r="AO2306" s="147"/>
      <c r="AP2306" s="24"/>
      <c r="AQ2306" s="73">
        <f t="shared" si="518"/>
        <v>0</v>
      </c>
    </row>
    <row r="2307" spans="1:46" s="22" customFormat="1" ht="76.5" outlineLevel="1" x14ac:dyDescent="0.25">
      <c r="A2307" s="70"/>
      <c r="B2307" s="72" t="s">
        <v>9256</v>
      </c>
      <c r="C2307" s="74" t="s">
        <v>79</v>
      </c>
      <c r="D2307" s="74" t="s">
        <v>1546</v>
      </c>
      <c r="E2307" s="74" t="s">
        <v>1544</v>
      </c>
      <c r="F2307" s="74" t="s">
        <v>1547</v>
      </c>
      <c r="G2307" s="74" t="s">
        <v>9238</v>
      </c>
      <c r="H2307" s="23" t="s">
        <v>100</v>
      </c>
      <c r="I2307" s="29">
        <v>1</v>
      </c>
      <c r="J2307" s="25">
        <v>710000000</v>
      </c>
      <c r="K2307" s="25" t="s">
        <v>82</v>
      </c>
      <c r="L2307" s="30" t="s">
        <v>214</v>
      </c>
      <c r="M2307" s="74" t="s">
        <v>706</v>
      </c>
      <c r="N2307" s="26" t="s">
        <v>84</v>
      </c>
      <c r="O2307" s="26" t="s">
        <v>9226</v>
      </c>
      <c r="P2307" s="21" t="s">
        <v>91</v>
      </c>
      <c r="Q2307" s="27">
        <v>796</v>
      </c>
      <c r="R2307" s="26" t="s">
        <v>678</v>
      </c>
      <c r="S2307" s="12">
        <v>12</v>
      </c>
      <c r="T2307" s="73">
        <v>120</v>
      </c>
      <c r="U2307" s="12">
        <f t="shared" ref="U2307:U2308" si="531">S2307*T2307</f>
        <v>1440</v>
      </c>
      <c r="V2307" s="12">
        <f t="shared" ref="V2307:V2308" si="532">U2307*1.12</f>
        <v>1612.8000000000002</v>
      </c>
      <c r="W2307" s="23"/>
      <c r="X2307" s="23">
        <v>2017</v>
      </c>
      <c r="Y2307" s="25"/>
      <c r="Z2307" s="121" t="s">
        <v>1566</v>
      </c>
      <c r="AA2307" s="121" t="s">
        <v>904</v>
      </c>
      <c r="AB2307" s="121" t="s">
        <v>4792</v>
      </c>
      <c r="AC2307" s="121"/>
      <c r="AD2307" s="122"/>
      <c r="AE2307" s="122"/>
      <c r="AF2307" s="121" t="s">
        <v>9365</v>
      </c>
      <c r="AG2307" s="121" t="s">
        <v>9019</v>
      </c>
      <c r="AH2307" s="121" t="s">
        <v>9366</v>
      </c>
      <c r="AI2307" s="121"/>
      <c r="AJ2307" s="123">
        <v>12</v>
      </c>
      <c r="AK2307" s="123">
        <v>120</v>
      </c>
      <c r="AL2307" s="123">
        <f t="shared" si="528"/>
        <v>1440</v>
      </c>
      <c r="AM2307" s="123">
        <f t="shared" si="529"/>
        <v>0</v>
      </c>
      <c r="AN2307" s="130"/>
      <c r="AO2307" s="147"/>
      <c r="AP2307" s="24"/>
      <c r="AQ2307" s="73">
        <f t="shared" ref="AQ2307:AQ2308" si="533">AL2307*AP2307</f>
        <v>0</v>
      </c>
    </row>
    <row r="2308" spans="1:46" s="22" customFormat="1" ht="76.5" outlineLevel="1" x14ac:dyDescent="0.25">
      <c r="A2308" s="70"/>
      <c r="B2308" s="72" t="s">
        <v>9257</v>
      </c>
      <c r="C2308" s="74" t="s">
        <v>79</v>
      </c>
      <c r="D2308" s="74" t="s">
        <v>9239</v>
      </c>
      <c r="E2308" s="74" t="s">
        <v>1540</v>
      </c>
      <c r="F2308" s="74" t="s">
        <v>9240</v>
      </c>
      <c r="G2308" s="74" t="s">
        <v>9241</v>
      </c>
      <c r="H2308" s="23" t="s">
        <v>100</v>
      </c>
      <c r="I2308" s="29">
        <v>1</v>
      </c>
      <c r="J2308" s="25">
        <v>710000000</v>
      </c>
      <c r="K2308" s="25" t="s">
        <v>82</v>
      </c>
      <c r="L2308" s="30" t="s">
        <v>214</v>
      </c>
      <c r="M2308" s="74" t="s">
        <v>706</v>
      </c>
      <c r="N2308" s="26" t="s">
        <v>84</v>
      </c>
      <c r="O2308" s="26" t="s">
        <v>9226</v>
      </c>
      <c r="P2308" s="21" t="s">
        <v>91</v>
      </c>
      <c r="Q2308" s="27">
        <v>796</v>
      </c>
      <c r="R2308" s="26" t="s">
        <v>678</v>
      </c>
      <c r="S2308" s="12">
        <v>12</v>
      </c>
      <c r="T2308" s="73">
        <v>130</v>
      </c>
      <c r="U2308" s="12">
        <f t="shared" si="531"/>
        <v>1560</v>
      </c>
      <c r="V2308" s="12">
        <f t="shared" si="532"/>
        <v>1747.2000000000003</v>
      </c>
      <c r="W2308" s="23"/>
      <c r="X2308" s="23">
        <v>2017</v>
      </c>
      <c r="Y2308" s="25"/>
      <c r="Z2308" s="121" t="s">
        <v>1566</v>
      </c>
      <c r="AA2308" s="121" t="s">
        <v>904</v>
      </c>
      <c r="AB2308" s="121" t="s">
        <v>4792</v>
      </c>
      <c r="AC2308" s="121"/>
      <c r="AD2308" s="122"/>
      <c r="AE2308" s="122"/>
      <c r="AF2308" s="121" t="s">
        <v>9365</v>
      </c>
      <c r="AG2308" s="121" t="s">
        <v>9019</v>
      </c>
      <c r="AH2308" s="121" t="s">
        <v>9366</v>
      </c>
      <c r="AI2308" s="121"/>
      <c r="AJ2308" s="123">
        <v>12</v>
      </c>
      <c r="AK2308" s="123">
        <v>130</v>
      </c>
      <c r="AL2308" s="123">
        <f t="shared" si="528"/>
        <v>1560</v>
      </c>
      <c r="AM2308" s="123">
        <f t="shared" si="529"/>
        <v>0</v>
      </c>
      <c r="AN2308" s="130"/>
      <c r="AO2308" s="147"/>
      <c r="AP2308" s="24"/>
      <c r="AQ2308" s="73">
        <f t="shared" si="533"/>
        <v>0</v>
      </c>
    </row>
    <row r="2309" spans="1:46" s="22" customFormat="1" ht="76.5" outlineLevel="1" x14ac:dyDescent="0.25">
      <c r="A2309" s="70"/>
      <c r="B2309" s="72" t="s">
        <v>9258</v>
      </c>
      <c r="C2309" s="74" t="s">
        <v>79</v>
      </c>
      <c r="D2309" s="74" t="s">
        <v>9242</v>
      </c>
      <c r="E2309" s="74" t="s">
        <v>9243</v>
      </c>
      <c r="F2309" s="74" t="s">
        <v>1518</v>
      </c>
      <c r="G2309" s="167" t="s">
        <v>9262</v>
      </c>
      <c r="H2309" s="23" t="s">
        <v>100</v>
      </c>
      <c r="I2309" s="29">
        <v>1</v>
      </c>
      <c r="J2309" s="25">
        <v>710000000</v>
      </c>
      <c r="K2309" s="25" t="s">
        <v>82</v>
      </c>
      <c r="L2309" s="30" t="s">
        <v>214</v>
      </c>
      <c r="M2309" s="74" t="s">
        <v>706</v>
      </c>
      <c r="N2309" s="26" t="s">
        <v>84</v>
      </c>
      <c r="O2309" s="26" t="s">
        <v>9226</v>
      </c>
      <c r="P2309" s="21" t="s">
        <v>91</v>
      </c>
      <c r="Q2309" s="27">
        <v>872</v>
      </c>
      <c r="R2309" s="26" t="s">
        <v>1564</v>
      </c>
      <c r="S2309" s="12">
        <v>12</v>
      </c>
      <c r="T2309" s="73">
        <v>100</v>
      </c>
      <c r="U2309" s="12">
        <f t="shared" ref="U2309:U2310" si="534">S2309*T2309</f>
        <v>1200</v>
      </c>
      <c r="V2309" s="12">
        <f t="shared" ref="V2309:V2310" si="535">U2309*1.12</f>
        <v>1344.0000000000002</v>
      </c>
      <c r="W2309" s="23"/>
      <c r="X2309" s="23">
        <v>2017</v>
      </c>
      <c r="Y2309" s="25"/>
      <c r="Z2309" s="121" t="s">
        <v>1566</v>
      </c>
      <c r="AA2309" s="121" t="s">
        <v>904</v>
      </c>
      <c r="AB2309" s="121" t="s">
        <v>4792</v>
      </c>
      <c r="AC2309" s="121"/>
      <c r="AD2309" s="122"/>
      <c r="AE2309" s="122"/>
      <c r="AF2309" s="121" t="s">
        <v>9365</v>
      </c>
      <c r="AG2309" s="121" t="s">
        <v>9019</v>
      </c>
      <c r="AH2309" s="121" t="s">
        <v>9366</v>
      </c>
      <c r="AI2309" s="121"/>
      <c r="AJ2309" s="123">
        <v>12</v>
      </c>
      <c r="AK2309" s="123">
        <v>100</v>
      </c>
      <c r="AL2309" s="123">
        <f t="shared" si="528"/>
        <v>1200</v>
      </c>
      <c r="AM2309" s="123">
        <f t="shared" si="529"/>
        <v>0</v>
      </c>
      <c r="AN2309" s="130"/>
      <c r="AO2309" s="147"/>
      <c r="AP2309" s="24"/>
      <c r="AQ2309" s="73">
        <f t="shared" ref="AQ2309:AQ2310" si="536">AL2309*AP2309</f>
        <v>0</v>
      </c>
    </row>
    <row r="2310" spans="1:46" s="22" customFormat="1" ht="76.5" outlineLevel="1" x14ac:dyDescent="0.25">
      <c r="A2310" s="70"/>
      <c r="B2310" s="72" t="s">
        <v>9259</v>
      </c>
      <c r="C2310" s="74" t="s">
        <v>79</v>
      </c>
      <c r="D2310" s="74" t="s">
        <v>9244</v>
      </c>
      <c r="E2310" s="74" t="s">
        <v>9245</v>
      </c>
      <c r="F2310" s="74" t="s">
        <v>1518</v>
      </c>
      <c r="G2310" s="74" t="s">
        <v>9246</v>
      </c>
      <c r="H2310" s="23" t="s">
        <v>100</v>
      </c>
      <c r="I2310" s="29">
        <v>1</v>
      </c>
      <c r="J2310" s="25">
        <v>710000000</v>
      </c>
      <c r="K2310" s="25" t="s">
        <v>82</v>
      </c>
      <c r="L2310" s="30" t="s">
        <v>214</v>
      </c>
      <c r="M2310" s="74" t="s">
        <v>706</v>
      </c>
      <c r="N2310" s="26" t="s">
        <v>84</v>
      </c>
      <c r="O2310" s="26" t="s">
        <v>9226</v>
      </c>
      <c r="P2310" s="21" t="s">
        <v>91</v>
      </c>
      <c r="Q2310" s="27">
        <v>872</v>
      </c>
      <c r="R2310" s="26" t="s">
        <v>1564</v>
      </c>
      <c r="S2310" s="12">
        <v>12</v>
      </c>
      <c r="T2310" s="73">
        <v>100</v>
      </c>
      <c r="U2310" s="12">
        <f t="shared" si="534"/>
        <v>1200</v>
      </c>
      <c r="V2310" s="12">
        <f t="shared" si="535"/>
        <v>1344.0000000000002</v>
      </c>
      <c r="W2310" s="23"/>
      <c r="X2310" s="23">
        <v>2017</v>
      </c>
      <c r="Y2310" s="25"/>
      <c r="Z2310" s="121" t="s">
        <v>1566</v>
      </c>
      <c r="AA2310" s="121" t="s">
        <v>904</v>
      </c>
      <c r="AB2310" s="121" t="s">
        <v>4792</v>
      </c>
      <c r="AC2310" s="121"/>
      <c r="AD2310" s="122"/>
      <c r="AE2310" s="122"/>
      <c r="AF2310" s="121" t="s">
        <v>9365</v>
      </c>
      <c r="AG2310" s="121" t="s">
        <v>9019</v>
      </c>
      <c r="AH2310" s="121" t="s">
        <v>9366</v>
      </c>
      <c r="AI2310" s="121"/>
      <c r="AJ2310" s="123">
        <v>12</v>
      </c>
      <c r="AK2310" s="123">
        <v>100</v>
      </c>
      <c r="AL2310" s="123">
        <f t="shared" si="528"/>
        <v>1200</v>
      </c>
      <c r="AM2310" s="123">
        <f t="shared" si="529"/>
        <v>0</v>
      </c>
      <c r="AN2310" s="130"/>
      <c r="AO2310" s="147"/>
      <c r="AP2310" s="24"/>
      <c r="AQ2310" s="73">
        <f t="shared" si="536"/>
        <v>0</v>
      </c>
    </row>
    <row r="2311" spans="1:46" s="22" customFormat="1" ht="76.5" outlineLevel="1" x14ac:dyDescent="0.25">
      <c r="A2311" s="70"/>
      <c r="B2311" s="72" t="s">
        <v>9260</v>
      </c>
      <c r="C2311" s="74" t="s">
        <v>79</v>
      </c>
      <c r="D2311" s="74" t="s">
        <v>9247</v>
      </c>
      <c r="E2311" s="74" t="s">
        <v>9248</v>
      </c>
      <c r="F2311" s="74" t="s">
        <v>1511</v>
      </c>
      <c r="G2311" s="74" t="s">
        <v>1512</v>
      </c>
      <c r="H2311" s="23" t="s">
        <v>100</v>
      </c>
      <c r="I2311" s="29">
        <v>1</v>
      </c>
      <c r="J2311" s="25">
        <v>710000000</v>
      </c>
      <c r="K2311" s="25" t="s">
        <v>82</v>
      </c>
      <c r="L2311" s="30" t="s">
        <v>214</v>
      </c>
      <c r="M2311" s="74" t="s">
        <v>706</v>
      </c>
      <c r="N2311" s="26" t="s">
        <v>84</v>
      </c>
      <c r="O2311" s="26" t="s">
        <v>9226</v>
      </c>
      <c r="P2311" s="21" t="s">
        <v>91</v>
      </c>
      <c r="Q2311" s="27">
        <v>778</v>
      </c>
      <c r="R2311" s="26" t="s">
        <v>899</v>
      </c>
      <c r="S2311" s="12">
        <v>12</v>
      </c>
      <c r="T2311" s="73">
        <v>50</v>
      </c>
      <c r="U2311" s="12">
        <f t="shared" si="517"/>
        <v>600</v>
      </c>
      <c r="V2311" s="12">
        <f t="shared" si="525"/>
        <v>672.00000000000011</v>
      </c>
      <c r="W2311" s="23"/>
      <c r="X2311" s="23">
        <v>2017</v>
      </c>
      <c r="Y2311" s="25"/>
      <c r="Z2311" s="121" t="s">
        <v>1566</v>
      </c>
      <c r="AA2311" s="121" t="s">
        <v>904</v>
      </c>
      <c r="AB2311" s="121" t="s">
        <v>4792</v>
      </c>
      <c r="AC2311" s="121"/>
      <c r="AD2311" s="122"/>
      <c r="AE2311" s="122"/>
      <c r="AF2311" s="121" t="s">
        <v>9365</v>
      </c>
      <c r="AG2311" s="121" t="s">
        <v>9019</v>
      </c>
      <c r="AH2311" s="121" t="s">
        <v>9366</v>
      </c>
      <c r="AI2311" s="121"/>
      <c r="AJ2311" s="123">
        <v>12</v>
      </c>
      <c r="AK2311" s="123">
        <v>50</v>
      </c>
      <c r="AL2311" s="123">
        <f t="shared" si="528"/>
        <v>600</v>
      </c>
      <c r="AM2311" s="123">
        <f t="shared" si="529"/>
        <v>0</v>
      </c>
      <c r="AN2311" s="130"/>
      <c r="AO2311" s="147"/>
      <c r="AP2311" s="24"/>
      <c r="AQ2311" s="73">
        <f t="shared" si="518"/>
        <v>0</v>
      </c>
    </row>
    <row r="2312" spans="1:46" s="22" customFormat="1" ht="76.5" outlineLevel="1" x14ac:dyDescent="0.25">
      <c r="A2312" s="70"/>
      <c r="B2312" s="72" t="s">
        <v>9261</v>
      </c>
      <c r="C2312" s="74" t="s">
        <v>79</v>
      </c>
      <c r="D2312" s="74" t="s">
        <v>1516</v>
      </c>
      <c r="E2312" s="74" t="s">
        <v>1517</v>
      </c>
      <c r="F2312" s="74" t="s">
        <v>1518</v>
      </c>
      <c r="G2312" s="74" t="s">
        <v>9249</v>
      </c>
      <c r="H2312" s="23" t="s">
        <v>100</v>
      </c>
      <c r="I2312" s="29">
        <v>1</v>
      </c>
      <c r="J2312" s="25">
        <v>710000000</v>
      </c>
      <c r="K2312" s="25" t="s">
        <v>82</v>
      </c>
      <c r="L2312" s="30" t="s">
        <v>214</v>
      </c>
      <c r="M2312" s="74" t="s">
        <v>706</v>
      </c>
      <c r="N2312" s="26" t="s">
        <v>84</v>
      </c>
      <c r="O2312" s="26" t="s">
        <v>9226</v>
      </c>
      <c r="P2312" s="21" t="s">
        <v>91</v>
      </c>
      <c r="Q2312" s="27">
        <v>872</v>
      </c>
      <c r="R2312" s="26" t="s">
        <v>1564</v>
      </c>
      <c r="S2312" s="12">
        <v>12</v>
      </c>
      <c r="T2312" s="73">
        <v>70</v>
      </c>
      <c r="U2312" s="12">
        <f t="shared" si="517"/>
        <v>840</v>
      </c>
      <c r="V2312" s="12">
        <f t="shared" si="525"/>
        <v>940.80000000000007</v>
      </c>
      <c r="W2312" s="23"/>
      <c r="X2312" s="23">
        <v>2017</v>
      </c>
      <c r="Y2312" s="25"/>
      <c r="Z2312" s="121" t="s">
        <v>1566</v>
      </c>
      <c r="AA2312" s="121" t="s">
        <v>904</v>
      </c>
      <c r="AB2312" s="121" t="s">
        <v>4792</v>
      </c>
      <c r="AC2312" s="121"/>
      <c r="AD2312" s="122"/>
      <c r="AE2312" s="122"/>
      <c r="AF2312" s="121" t="s">
        <v>9365</v>
      </c>
      <c r="AG2312" s="121" t="s">
        <v>9019</v>
      </c>
      <c r="AH2312" s="121" t="s">
        <v>9366</v>
      </c>
      <c r="AI2312" s="121"/>
      <c r="AJ2312" s="123">
        <v>12</v>
      </c>
      <c r="AK2312" s="123">
        <v>70</v>
      </c>
      <c r="AL2312" s="123">
        <f t="shared" si="528"/>
        <v>840</v>
      </c>
      <c r="AM2312" s="123">
        <f t="shared" si="529"/>
        <v>0</v>
      </c>
      <c r="AN2312" s="130"/>
      <c r="AO2312" s="147"/>
      <c r="AP2312" s="24"/>
      <c r="AQ2312" s="73">
        <f t="shared" si="518"/>
        <v>0</v>
      </c>
    </row>
    <row r="2313" spans="1:46" s="22" customFormat="1" ht="76.5" outlineLevel="1" x14ac:dyDescent="0.25">
      <c r="A2313" s="70"/>
      <c r="B2313" s="72" t="s">
        <v>9267</v>
      </c>
      <c r="C2313" s="21" t="s">
        <v>79</v>
      </c>
      <c r="D2313" s="21" t="s">
        <v>302</v>
      </c>
      <c r="E2313" s="21" t="s">
        <v>303</v>
      </c>
      <c r="F2313" s="21" t="s">
        <v>304</v>
      </c>
      <c r="G2313" s="21" t="s">
        <v>731</v>
      </c>
      <c r="H2313" s="23" t="s">
        <v>100</v>
      </c>
      <c r="I2313" s="69" t="s">
        <v>683</v>
      </c>
      <c r="J2313" s="25">
        <v>710000000</v>
      </c>
      <c r="K2313" s="25" t="s">
        <v>82</v>
      </c>
      <c r="L2313" s="30" t="s">
        <v>214</v>
      </c>
      <c r="M2313" s="30" t="s">
        <v>1428</v>
      </c>
      <c r="N2313" s="26" t="s">
        <v>84</v>
      </c>
      <c r="O2313" s="26" t="s">
        <v>4214</v>
      </c>
      <c r="P2313" s="74" t="s">
        <v>684</v>
      </c>
      <c r="Q2313" s="27">
        <v>112</v>
      </c>
      <c r="R2313" s="26" t="s">
        <v>85</v>
      </c>
      <c r="S2313" s="12">
        <v>36000</v>
      </c>
      <c r="T2313" s="73">
        <f>155/1.12</f>
        <v>138.39285714285714</v>
      </c>
      <c r="U2313" s="12">
        <f t="shared" si="517"/>
        <v>4982142.8571428573</v>
      </c>
      <c r="V2313" s="12">
        <f t="shared" si="525"/>
        <v>5580000.0000000009</v>
      </c>
      <c r="W2313" s="23"/>
      <c r="X2313" s="23">
        <v>2017</v>
      </c>
      <c r="Y2313" s="25"/>
      <c r="Z2313" s="121" t="s">
        <v>686</v>
      </c>
      <c r="AA2313" s="121" t="s">
        <v>1427</v>
      </c>
      <c r="AB2313" s="121" t="s">
        <v>4792</v>
      </c>
      <c r="AC2313" s="121"/>
      <c r="AD2313" s="122"/>
      <c r="AE2313" s="122"/>
      <c r="AF2313" s="121" t="s">
        <v>9361</v>
      </c>
      <c r="AG2313" s="121" t="s">
        <v>9020</v>
      </c>
      <c r="AH2313" s="121" t="s">
        <v>9363</v>
      </c>
      <c r="AI2313" s="121"/>
      <c r="AJ2313" s="123">
        <v>36000</v>
      </c>
      <c r="AK2313" s="123">
        <v>155</v>
      </c>
      <c r="AL2313" s="123">
        <f>AJ2313*AK2313</f>
        <v>5580000</v>
      </c>
      <c r="AM2313" s="123">
        <f>V2313-AL2313</f>
        <v>0</v>
      </c>
      <c r="AN2313" s="130"/>
      <c r="AO2313" s="147" t="s">
        <v>203</v>
      </c>
      <c r="AP2313" s="24">
        <v>1</v>
      </c>
      <c r="AQ2313" s="73">
        <f t="shared" si="518"/>
        <v>5580000</v>
      </c>
      <c r="AS2313" s="70"/>
      <c r="AT2313" s="70"/>
    </row>
    <row r="2314" spans="1:46" s="32" customFormat="1" ht="12.75" x14ac:dyDescent="0.25">
      <c r="A2314" s="102"/>
      <c r="B2314" s="33" t="s">
        <v>30</v>
      </c>
      <c r="C2314" s="34"/>
      <c r="D2314" s="35"/>
      <c r="E2314" s="36"/>
      <c r="F2314" s="36"/>
      <c r="G2314" s="36"/>
      <c r="H2314" s="36"/>
      <c r="I2314" s="159"/>
      <c r="J2314" s="25"/>
      <c r="K2314" s="25"/>
      <c r="L2314" s="25"/>
      <c r="M2314" s="36"/>
      <c r="N2314" s="36"/>
      <c r="O2314" s="36"/>
      <c r="P2314" s="36"/>
      <c r="Q2314" s="36"/>
      <c r="R2314" s="36"/>
      <c r="S2314" s="36"/>
      <c r="T2314" s="37"/>
      <c r="U2314" s="37">
        <f>SUM(U57:U2313)</f>
        <v>910109874.62117755</v>
      </c>
      <c r="V2314" s="37">
        <f>SUM(V57:V2313)</f>
        <v>1019323059.5757207</v>
      </c>
      <c r="W2314" s="38"/>
      <c r="X2314" s="23"/>
      <c r="Y2314" s="39"/>
      <c r="Z2314" s="121"/>
      <c r="AA2314" s="121"/>
      <c r="AB2314" s="121"/>
      <c r="AC2314" s="121"/>
      <c r="AD2314" s="122"/>
      <c r="AE2314" s="121"/>
      <c r="AF2314" s="121"/>
      <c r="AG2314" s="121"/>
      <c r="AH2314" s="121"/>
      <c r="AI2314" s="121"/>
      <c r="AJ2314" s="123"/>
      <c r="AK2314" s="123"/>
      <c r="AL2314" s="123"/>
      <c r="AM2314" s="123"/>
      <c r="AN2314" s="134"/>
      <c r="AO2314" s="146"/>
      <c r="AP2314" s="24"/>
      <c r="AQ2314" s="146"/>
      <c r="AS2314" s="163"/>
      <c r="AT2314" s="163"/>
    </row>
    <row r="2315" spans="1:46" s="32" customFormat="1" ht="12.75" x14ac:dyDescent="0.25">
      <c r="A2315" s="102"/>
      <c r="B2315" s="16" t="s">
        <v>31</v>
      </c>
      <c r="C2315" s="17"/>
      <c r="D2315" s="17"/>
      <c r="E2315" s="17"/>
      <c r="F2315" s="17"/>
      <c r="G2315" s="18"/>
      <c r="H2315" s="17"/>
      <c r="I2315" s="160"/>
      <c r="J2315" s="25"/>
      <c r="K2315" s="25"/>
      <c r="L2315" s="25"/>
      <c r="M2315" s="17"/>
      <c r="N2315" s="17"/>
      <c r="O2315" s="17"/>
      <c r="P2315" s="17"/>
      <c r="Q2315" s="17"/>
      <c r="R2315" s="17"/>
      <c r="S2315" s="17"/>
      <c r="T2315" s="17"/>
      <c r="U2315" s="17"/>
      <c r="V2315" s="19"/>
      <c r="W2315" s="19"/>
      <c r="X2315" s="23"/>
      <c r="Y2315" s="20"/>
      <c r="Z2315" s="121"/>
      <c r="AA2315" s="121"/>
      <c r="AB2315" s="121"/>
      <c r="AC2315" s="121"/>
      <c r="AD2315" s="122"/>
      <c r="AE2315" s="121"/>
      <c r="AF2315" s="121"/>
      <c r="AG2315" s="121"/>
      <c r="AH2315" s="121"/>
      <c r="AI2315" s="121"/>
      <c r="AJ2315" s="123"/>
      <c r="AK2315" s="123"/>
      <c r="AL2315" s="123"/>
      <c r="AM2315" s="123"/>
      <c r="AN2315" s="134"/>
      <c r="AO2315" s="146"/>
      <c r="AP2315" s="24"/>
      <c r="AQ2315" s="146"/>
      <c r="AS2315" s="163"/>
      <c r="AT2315" s="163"/>
    </row>
    <row r="2316" spans="1:46" ht="63.75" outlineLevel="1" x14ac:dyDescent="0.25">
      <c r="A2316" s="70"/>
      <c r="B2316" s="23" t="s">
        <v>2995</v>
      </c>
      <c r="C2316" s="21" t="s">
        <v>79</v>
      </c>
      <c r="D2316" s="25" t="s">
        <v>691</v>
      </c>
      <c r="E2316" s="25" t="s">
        <v>692</v>
      </c>
      <c r="F2316" s="25" t="s">
        <v>692</v>
      </c>
      <c r="G2316" s="25" t="s">
        <v>693</v>
      </c>
      <c r="H2316" s="25" t="s">
        <v>81</v>
      </c>
      <c r="I2316" s="80">
        <v>0.5</v>
      </c>
      <c r="J2316" s="25">
        <v>710000000</v>
      </c>
      <c r="K2316" s="25" t="s">
        <v>82</v>
      </c>
      <c r="L2316" s="25" t="s">
        <v>83</v>
      </c>
      <c r="M2316" s="25" t="s">
        <v>695</v>
      </c>
      <c r="N2316" s="23"/>
      <c r="O2316" s="25" t="s">
        <v>4317</v>
      </c>
      <c r="P2316" s="25" t="s">
        <v>694</v>
      </c>
      <c r="Q2316" s="23"/>
      <c r="R2316" s="25"/>
      <c r="S2316" s="42"/>
      <c r="T2316" s="42"/>
      <c r="U2316" s="68">
        <v>41904090</v>
      </c>
      <c r="V2316" s="45">
        <f t="shared" ref="V2316:V2333" si="537">U2316*1.12</f>
        <v>46932580.800000004</v>
      </c>
      <c r="W2316" s="23"/>
      <c r="X2316" s="23">
        <v>2017</v>
      </c>
      <c r="Y2316" s="43"/>
      <c r="Z2316" s="121" t="s">
        <v>697</v>
      </c>
      <c r="AA2316" s="121" t="s">
        <v>698</v>
      </c>
      <c r="AB2316" s="121"/>
      <c r="AC2316" s="121"/>
      <c r="AD2316" s="122"/>
      <c r="AE2316" s="121"/>
      <c r="AF2316" s="121" t="s">
        <v>8248</v>
      </c>
      <c r="AG2316" s="121" t="s">
        <v>9018</v>
      </c>
      <c r="AH2316" s="121" t="s">
        <v>8249</v>
      </c>
      <c r="AI2316" s="121"/>
      <c r="AJ2316" s="123"/>
      <c r="AK2316" s="123"/>
      <c r="AL2316" s="123">
        <v>41904090</v>
      </c>
      <c r="AM2316" s="123">
        <f>U2316-AL2316</f>
        <v>0</v>
      </c>
      <c r="AO2316" s="143"/>
      <c r="AP2316" s="24"/>
      <c r="AQ2316" s="143"/>
    </row>
    <row r="2317" spans="1:46" s="40" customFormat="1" ht="89.25" outlineLevel="1" x14ac:dyDescent="0.25">
      <c r="A2317" s="70"/>
      <c r="B2317" s="23" t="s">
        <v>2996</v>
      </c>
      <c r="C2317" s="21" t="s">
        <v>79</v>
      </c>
      <c r="D2317" s="21" t="s">
        <v>953</v>
      </c>
      <c r="E2317" s="21" t="s">
        <v>954</v>
      </c>
      <c r="F2317" s="21" t="s">
        <v>955</v>
      </c>
      <c r="G2317" s="25" t="s">
        <v>4247</v>
      </c>
      <c r="H2317" s="23" t="s">
        <v>3011</v>
      </c>
      <c r="I2317" s="29">
        <v>0.5</v>
      </c>
      <c r="J2317" s="25">
        <v>710000000</v>
      </c>
      <c r="K2317" s="25" t="s">
        <v>82</v>
      </c>
      <c r="L2317" s="75" t="s">
        <v>273</v>
      </c>
      <c r="M2317" s="30" t="s">
        <v>969</v>
      </c>
      <c r="N2317" s="23"/>
      <c r="O2317" s="25" t="s">
        <v>4300</v>
      </c>
      <c r="P2317" s="25" t="s">
        <v>694</v>
      </c>
      <c r="Q2317" s="23"/>
      <c r="R2317" s="23"/>
      <c r="S2317" s="42"/>
      <c r="T2317" s="42"/>
      <c r="U2317" s="68">
        <v>400000</v>
      </c>
      <c r="V2317" s="45">
        <f t="shared" si="537"/>
        <v>448000.00000000006</v>
      </c>
      <c r="W2317" s="23"/>
      <c r="X2317" s="23">
        <v>2017</v>
      </c>
      <c r="Y2317" s="43"/>
      <c r="Z2317" s="121"/>
      <c r="AA2317" s="121" t="s">
        <v>728</v>
      </c>
      <c r="AB2317" s="121" t="s">
        <v>4792</v>
      </c>
      <c r="AC2317" s="121"/>
      <c r="AD2317" s="122" t="s">
        <v>8479</v>
      </c>
      <c r="AE2317" s="122" t="s">
        <v>8480</v>
      </c>
      <c r="AF2317" s="121" t="s">
        <v>6883</v>
      </c>
      <c r="AG2317" s="121"/>
      <c r="AH2317" s="121"/>
      <c r="AI2317" s="121"/>
      <c r="AJ2317" s="123"/>
      <c r="AK2317" s="123"/>
      <c r="AL2317" s="123"/>
      <c r="AM2317" s="123"/>
      <c r="AN2317" s="136"/>
      <c r="AO2317" s="23"/>
      <c r="AP2317" s="24"/>
      <c r="AQ2317" s="23"/>
      <c r="AS2317" s="163"/>
      <c r="AT2317" s="163"/>
    </row>
    <row r="2318" spans="1:46" s="40" customFormat="1" ht="102" outlineLevel="1" x14ac:dyDescent="0.25">
      <c r="A2318" s="70"/>
      <c r="B2318" s="23" t="s">
        <v>2997</v>
      </c>
      <c r="C2318" s="21" t="s">
        <v>79</v>
      </c>
      <c r="D2318" s="21" t="s">
        <v>958</v>
      </c>
      <c r="E2318" s="21" t="s">
        <v>959</v>
      </c>
      <c r="F2318" s="21" t="s">
        <v>959</v>
      </c>
      <c r="G2318" s="25" t="s">
        <v>959</v>
      </c>
      <c r="H2318" s="23" t="s">
        <v>3011</v>
      </c>
      <c r="I2318" s="29">
        <v>0.5</v>
      </c>
      <c r="J2318" s="25">
        <v>710000000</v>
      </c>
      <c r="K2318" s="25" t="s">
        <v>82</v>
      </c>
      <c r="L2318" s="75" t="s">
        <v>273</v>
      </c>
      <c r="M2318" s="30" t="s">
        <v>969</v>
      </c>
      <c r="N2318" s="23"/>
      <c r="O2318" s="25" t="s">
        <v>4300</v>
      </c>
      <c r="P2318" s="25" t="s">
        <v>694</v>
      </c>
      <c r="Q2318" s="23"/>
      <c r="R2318" s="23"/>
      <c r="S2318" s="42"/>
      <c r="T2318" s="42"/>
      <c r="U2318" s="68">
        <v>1658000</v>
      </c>
      <c r="V2318" s="45">
        <f t="shared" si="537"/>
        <v>1856960.0000000002</v>
      </c>
      <c r="W2318" s="23"/>
      <c r="X2318" s="23">
        <v>2017</v>
      </c>
      <c r="Y2318" s="43"/>
      <c r="Z2318" s="121" t="s">
        <v>1130</v>
      </c>
      <c r="AA2318" s="121" t="s">
        <v>728</v>
      </c>
      <c r="AB2318" s="121" t="s">
        <v>4703</v>
      </c>
      <c r="AC2318" s="121"/>
      <c r="AD2318" s="122" t="s">
        <v>6950</v>
      </c>
      <c r="AE2318" s="128">
        <v>42810</v>
      </c>
      <c r="AF2318" s="121" t="s">
        <v>231</v>
      </c>
      <c r="AG2318" s="121"/>
      <c r="AH2318" s="121" t="s">
        <v>8454</v>
      </c>
      <c r="AI2318" s="121"/>
      <c r="AJ2318" s="123"/>
      <c r="AK2318" s="123"/>
      <c r="AL2318" s="123">
        <v>1088000</v>
      </c>
      <c r="AM2318" s="123">
        <f>U2318-AL2318</f>
        <v>570000</v>
      </c>
      <c r="AN2318" s="136"/>
      <c r="AO2318" s="23"/>
      <c r="AP2318" s="24"/>
      <c r="AQ2318" s="23"/>
      <c r="AS2318" s="163"/>
      <c r="AT2318" s="163"/>
    </row>
    <row r="2319" spans="1:46" s="40" customFormat="1" ht="102" outlineLevel="1" x14ac:dyDescent="0.25">
      <c r="A2319" s="70"/>
      <c r="B2319" s="23" t="s">
        <v>4350</v>
      </c>
      <c r="C2319" s="21" t="s">
        <v>79</v>
      </c>
      <c r="D2319" s="21" t="s">
        <v>958</v>
      </c>
      <c r="E2319" s="21" t="s">
        <v>959</v>
      </c>
      <c r="F2319" s="21" t="s">
        <v>959</v>
      </c>
      <c r="G2319" s="25" t="s">
        <v>959</v>
      </c>
      <c r="H2319" s="23" t="s">
        <v>3011</v>
      </c>
      <c r="I2319" s="29">
        <v>0.5</v>
      </c>
      <c r="J2319" s="25">
        <v>710000000</v>
      </c>
      <c r="K2319" s="25" t="s">
        <v>82</v>
      </c>
      <c r="L2319" s="75" t="s">
        <v>696</v>
      </c>
      <c r="M2319" s="30" t="s">
        <v>104</v>
      </c>
      <c r="N2319" s="23"/>
      <c r="O2319" s="77" t="s">
        <v>4316</v>
      </c>
      <c r="P2319" s="25" t="s">
        <v>694</v>
      </c>
      <c r="Q2319" s="23"/>
      <c r="R2319" s="23"/>
      <c r="S2319" s="42"/>
      <c r="T2319" s="42"/>
      <c r="U2319" s="68">
        <v>1540998.47</v>
      </c>
      <c r="V2319" s="45">
        <f t="shared" si="537"/>
        <v>1725918.2864000001</v>
      </c>
      <c r="W2319" s="23"/>
      <c r="X2319" s="23">
        <v>2017</v>
      </c>
      <c r="Y2319" s="43"/>
      <c r="Z2319" s="121" t="s">
        <v>1130</v>
      </c>
      <c r="AA2319" s="121" t="s">
        <v>750</v>
      </c>
      <c r="AB2319" s="121" t="s">
        <v>4703</v>
      </c>
      <c r="AC2319" s="121"/>
      <c r="AD2319" s="122" t="s">
        <v>6949</v>
      </c>
      <c r="AE2319" s="128">
        <v>42844</v>
      </c>
      <c r="AF2319" s="121" t="s">
        <v>8469</v>
      </c>
      <c r="AG2319" s="121" t="s">
        <v>9018</v>
      </c>
      <c r="AH2319" s="121" t="s">
        <v>8470</v>
      </c>
      <c r="AI2319" s="121"/>
      <c r="AJ2319" s="123"/>
      <c r="AK2319" s="123"/>
      <c r="AL2319" s="123">
        <v>1482954</v>
      </c>
      <c r="AM2319" s="123">
        <f>U2319-AL2319</f>
        <v>58044.469999999972</v>
      </c>
      <c r="AN2319" s="136"/>
      <c r="AO2319" s="23"/>
      <c r="AP2319" s="24"/>
      <c r="AQ2319" s="23"/>
      <c r="AS2319" s="163"/>
      <c r="AT2319" s="163"/>
    </row>
    <row r="2320" spans="1:46" s="40" customFormat="1" ht="102" outlineLevel="1" x14ac:dyDescent="0.25">
      <c r="A2320" s="70"/>
      <c r="B2320" s="23" t="s">
        <v>2998</v>
      </c>
      <c r="C2320" s="21" t="s">
        <v>79</v>
      </c>
      <c r="D2320" s="21" t="s">
        <v>958</v>
      </c>
      <c r="E2320" s="21" t="s">
        <v>959</v>
      </c>
      <c r="F2320" s="21" t="s">
        <v>959</v>
      </c>
      <c r="G2320" s="25" t="s">
        <v>959</v>
      </c>
      <c r="H2320" s="23" t="s">
        <v>3011</v>
      </c>
      <c r="I2320" s="29">
        <v>0.5</v>
      </c>
      <c r="J2320" s="25">
        <v>710000000</v>
      </c>
      <c r="K2320" s="25" t="s">
        <v>82</v>
      </c>
      <c r="L2320" s="75" t="s">
        <v>696</v>
      </c>
      <c r="M2320" s="30" t="s">
        <v>1728</v>
      </c>
      <c r="N2320" s="23"/>
      <c r="O2320" s="77" t="s">
        <v>4316</v>
      </c>
      <c r="P2320" s="25" t="s">
        <v>694</v>
      </c>
      <c r="Q2320" s="23"/>
      <c r="R2320" s="23"/>
      <c r="S2320" s="42"/>
      <c r="T2320" s="42"/>
      <c r="U2320" s="68">
        <v>1072499</v>
      </c>
      <c r="V2320" s="45">
        <f t="shared" si="537"/>
        <v>1201198.8800000001</v>
      </c>
      <c r="W2320" s="23"/>
      <c r="X2320" s="23">
        <v>2017</v>
      </c>
      <c r="Y2320" s="43"/>
      <c r="Z2320" s="121" t="s">
        <v>1130</v>
      </c>
      <c r="AA2320" s="121" t="s">
        <v>1427</v>
      </c>
      <c r="AB2320" s="121" t="s">
        <v>4703</v>
      </c>
      <c r="AC2320" s="121"/>
      <c r="AD2320" s="122" t="s">
        <v>8477</v>
      </c>
      <c r="AE2320" s="122" t="s">
        <v>6952</v>
      </c>
      <c r="AF2320" s="121" t="s">
        <v>231</v>
      </c>
      <c r="AG2320" s="121"/>
      <c r="AH2320" s="121" t="s">
        <v>8478</v>
      </c>
      <c r="AI2320" s="121"/>
      <c r="AJ2320" s="123"/>
      <c r="AK2320" s="123"/>
      <c r="AL2320" s="123">
        <v>907100</v>
      </c>
      <c r="AM2320" s="123">
        <f>U2320-AL2320</f>
        <v>165399</v>
      </c>
      <c r="AN2320" s="136"/>
      <c r="AO2320" s="23"/>
      <c r="AP2320" s="24"/>
      <c r="AQ2320" s="23"/>
      <c r="AS2320" s="163"/>
      <c r="AT2320" s="163"/>
    </row>
    <row r="2321" spans="1:46" s="40" customFormat="1" ht="114.75" outlineLevel="1" x14ac:dyDescent="0.25">
      <c r="A2321" s="70"/>
      <c r="B2321" s="23" t="s">
        <v>2999</v>
      </c>
      <c r="C2321" s="21" t="s">
        <v>79</v>
      </c>
      <c r="D2321" s="21" t="s">
        <v>909</v>
      </c>
      <c r="E2321" s="21" t="s">
        <v>910</v>
      </c>
      <c r="F2321" s="21" t="s">
        <v>910</v>
      </c>
      <c r="G2321" s="75" t="s">
        <v>4303</v>
      </c>
      <c r="H2321" s="25" t="s">
        <v>100</v>
      </c>
      <c r="I2321" s="29">
        <v>0.5</v>
      </c>
      <c r="J2321" s="25">
        <v>710000000</v>
      </c>
      <c r="K2321" s="25" t="s">
        <v>82</v>
      </c>
      <c r="L2321" s="25" t="s">
        <v>273</v>
      </c>
      <c r="M2321" s="30" t="s">
        <v>706</v>
      </c>
      <c r="N2321" s="23"/>
      <c r="O2321" s="25" t="s">
        <v>4300</v>
      </c>
      <c r="P2321" s="75" t="s">
        <v>694</v>
      </c>
      <c r="Q2321" s="23"/>
      <c r="R2321" s="23"/>
      <c r="S2321" s="42"/>
      <c r="T2321" s="42"/>
      <c r="U2321" s="68">
        <v>300000</v>
      </c>
      <c r="V2321" s="45">
        <f t="shared" si="537"/>
        <v>336000.00000000006</v>
      </c>
      <c r="W2321" s="23"/>
      <c r="X2321" s="23">
        <v>2017</v>
      </c>
      <c r="Y2321" s="43"/>
      <c r="Z2321" s="121"/>
      <c r="AA2321" s="121" t="s">
        <v>904</v>
      </c>
      <c r="AB2321" s="121" t="s">
        <v>4792</v>
      </c>
      <c r="AC2321" s="121"/>
      <c r="AD2321" s="122"/>
      <c r="AE2321" s="121"/>
      <c r="AF2321" s="121" t="s">
        <v>8301</v>
      </c>
      <c r="AG2321" s="121"/>
      <c r="AH2321" s="121" t="s">
        <v>8302</v>
      </c>
      <c r="AI2321" s="121"/>
      <c r="AJ2321" s="123"/>
      <c r="AK2321" s="123"/>
      <c r="AL2321" s="123">
        <v>300000</v>
      </c>
      <c r="AM2321" s="123">
        <f>U2321-AL2321</f>
        <v>0</v>
      </c>
      <c r="AN2321" s="136"/>
      <c r="AO2321" s="23"/>
      <c r="AP2321" s="24"/>
      <c r="AQ2321" s="23"/>
      <c r="AS2321" s="163"/>
      <c r="AT2321" s="163"/>
    </row>
    <row r="2322" spans="1:46" s="40" customFormat="1" ht="114.75" outlineLevel="1" x14ac:dyDescent="0.25">
      <c r="A2322" s="70"/>
      <c r="B2322" s="23" t="s">
        <v>3000</v>
      </c>
      <c r="C2322" s="21" t="s">
        <v>79</v>
      </c>
      <c r="D2322" s="21" t="s">
        <v>909</v>
      </c>
      <c r="E2322" s="21" t="s">
        <v>910</v>
      </c>
      <c r="F2322" s="21" t="s">
        <v>910</v>
      </c>
      <c r="G2322" s="25" t="s">
        <v>4301</v>
      </c>
      <c r="H2322" s="25" t="s">
        <v>100</v>
      </c>
      <c r="I2322" s="29">
        <v>0.5</v>
      </c>
      <c r="J2322" s="25">
        <v>710000000</v>
      </c>
      <c r="K2322" s="25" t="s">
        <v>82</v>
      </c>
      <c r="L2322" s="25" t="s">
        <v>726</v>
      </c>
      <c r="M2322" s="25" t="s">
        <v>695</v>
      </c>
      <c r="N2322" s="23"/>
      <c r="O2322" s="25" t="s">
        <v>4300</v>
      </c>
      <c r="P2322" s="75" t="s">
        <v>694</v>
      </c>
      <c r="Q2322" s="23"/>
      <c r="R2322" s="23"/>
      <c r="S2322" s="42"/>
      <c r="T2322" s="42"/>
      <c r="U2322" s="68">
        <v>291910</v>
      </c>
      <c r="V2322" s="45">
        <f t="shared" si="537"/>
        <v>326939.2</v>
      </c>
      <c r="W2322" s="23"/>
      <c r="X2322" s="23">
        <v>2017</v>
      </c>
      <c r="Y2322" s="43"/>
      <c r="Z2322" s="121"/>
      <c r="AA2322" s="121" t="s">
        <v>923</v>
      </c>
      <c r="AB2322" s="121" t="s">
        <v>4792</v>
      </c>
      <c r="AC2322" s="121"/>
      <c r="AD2322" s="122"/>
      <c r="AE2322" s="121"/>
      <c r="AF2322" s="126" t="s">
        <v>8806</v>
      </c>
      <c r="AG2322" s="126"/>
      <c r="AH2322" s="121" t="s">
        <v>8356</v>
      </c>
      <c r="AI2322" s="121"/>
      <c r="AJ2322" s="123"/>
      <c r="AK2322" s="123"/>
      <c r="AL2322" s="123">
        <v>291850</v>
      </c>
      <c r="AM2322" s="123">
        <f>U2322-AL2322</f>
        <v>60</v>
      </c>
      <c r="AN2322" s="136"/>
      <c r="AO2322" s="23"/>
      <c r="AP2322" s="24"/>
      <c r="AQ2322" s="23"/>
      <c r="AS2322" s="163"/>
      <c r="AT2322" s="163"/>
    </row>
    <row r="2323" spans="1:46" s="44" customFormat="1" ht="51" outlineLevel="1" x14ac:dyDescent="0.25">
      <c r="A2323" s="70"/>
      <c r="B2323" s="23" t="s">
        <v>3001</v>
      </c>
      <c r="C2323" s="25" t="s">
        <v>79</v>
      </c>
      <c r="D2323" s="25" t="s">
        <v>279</v>
      </c>
      <c r="E2323" s="25" t="s">
        <v>280</v>
      </c>
      <c r="F2323" s="25" t="s">
        <v>280</v>
      </c>
      <c r="G2323" s="25" t="s">
        <v>4248</v>
      </c>
      <c r="H2323" s="23" t="s">
        <v>100</v>
      </c>
      <c r="I2323" s="29">
        <v>1</v>
      </c>
      <c r="J2323" s="41">
        <v>710000000</v>
      </c>
      <c r="K2323" s="25" t="s">
        <v>82</v>
      </c>
      <c r="L2323" s="23" t="s">
        <v>83</v>
      </c>
      <c r="M2323" s="25" t="s">
        <v>101</v>
      </c>
      <c r="N2323" s="23"/>
      <c r="O2323" s="25" t="s">
        <v>4309</v>
      </c>
      <c r="P2323" s="25" t="s">
        <v>694</v>
      </c>
      <c r="Q2323" s="23"/>
      <c r="R2323" s="25"/>
      <c r="S2323" s="45"/>
      <c r="T2323" s="45"/>
      <c r="U2323" s="68">
        <v>0</v>
      </c>
      <c r="V2323" s="45">
        <f t="shared" si="537"/>
        <v>0</v>
      </c>
      <c r="W2323" s="45"/>
      <c r="X2323" s="23">
        <v>2017</v>
      </c>
      <c r="Y2323" s="43" t="s">
        <v>929</v>
      </c>
      <c r="Z2323" s="121"/>
      <c r="AA2323" s="121" t="s">
        <v>278</v>
      </c>
      <c r="AB2323" s="121"/>
      <c r="AC2323" s="121"/>
      <c r="AD2323" s="122"/>
      <c r="AE2323" s="121"/>
      <c r="AF2323" s="121" t="s">
        <v>929</v>
      </c>
      <c r="AG2323" s="121"/>
      <c r="AH2323" s="121" t="s">
        <v>929</v>
      </c>
      <c r="AI2323" s="121"/>
      <c r="AJ2323" s="123"/>
      <c r="AK2323" s="123"/>
      <c r="AL2323" s="123" t="s">
        <v>4619</v>
      </c>
      <c r="AM2323" s="123"/>
      <c r="AN2323" s="137"/>
      <c r="AO2323" s="150"/>
      <c r="AP2323" s="24"/>
      <c r="AQ2323" s="150"/>
      <c r="AS2323" s="164"/>
      <c r="AT2323" s="164"/>
    </row>
    <row r="2324" spans="1:46" s="40" customFormat="1" ht="114.75" outlineLevel="1" x14ac:dyDescent="0.25">
      <c r="A2324" s="70"/>
      <c r="B2324" s="23" t="s">
        <v>4351</v>
      </c>
      <c r="C2324" s="21" t="s">
        <v>79</v>
      </c>
      <c r="D2324" s="21" t="s">
        <v>951</v>
      </c>
      <c r="E2324" s="21" t="s">
        <v>952</v>
      </c>
      <c r="F2324" s="21" t="s">
        <v>952</v>
      </c>
      <c r="G2324" s="25" t="s">
        <v>4250</v>
      </c>
      <c r="H2324" s="25" t="s">
        <v>100</v>
      </c>
      <c r="I2324" s="29">
        <v>0.5</v>
      </c>
      <c r="J2324" s="25">
        <v>710000000</v>
      </c>
      <c r="K2324" s="25" t="s">
        <v>82</v>
      </c>
      <c r="L2324" s="75" t="s">
        <v>83</v>
      </c>
      <c r="M2324" s="21" t="s">
        <v>706</v>
      </c>
      <c r="N2324" s="23"/>
      <c r="O2324" s="25" t="s">
        <v>4297</v>
      </c>
      <c r="P2324" s="75" t="s">
        <v>694</v>
      </c>
      <c r="Q2324" s="23"/>
      <c r="R2324" s="23"/>
      <c r="S2324" s="42"/>
      <c r="T2324" s="42"/>
      <c r="U2324" s="68">
        <v>47321.43</v>
      </c>
      <c r="V2324" s="45">
        <f t="shared" si="537"/>
        <v>53000.001600000003</v>
      </c>
      <c r="W2324" s="23"/>
      <c r="X2324" s="23">
        <v>2017</v>
      </c>
      <c r="Y2324" s="43"/>
      <c r="Z2324" s="121"/>
      <c r="AA2324" s="121" t="s">
        <v>904</v>
      </c>
      <c r="AB2324" s="121" t="s">
        <v>4792</v>
      </c>
      <c r="AC2324" s="121"/>
      <c r="AD2324" s="122"/>
      <c r="AE2324" s="121"/>
      <c r="AF2324" s="121" t="s">
        <v>8367</v>
      </c>
      <c r="AG2324" s="121"/>
      <c r="AH2324" s="121" t="s">
        <v>8368</v>
      </c>
      <c r="AI2324" s="121"/>
      <c r="AJ2324" s="123"/>
      <c r="AK2324" s="123"/>
      <c r="AL2324" s="123">
        <f>53000/1.12</f>
        <v>47321.428571428565</v>
      </c>
      <c r="AM2324" s="123">
        <f t="shared" ref="AM2324:AM2325" si="538">U2324-AL2324</f>
        <v>1.428571435099002E-3</v>
      </c>
      <c r="AN2324" s="136"/>
      <c r="AO2324" s="23"/>
      <c r="AP2324" s="24"/>
      <c r="AQ2324" s="23"/>
      <c r="AS2324" s="163"/>
      <c r="AT2324" s="163"/>
    </row>
    <row r="2325" spans="1:46" s="40" customFormat="1" ht="114.75" outlineLevel="1" x14ac:dyDescent="0.25">
      <c r="A2325" s="70"/>
      <c r="B2325" s="23" t="s">
        <v>3002</v>
      </c>
      <c r="C2325" s="21" t="s">
        <v>79</v>
      </c>
      <c r="D2325" s="21" t="s">
        <v>951</v>
      </c>
      <c r="E2325" s="21" t="s">
        <v>952</v>
      </c>
      <c r="F2325" s="21" t="s">
        <v>952</v>
      </c>
      <c r="G2325" s="25" t="s">
        <v>4250</v>
      </c>
      <c r="H2325" s="25" t="s">
        <v>100</v>
      </c>
      <c r="I2325" s="29">
        <v>0.5</v>
      </c>
      <c r="J2325" s="25">
        <v>710000000</v>
      </c>
      <c r="K2325" s="25" t="s">
        <v>82</v>
      </c>
      <c r="L2325" s="75" t="s">
        <v>726</v>
      </c>
      <c r="M2325" s="30" t="s">
        <v>987</v>
      </c>
      <c r="N2325" s="23"/>
      <c r="O2325" s="25" t="s">
        <v>4297</v>
      </c>
      <c r="P2325" s="75" t="s">
        <v>694</v>
      </c>
      <c r="Q2325" s="23"/>
      <c r="R2325" s="23"/>
      <c r="S2325" s="42"/>
      <c r="T2325" s="42"/>
      <c r="U2325" s="68">
        <f>534000+53400</f>
        <v>587400</v>
      </c>
      <c r="V2325" s="45">
        <f t="shared" si="537"/>
        <v>657888.00000000012</v>
      </c>
      <c r="W2325" s="23"/>
      <c r="X2325" s="23">
        <v>2017</v>
      </c>
      <c r="Y2325" s="43"/>
      <c r="Z2325" s="121"/>
      <c r="AA2325" s="121" t="s">
        <v>728</v>
      </c>
      <c r="AB2325" s="121"/>
      <c r="AC2325" s="121"/>
      <c r="AD2325" s="122"/>
      <c r="AE2325" s="121"/>
      <c r="AF2325" s="121" t="s">
        <v>8250</v>
      </c>
      <c r="AG2325" s="121"/>
      <c r="AH2325" s="121" t="s">
        <v>8251</v>
      </c>
      <c r="AI2325" s="121"/>
      <c r="AJ2325" s="123"/>
      <c r="AK2325" s="123"/>
      <c r="AL2325" s="123">
        <v>587000</v>
      </c>
      <c r="AM2325" s="123">
        <f t="shared" si="538"/>
        <v>400</v>
      </c>
      <c r="AN2325" s="136"/>
      <c r="AO2325" s="23"/>
      <c r="AP2325" s="24"/>
      <c r="AQ2325" s="23"/>
      <c r="AS2325" s="163"/>
      <c r="AT2325" s="163"/>
    </row>
    <row r="2326" spans="1:46" s="40" customFormat="1" ht="89.25" outlineLevel="1" x14ac:dyDescent="0.25">
      <c r="A2326" s="70"/>
      <c r="B2326" s="23" t="s">
        <v>3003</v>
      </c>
      <c r="C2326" s="21" t="s">
        <v>79</v>
      </c>
      <c r="D2326" s="21" t="s">
        <v>956</v>
      </c>
      <c r="E2326" s="21" t="s">
        <v>957</v>
      </c>
      <c r="F2326" s="21" t="s">
        <v>957</v>
      </c>
      <c r="G2326" s="75" t="s">
        <v>4249</v>
      </c>
      <c r="H2326" s="23" t="s">
        <v>3011</v>
      </c>
      <c r="I2326" s="29">
        <v>0.5</v>
      </c>
      <c r="J2326" s="25">
        <v>710000000</v>
      </c>
      <c r="K2326" s="25" t="s">
        <v>82</v>
      </c>
      <c r="L2326" s="75" t="s">
        <v>273</v>
      </c>
      <c r="M2326" s="30" t="s">
        <v>969</v>
      </c>
      <c r="N2326" s="23"/>
      <c r="O2326" s="25" t="s">
        <v>4296</v>
      </c>
      <c r="P2326" s="75" t="s">
        <v>694</v>
      </c>
      <c r="Q2326" s="23"/>
      <c r="R2326" s="23"/>
      <c r="S2326" s="42"/>
      <c r="T2326" s="42"/>
      <c r="U2326" s="68">
        <v>0</v>
      </c>
      <c r="V2326" s="45">
        <f t="shared" si="537"/>
        <v>0</v>
      </c>
      <c r="W2326" s="23"/>
      <c r="X2326" s="23">
        <v>2017</v>
      </c>
      <c r="Y2326" s="43" t="s">
        <v>5216</v>
      </c>
      <c r="Z2326" s="121"/>
      <c r="AA2326" s="121" t="s">
        <v>728</v>
      </c>
      <c r="AB2326" s="121" t="s">
        <v>4792</v>
      </c>
      <c r="AC2326" s="121"/>
      <c r="AD2326" s="122"/>
      <c r="AE2326" s="121"/>
      <c r="AF2326" s="121" t="s">
        <v>4078</v>
      </c>
      <c r="AG2326" s="121"/>
      <c r="AH2326" s="121"/>
      <c r="AI2326" s="121"/>
      <c r="AJ2326" s="123"/>
      <c r="AK2326" s="123"/>
      <c r="AL2326" s="123"/>
      <c r="AM2326" s="123"/>
      <c r="AN2326" s="136"/>
      <c r="AO2326" s="23"/>
      <c r="AP2326" s="24"/>
      <c r="AQ2326" s="23"/>
      <c r="AS2326" s="163"/>
      <c r="AT2326" s="163"/>
    </row>
    <row r="2327" spans="1:46" s="40" customFormat="1" ht="89.25" outlineLevel="1" x14ac:dyDescent="0.25">
      <c r="A2327" s="70"/>
      <c r="B2327" s="23" t="s">
        <v>8535</v>
      </c>
      <c r="C2327" s="21" t="s">
        <v>79</v>
      </c>
      <c r="D2327" s="21" t="s">
        <v>956</v>
      </c>
      <c r="E2327" s="21" t="s">
        <v>957</v>
      </c>
      <c r="F2327" s="21" t="s">
        <v>957</v>
      </c>
      <c r="G2327" s="75" t="s">
        <v>4249</v>
      </c>
      <c r="H2327" s="23" t="s">
        <v>3011</v>
      </c>
      <c r="I2327" s="29">
        <v>0.5</v>
      </c>
      <c r="J2327" s="25">
        <v>710000000</v>
      </c>
      <c r="K2327" s="25" t="s">
        <v>82</v>
      </c>
      <c r="L2327" s="75" t="s">
        <v>747</v>
      </c>
      <c r="M2327" s="30" t="s">
        <v>969</v>
      </c>
      <c r="N2327" s="23"/>
      <c r="O2327" s="25" t="s">
        <v>4296</v>
      </c>
      <c r="P2327" s="75" t="s">
        <v>694</v>
      </c>
      <c r="Q2327" s="23"/>
      <c r="R2327" s="23"/>
      <c r="S2327" s="42"/>
      <c r="T2327" s="42"/>
      <c r="U2327" s="68">
        <v>300000</v>
      </c>
      <c r="V2327" s="45">
        <f t="shared" ref="V2327" si="539">U2327*1.12</f>
        <v>336000.00000000006</v>
      </c>
      <c r="W2327" s="23"/>
      <c r="X2327" s="23">
        <v>2017</v>
      </c>
      <c r="Y2327" s="43"/>
      <c r="Z2327" s="121"/>
      <c r="AA2327" s="121" t="s">
        <v>728</v>
      </c>
      <c r="AB2327" s="121" t="s">
        <v>4792</v>
      </c>
      <c r="AC2327" s="121"/>
      <c r="AD2327" s="122" t="s">
        <v>8820</v>
      </c>
      <c r="AE2327" s="128">
        <v>42956</v>
      </c>
      <c r="AF2327" s="121" t="s">
        <v>231</v>
      </c>
      <c r="AG2327" s="121"/>
      <c r="AH2327" s="121" t="s">
        <v>8821</v>
      </c>
      <c r="AI2327" s="121"/>
      <c r="AJ2327" s="123"/>
      <c r="AK2327" s="123"/>
      <c r="AL2327" s="123">
        <v>297000</v>
      </c>
      <c r="AM2327" s="123">
        <f>U2327-AL2327</f>
        <v>3000</v>
      </c>
      <c r="AN2327" s="136"/>
      <c r="AO2327" s="23"/>
      <c r="AP2327" s="24"/>
      <c r="AQ2327" s="23"/>
      <c r="AS2327" s="163"/>
      <c r="AT2327" s="163"/>
    </row>
    <row r="2328" spans="1:46" s="40" customFormat="1" ht="76.5" outlineLevel="1" x14ac:dyDescent="0.25">
      <c r="A2328" s="70"/>
      <c r="B2328" s="23" t="s">
        <v>3004</v>
      </c>
      <c r="C2328" s="21" t="s">
        <v>79</v>
      </c>
      <c r="D2328" s="21" t="s">
        <v>960</v>
      </c>
      <c r="E2328" s="21" t="s">
        <v>961</v>
      </c>
      <c r="F2328" s="21" t="s">
        <v>961</v>
      </c>
      <c r="G2328" s="21" t="s">
        <v>961</v>
      </c>
      <c r="H2328" s="25" t="s">
        <v>100</v>
      </c>
      <c r="I2328" s="29">
        <v>0.5</v>
      </c>
      <c r="J2328" s="25">
        <v>710000000</v>
      </c>
      <c r="K2328" s="25" t="s">
        <v>82</v>
      </c>
      <c r="L2328" s="75" t="s">
        <v>272</v>
      </c>
      <c r="M2328" s="21" t="s">
        <v>969</v>
      </c>
      <c r="N2328" s="23"/>
      <c r="O2328" s="25" t="s">
        <v>4296</v>
      </c>
      <c r="P2328" s="75" t="s">
        <v>694</v>
      </c>
      <c r="Q2328" s="23"/>
      <c r="R2328" s="23"/>
      <c r="S2328" s="42"/>
      <c r="T2328" s="42"/>
      <c r="U2328" s="68">
        <v>0</v>
      </c>
      <c r="V2328" s="45">
        <f t="shared" si="537"/>
        <v>0</v>
      </c>
      <c r="W2328" s="23"/>
      <c r="X2328" s="23">
        <v>2017</v>
      </c>
      <c r="Y2328" s="43" t="s">
        <v>5216</v>
      </c>
      <c r="Z2328" s="121"/>
      <c r="AA2328" s="121" t="s">
        <v>728</v>
      </c>
      <c r="AB2328" s="121" t="s">
        <v>4792</v>
      </c>
      <c r="AC2328" s="121"/>
      <c r="AD2328" s="122"/>
      <c r="AE2328" s="121"/>
      <c r="AF2328" s="121" t="s">
        <v>4078</v>
      </c>
      <c r="AG2328" s="121"/>
      <c r="AH2328" s="121"/>
      <c r="AI2328" s="121"/>
      <c r="AJ2328" s="123"/>
      <c r="AK2328" s="123"/>
      <c r="AL2328" s="123"/>
      <c r="AM2328" s="123"/>
      <c r="AN2328" s="136"/>
      <c r="AO2328" s="23"/>
      <c r="AP2328" s="24"/>
      <c r="AQ2328" s="23"/>
      <c r="AS2328" s="163"/>
      <c r="AT2328" s="163"/>
    </row>
    <row r="2329" spans="1:46" s="40" customFormat="1" ht="76.5" outlineLevel="1" x14ac:dyDescent="0.25">
      <c r="A2329" s="70"/>
      <c r="B2329" s="23" t="s">
        <v>8542</v>
      </c>
      <c r="C2329" s="21" t="s">
        <v>79</v>
      </c>
      <c r="D2329" s="21" t="s">
        <v>960</v>
      </c>
      <c r="E2329" s="21" t="s">
        <v>961</v>
      </c>
      <c r="F2329" s="21" t="s">
        <v>961</v>
      </c>
      <c r="G2329" s="21" t="s">
        <v>961</v>
      </c>
      <c r="H2329" s="25" t="s">
        <v>100</v>
      </c>
      <c r="I2329" s="29">
        <v>0.5</v>
      </c>
      <c r="J2329" s="25">
        <v>710000000</v>
      </c>
      <c r="K2329" s="25" t="s">
        <v>82</v>
      </c>
      <c r="L2329" s="75" t="s">
        <v>747</v>
      </c>
      <c r="M2329" s="21" t="s">
        <v>969</v>
      </c>
      <c r="N2329" s="23"/>
      <c r="O2329" s="25" t="s">
        <v>4296</v>
      </c>
      <c r="P2329" s="75" t="s">
        <v>694</v>
      </c>
      <c r="Q2329" s="23"/>
      <c r="R2329" s="23"/>
      <c r="S2329" s="42"/>
      <c r="T2329" s="42"/>
      <c r="U2329" s="68">
        <v>770000</v>
      </c>
      <c r="V2329" s="45">
        <f t="shared" ref="V2329" si="540">U2329*1.12</f>
        <v>862400.00000000012</v>
      </c>
      <c r="W2329" s="23"/>
      <c r="X2329" s="23">
        <v>2017</v>
      </c>
      <c r="Y2329" s="43"/>
      <c r="Z2329" s="121"/>
      <c r="AA2329" s="121" t="s">
        <v>728</v>
      </c>
      <c r="AB2329" s="121" t="s">
        <v>4792</v>
      </c>
      <c r="AC2329" s="121"/>
      <c r="AD2329" s="122"/>
      <c r="AE2329" s="121"/>
      <c r="AF2329" s="121" t="s">
        <v>9038</v>
      </c>
      <c r="AG2329" s="121" t="s">
        <v>9019</v>
      </c>
      <c r="AH2329" s="121" t="s">
        <v>9039</v>
      </c>
      <c r="AI2329" s="121"/>
      <c r="AJ2329" s="123"/>
      <c r="AK2329" s="123"/>
      <c r="AL2329" s="123">
        <v>760000</v>
      </c>
      <c r="AM2329" s="123">
        <f t="shared" ref="AM2329:AM2330" si="541">U2329-AL2329</f>
        <v>10000</v>
      </c>
      <c r="AN2329" s="136"/>
      <c r="AO2329" s="23"/>
      <c r="AP2329" s="24"/>
      <c r="AQ2329" s="23"/>
      <c r="AS2329" s="163"/>
      <c r="AT2329" s="163"/>
    </row>
    <row r="2330" spans="1:46" s="40" customFormat="1" ht="76.5" outlineLevel="1" x14ac:dyDescent="0.25">
      <c r="A2330" s="70"/>
      <c r="B2330" s="23" t="s">
        <v>3005</v>
      </c>
      <c r="C2330" s="21" t="s">
        <v>79</v>
      </c>
      <c r="D2330" s="21" t="s">
        <v>962</v>
      </c>
      <c r="E2330" s="21" t="s">
        <v>963</v>
      </c>
      <c r="F2330" s="21" t="s">
        <v>963</v>
      </c>
      <c r="G2330" s="75" t="s">
        <v>4295</v>
      </c>
      <c r="H2330" s="25" t="s">
        <v>100</v>
      </c>
      <c r="I2330" s="29">
        <v>0.5</v>
      </c>
      <c r="J2330" s="25">
        <v>710000000</v>
      </c>
      <c r="K2330" s="25" t="s">
        <v>82</v>
      </c>
      <c r="L2330" s="75" t="s">
        <v>83</v>
      </c>
      <c r="M2330" s="30" t="s">
        <v>969</v>
      </c>
      <c r="N2330" s="23"/>
      <c r="O2330" s="25" t="s">
        <v>4298</v>
      </c>
      <c r="P2330" s="75" t="s">
        <v>694</v>
      </c>
      <c r="Q2330" s="23"/>
      <c r="R2330" s="23"/>
      <c r="S2330" s="42"/>
      <c r="T2330" s="42"/>
      <c r="U2330" s="68">
        <v>160500</v>
      </c>
      <c r="V2330" s="45">
        <f t="shared" si="537"/>
        <v>179760.00000000003</v>
      </c>
      <c r="W2330" s="23"/>
      <c r="X2330" s="23">
        <v>2017</v>
      </c>
      <c r="Y2330" s="43"/>
      <c r="Z2330" s="121"/>
      <c r="AA2330" s="121" t="s">
        <v>728</v>
      </c>
      <c r="AB2330" s="121"/>
      <c r="AC2330" s="121"/>
      <c r="AD2330" s="122"/>
      <c r="AE2330" s="121"/>
      <c r="AF2330" s="121" t="s">
        <v>5358</v>
      </c>
      <c r="AG2330" s="121"/>
      <c r="AH2330" s="121" t="s">
        <v>5359</v>
      </c>
      <c r="AI2330" s="121"/>
      <c r="AJ2330" s="123"/>
      <c r="AK2330" s="123"/>
      <c r="AL2330" s="123">
        <v>160000</v>
      </c>
      <c r="AM2330" s="123">
        <f t="shared" si="541"/>
        <v>500</v>
      </c>
      <c r="AN2330" s="136"/>
      <c r="AO2330" s="23"/>
      <c r="AP2330" s="24"/>
      <c r="AQ2330" s="23"/>
      <c r="AS2330" s="163"/>
      <c r="AT2330" s="163"/>
    </row>
    <row r="2331" spans="1:46" s="40" customFormat="1" ht="76.5" outlineLevel="1" x14ac:dyDescent="0.25">
      <c r="A2331" s="70"/>
      <c r="B2331" s="23" t="s">
        <v>3006</v>
      </c>
      <c r="C2331" s="21" t="s">
        <v>79</v>
      </c>
      <c r="D2331" s="21" t="s">
        <v>964</v>
      </c>
      <c r="E2331" s="21" t="s">
        <v>965</v>
      </c>
      <c r="F2331" s="21" t="s">
        <v>965</v>
      </c>
      <c r="G2331" s="25" t="s">
        <v>966</v>
      </c>
      <c r="H2331" s="25" t="s">
        <v>100</v>
      </c>
      <c r="I2331" s="29">
        <v>0.5</v>
      </c>
      <c r="J2331" s="25">
        <v>710000000</v>
      </c>
      <c r="K2331" s="25" t="s">
        <v>82</v>
      </c>
      <c r="L2331" s="75" t="s">
        <v>273</v>
      </c>
      <c r="M2331" s="30" t="s">
        <v>969</v>
      </c>
      <c r="N2331" s="23"/>
      <c r="O2331" s="25" t="s">
        <v>4296</v>
      </c>
      <c r="P2331" s="75" t="s">
        <v>694</v>
      </c>
      <c r="Q2331" s="23"/>
      <c r="R2331" s="23"/>
      <c r="S2331" s="42"/>
      <c r="T2331" s="42"/>
      <c r="U2331" s="68">
        <v>0</v>
      </c>
      <c r="V2331" s="45">
        <f t="shared" si="537"/>
        <v>0</v>
      </c>
      <c r="W2331" s="23"/>
      <c r="X2331" s="23">
        <v>2017</v>
      </c>
      <c r="Y2331" s="43" t="s">
        <v>5216</v>
      </c>
      <c r="Z2331" s="121"/>
      <c r="AA2331" s="121" t="s">
        <v>728</v>
      </c>
      <c r="AB2331" s="121"/>
      <c r="AC2331" s="121"/>
      <c r="AD2331" s="122"/>
      <c r="AE2331" s="121"/>
      <c r="AF2331" s="121" t="s">
        <v>4078</v>
      </c>
      <c r="AG2331" s="121"/>
      <c r="AH2331" s="121"/>
      <c r="AI2331" s="121"/>
      <c r="AJ2331" s="123"/>
      <c r="AK2331" s="123"/>
      <c r="AL2331" s="123"/>
      <c r="AM2331" s="123"/>
      <c r="AN2331" s="136"/>
      <c r="AO2331" s="23"/>
      <c r="AP2331" s="24"/>
      <c r="AQ2331" s="23"/>
      <c r="AS2331" s="163"/>
      <c r="AT2331" s="163"/>
    </row>
    <row r="2332" spans="1:46" s="40" customFormat="1" ht="76.5" outlineLevel="1" x14ac:dyDescent="0.25">
      <c r="A2332" s="70"/>
      <c r="B2332" s="23" t="s">
        <v>8102</v>
      </c>
      <c r="C2332" s="21" t="s">
        <v>79</v>
      </c>
      <c r="D2332" s="21" t="s">
        <v>964</v>
      </c>
      <c r="E2332" s="21" t="s">
        <v>965</v>
      </c>
      <c r="F2332" s="21" t="s">
        <v>965</v>
      </c>
      <c r="G2332" s="25" t="s">
        <v>966</v>
      </c>
      <c r="H2332" s="25" t="s">
        <v>100</v>
      </c>
      <c r="I2332" s="29">
        <v>0.5</v>
      </c>
      <c r="J2332" s="25">
        <v>710000000</v>
      </c>
      <c r="K2332" s="25" t="s">
        <v>82</v>
      </c>
      <c r="L2332" s="75" t="s">
        <v>895</v>
      </c>
      <c r="M2332" s="30" t="s">
        <v>969</v>
      </c>
      <c r="N2332" s="23"/>
      <c r="O2332" s="25" t="s">
        <v>4296</v>
      </c>
      <c r="P2332" s="75" t="s">
        <v>694</v>
      </c>
      <c r="Q2332" s="23"/>
      <c r="R2332" s="23"/>
      <c r="S2332" s="42"/>
      <c r="T2332" s="42"/>
      <c r="U2332" s="68">
        <v>1022600</v>
      </c>
      <c r="V2332" s="45">
        <f t="shared" ref="V2332" si="542">U2332*1.12</f>
        <v>1145312</v>
      </c>
      <c r="W2332" s="23"/>
      <c r="X2332" s="23">
        <v>2017</v>
      </c>
      <c r="Y2332" s="43"/>
      <c r="Z2332" s="121"/>
      <c r="AA2332" s="121" t="s">
        <v>728</v>
      </c>
      <c r="AB2332" s="121" t="s">
        <v>4792</v>
      </c>
      <c r="AC2332" s="121"/>
      <c r="AD2332" s="122"/>
      <c r="AE2332" s="121"/>
      <c r="AF2332" s="121" t="s">
        <v>8481</v>
      </c>
      <c r="AG2332" s="121"/>
      <c r="AH2332" s="121" t="s">
        <v>8484</v>
      </c>
      <c r="AI2332" s="121"/>
      <c r="AJ2332" s="123"/>
      <c r="AK2332" s="123"/>
      <c r="AL2332" s="123">
        <v>680500</v>
      </c>
      <c r="AM2332" s="123">
        <f t="shared" ref="AM2332:AM2333" si="543">U2332-AL2332</f>
        <v>342100</v>
      </c>
      <c r="AN2332" s="136"/>
      <c r="AO2332" s="23"/>
      <c r="AP2332" s="24"/>
      <c r="AQ2332" s="23"/>
      <c r="AS2332" s="163"/>
      <c r="AT2332" s="163"/>
    </row>
    <row r="2333" spans="1:46" s="40" customFormat="1" ht="76.5" outlineLevel="1" x14ac:dyDescent="0.25">
      <c r="A2333" s="70"/>
      <c r="B2333" s="23" t="s">
        <v>3007</v>
      </c>
      <c r="C2333" s="21" t="s">
        <v>79</v>
      </c>
      <c r="D2333" s="21" t="s">
        <v>967</v>
      </c>
      <c r="E2333" s="21" t="s">
        <v>968</v>
      </c>
      <c r="F2333" s="21" t="s">
        <v>968</v>
      </c>
      <c r="G2333" s="21" t="s">
        <v>968</v>
      </c>
      <c r="H2333" s="25" t="s">
        <v>100</v>
      </c>
      <c r="I2333" s="29">
        <v>0.5</v>
      </c>
      <c r="J2333" s="25">
        <v>710000000</v>
      </c>
      <c r="K2333" s="25" t="s">
        <v>82</v>
      </c>
      <c r="L2333" s="75" t="s">
        <v>83</v>
      </c>
      <c r="M2333" s="30" t="s">
        <v>101</v>
      </c>
      <c r="N2333" s="23"/>
      <c r="O2333" s="25" t="s">
        <v>4299</v>
      </c>
      <c r="P2333" s="75" t="s">
        <v>694</v>
      </c>
      <c r="Q2333" s="23"/>
      <c r="R2333" s="23"/>
      <c r="S2333" s="42"/>
      <c r="T2333" s="42"/>
      <c r="U2333" s="68">
        <f>115360+30800</f>
        <v>146160</v>
      </c>
      <c r="V2333" s="45">
        <f t="shared" si="537"/>
        <v>163699.20000000001</v>
      </c>
      <c r="W2333" s="23"/>
      <c r="X2333" s="23">
        <v>2017</v>
      </c>
      <c r="Y2333" s="43"/>
      <c r="Z2333" s="121"/>
      <c r="AA2333" s="121" t="s">
        <v>728</v>
      </c>
      <c r="AB2333" s="121" t="s">
        <v>4792</v>
      </c>
      <c r="AC2333" s="121"/>
      <c r="AD2333" s="122"/>
      <c r="AE2333" s="121"/>
      <c r="AF2333" s="121" t="s">
        <v>7066</v>
      </c>
      <c r="AG2333" s="121"/>
      <c r="AH2333" s="121" t="s">
        <v>6887</v>
      </c>
      <c r="AI2333" s="121"/>
      <c r="AJ2333" s="123"/>
      <c r="AK2333" s="123"/>
      <c r="AL2333" s="123">
        <v>146000</v>
      </c>
      <c r="AM2333" s="123">
        <f t="shared" si="543"/>
        <v>160</v>
      </c>
      <c r="AN2333" s="136"/>
      <c r="AO2333" s="23"/>
      <c r="AP2333" s="24"/>
      <c r="AQ2333" s="23"/>
      <c r="AS2333" s="163"/>
      <c r="AT2333" s="163"/>
    </row>
    <row r="2334" spans="1:46" s="40" customFormat="1" ht="89.25" outlineLevel="1" x14ac:dyDescent="0.25">
      <c r="A2334" s="82"/>
      <c r="B2334" s="72" t="s">
        <v>3008</v>
      </c>
      <c r="C2334" s="21" t="s">
        <v>79</v>
      </c>
      <c r="D2334" s="21" t="s">
        <v>1729</v>
      </c>
      <c r="E2334" s="21" t="s">
        <v>1730</v>
      </c>
      <c r="F2334" s="21" t="s">
        <v>1730</v>
      </c>
      <c r="G2334" s="25" t="s">
        <v>4251</v>
      </c>
      <c r="H2334" s="25" t="s">
        <v>100</v>
      </c>
      <c r="I2334" s="29">
        <v>0.5</v>
      </c>
      <c r="J2334" s="25">
        <v>710000000</v>
      </c>
      <c r="K2334" s="25" t="s">
        <v>82</v>
      </c>
      <c r="L2334" s="25" t="s">
        <v>83</v>
      </c>
      <c r="M2334" s="30" t="s">
        <v>1728</v>
      </c>
      <c r="N2334" s="23"/>
      <c r="O2334" s="25" t="s">
        <v>4300</v>
      </c>
      <c r="P2334" s="75" t="s">
        <v>694</v>
      </c>
      <c r="Q2334" s="23"/>
      <c r="R2334" s="23"/>
      <c r="S2334" s="42"/>
      <c r="T2334" s="42"/>
      <c r="U2334" s="68">
        <v>0</v>
      </c>
      <c r="V2334" s="45">
        <f t="shared" ref="V2334" si="544">U2334*1.12</f>
        <v>0</v>
      </c>
      <c r="W2334" s="23"/>
      <c r="X2334" s="23">
        <v>2017</v>
      </c>
      <c r="Y2334" s="43" t="s">
        <v>5216</v>
      </c>
      <c r="Z2334" s="121"/>
      <c r="AA2334" s="121" t="s">
        <v>1427</v>
      </c>
      <c r="AB2334" s="121"/>
      <c r="AC2334" s="121"/>
      <c r="AD2334" s="122"/>
      <c r="AE2334" s="121"/>
      <c r="AF2334" s="121" t="s">
        <v>4078</v>
      </c>
      <c r="AG2334" s="121"/>
      <c r="AH2334" s="121"/>
      <c r="AI2334" s="121"/>
      <c r="AJ2334" s="123"/>
      <c r="AK2334" s="123"/>
      <c r="AL2334" s="123"/>
      <c r="AM2334" s="123"/>
      <c r="AN2334" s="136"/>
      <c r="AO2334" s="23"/>
      <c r="AP2334" s="24"/>
      <c r="AQ2334" s="23"/>
      <c r="AS2334" s="163"/>
      <c r="AT2334" s="163"/>
    </row>
    <row r="2335" spans="1:46" s="40" customFormat="1" ht="89.25" outlineLevel="1" x14ac:dyDescent="0.25">
      <c r="A2335" s="82"/>
      <c r="B2335" s="72" t="s">
        <v>8241</v>
      </c>
      <c r="C2335" s="21" t="s">
        <v>79</v>
      </c>
      <c r="D2335" s="21" t="s">
        <v>1729</v>
      </c>
      <c r="E2335" s="21" t="s">
        <v>1730</v>
      </c>
      <c r="F2335" s="21" t="s">
        <v>1730</v>
      </c>
      <c r="G2335" s="25" t="s">
        <v>4251</v>
      </c>
      <c r="H2335" s="25" t="s">
        <v>100</v>
      </c>
      <c r="I2335" s="29">
        <v>0.5</v>
      </c>
      <c r="J2335" s="25">
        <v>710000000</v>
      </c>
      <c r="K2335" s="25" t="s">
        <v>82</v>
      </c>
      <c r="L2335" s="25" t="s">
        <v>895</v>
      </c>
      <c r="M2335" s="30" t="s">
        <v>1728</v>
      </c>
      <c r="N2335" s="23"/>
      <c r="O2335" s="25" t="s">
        <v>4300</v>
      </c>
      <c r="P2335" s="75" t="s">
        <v>694</v>
      </c>
      <c r="Q2335" s="23"/>
      <c r="R2335" s="23"/>
      <c r="S2335" s="42"/>
      <c r="T2335" s="42"/>
      <c r="U2335" s="68">
        <v>1800000</v>
      </c>
      <c r="V2335" s="45">
        <f t="shared" ref="V2335" si="545">U2335*1.12</f>
        <v>2016000.0000000002</v>
      </c>
      <c r="W2335" s="23"/>
      <c r="X2335" s="23">
        <v>2017</v>
      </c>
      <c r="Y2335" s="43"/>
      <c r="Z2335" s="121"/>
      <c r="AA2335" s="121" t="s">
        <v>1427</v>
      </c>
      <c r="AB2335" s="121" t="s">
        <v>4792</v>
      </c>
      <c r="AC2335" s="121"/>
      <c r="AD2335" s="122"/>
      <c r="AE2335" s="121"/>
      <c r="AF2335" s="121" t="s">
        <v>8481</v>
      </c>
      <c r="AG2335" s="121"/>
      <c r="AH2335" s="121" t="s">
        <v>8483</v>
      </c>
      <c r="AI2335" s="121"/>
      <c r="AJ2335" s="123"/>
      <c r="AK2335" s="123"/>
      <c r="AL2335" s="123">
        <v>1800000</v>
      </c>
      <c r="AM2335" s="123">
        <f>U2335-AL2335</f>
        <v>0</v>
      </c>
      <c r="AN2335" s="136"/>
      <c r="AO2335" s="23"/>
      <c r="AP2335" s="24"/>
      <c r="AQ2335" s="23"/>
      <c r="AS2335" s="163"/>
      <c r="AT2335" s="163"/>
    </row>
    <row r="2336" spans="1:46" s="40" customFormat="1" ht="89.25" outlineLevel="1" x14ac:dyDescent="0.25">
      <c r="A2336" s="82"/>
      <c r="B2336" s="23" t="s">
        <v>4414</v>
      </c>
      <c r="C2336" s="21" t="s">
        <v>79</v>
      </c>
      <c r="D2336" s="21" t="s">
        <v>956</v>
      </c>
      <c r="E2336" s="21" t="s">
        <v>957</v>
      </c>
      <c r="F2336" s="21" t="s">
        <v>957</v>
      </c>
      <c r="G2336" s="75" t="s">
        <v>4413</v>
      </c>
      <c r="H2336" s="23" t="s">
        <v>3011</v>
      </c>
      <c r="I2336" s="29">
        <v>0.5</v>
      </c>
      <c r="J2336" s="25">
        <v>710000000</v>
      </c>
      <c r="K2336" s="25" t="s">
        <v>82</v>
      </c>
      <c r="L2336" s="75" t="s">
        <v>273</v>
      </c>
      <c r="M2336" s="30" t="s">
        <v>706</v>
      </c>
      <c r="N2336" s="23"/>
      <c r="O2336" s="25" t="s">
        <v>4296</v>
      </c>
      <c r="P2336" s="75" t="s">
        <v>694</v>
      </c>
      <c r="Q2336" s="23"/>
      <c r="R2336" s="23"/>
      <c r="S2336" s="42"/>
      <c r="T2336" s="42"/>
      <c r="U2336" s="68">
        <v>0</v>
      </c>
      <c r="V2336" s="45">
        <f t="shared" ref="V2336:V2341" si="546">U2336*1.12</f>
        <v>0</v>
      </c>
      <c r="W2336" s="23"/>
      <c r="X2336" s="23">
        <v>2017</v>
      </c>
      <c r="Y2336" s="43" t="s">
        <v>929</v>
      </c>
      <c r="Z2336" s="121"/>
      <c r="AA2336" s="121" t="s">
        <v>904</v>
      </c>
      <c r="AB2336" s="121"/>
      <c r="AC2336" s="121"/>
      <c r="AD2336" s="122"/>
      <c r="AE2336" s="121"/>
      <c r="AF2336" s="121" t="s">
        <v>929</v>
      </c>
      <c r="AG2336" s="121"/>
      <c r="AH2336" s="121" t="s">
        <v>929</v>
      </c>
      <c r="AI2336" s="121"/>
      <c r="AJ2336" s="123"/>
      <c r="AK2336" s="123"/>
      <c r="AL2336" s="123" t="s">
        <v>9375</v>
      </c>
      <c r="AM2336" s="123"/>
      <c r="AN2336" s="136"/>
      <c r="AO2336" s="23"/>
      <c r="AP2336" s="24"/>
      <c r="AQ2336" s="23"/>
      <c r="AS2336" s="163"/>
      <c r="AT2336" s="163"/>
    </row>
    <row r="2337" spans="1:46" s="40" customFormat="1" ht="76.5" outlineLevel="1" x14ac:dyDescent="0.25">
      <c r="A2337" s="82"/>
      <c r="B2337" s="23" t="s">
        <v>5260</v>
      </c>
      <c r="C2337" s="74" t="s">
        <v>79</v>
      </c>
      <c r="D2337" s="74" t="s">
        <v>5297</v>
      </c>
      <c r="E2337" s="74" t="s">
        <v>5298</v>
      </c>
      <c r="F2337" s="74" t="s">
        <v>5298</v>
      </c>
      <c r="G2337" s="75" t="s">
        <v>5310</v>
      </c>
      <c r="H2337" s="25" t="s">
        <v>100</v>
      </c>
      <c r="I2337" s="29">
        <v>0.5</v>
      </c>
      <c r="J2337" s="25">
        <v>710000000</v>
      </c>
      <c r="K2337" s="25" t="s">
        <v>82</v>
      </c>
      <c r="L2337" s="75" t="s">
        <v>696</v>
      </c>
      <c r="M2337" s="30" t="s">
        <v>706</v>
      </c>
      <c r="N2337" s="23"/>
      <c r="O2337" s="25" t="s">
        <v>4300</v>
      </c>
      <c r="P2337" s="75" t="s">
        <v>694</v>
      </c>
      <c r="Q2337" s="23"/>
      <c r="R2337" s="23"/>
      <c r="S2337" s="42"/>
      <c r="T2337" s="42"/>
      <c r="U2337" s="68">
        <v>0</v>
      </c>
      <c r="V2337" s="45">
        <f t="shared" ref="V2337" si="547">U2337*1.12</f>
        <v>0</v>
      </c>
      <c r="W2337" s="23"/>
      <c r="X2337" s="23">
        <v>2017</v>
      </c>
      <c r="Y2337" s="43" t="s">
        <v>929</v>
      </c>
      <c r="Z2337" s="121"/>
      <c r="AA2337" s="121" t="s">
        <v>904</v>
      </c>
      <c r="AB2337" s="121"/>
      <c r="AC2337" s="121"/>
      <c r="AD2337" s="122"/>
      <c r="AE2337" s="121"/>
      <c r="AF2337" s="121" t="s">
        <v>929</v>
      </c>
      <c r="AG2337" s="121"/>
      <c r="AH2337" s="121" t="s">
        <v>929</v>
      </c>
      <c r="AI2337" s="121"/>
      <c r="AJ2337" s="123"/>
      <c r="AK2337" s="123"/>
      <c r="AL2337" s="123" t="s">
        <v>8374</v>
      </c>
      <c r="AM2337" s="123"/>
      <c r="AN2337" s="136"/>
      <c r="AO2337" s="23"/>
      <c r="AP2337" s="24"/>
      <c r="AQ2337" s="23"/>
      <c r="AS2337" s="163"/>
      <c r="AT2337" s="163"/>
    </row>
    <row r="2338" spans="1:46" s="40" customFormat="1" ht="76.5" outlineLevel="1" x14ac:dyDescent="0.25">
      <c r="A2338" s="82"/>
      <c r="B2338" s="23" t="s">
        <v>5304</v>
      </c>
      <c r="C2338" s="74" t="s">
        <v>79</v>
      </c>
      <c r="D2338" s="74" t="s">
        <v>5261</v>
      </c>
      <c r="E2338" s="74" t="s">
        <v>5262</v>
      </c>
      <c r="F2338" s="74" t="s">
        <v>5262</v>
      </c>
      <c r="G2338" s="75" t="s">
        <v>5263</v>
      </c>
      <c r="H2338" s="25" t="s">
        <v>100</v>
      </c>
      <c r="I2338" s="29">
        <v>0.5</v>
      </c>
      <c r="J2338" s="25">
        <v>710000000</v>
      </c>
      <c r="K2338" s="25" t="s">
        <v>82</v>
      </c>
      <c r="L2338" s="75" t="s">
        <v>696</v>
      </c>
      <c r="M2338" s="30" t="s">
        <v>1707</v>
      </c>
      <c r="N2338" s="23"/>
      <c r="O2338" s="25" t="s">
        <v>4300</v>
      </c>
      <c r="P2338" s="75" t="s">
        <v>694</v>
      </c>
      <c r="Q2338" s="23"/>
      <c r="R2338" s="23"/>
      <c r="S2338" s="42"/>
      <c r="T2338" s="42"/>
      <c r="U2338" s="68">
        <v>0</v>
      </c>
      <c r="V2338" s="68">
        <f t="shared" si="546"/>
        <v>0</v>
      </c>
      <c r="W2338" s="23"/>
      <c r="X2338" s="23">
        <v>2017</v>
      </c>
      <c r="Y2338" s="43" t="s">
        <v>4239</v>
      </c>
      <c r="Z2338" s="121" t="s">
        <v>931</v>
      </c>
      <c r="AA2338" s="121" t="s">
        <v>1427</v>
      </c>
      <c r="AB2338" s="121"/>
      <c r="AC2338" s="121"/>
      <c r="AD2338" s="122"/>
      <c r="AE2338" s="121"/>
      <c r="AF2338" s="121" t="s">
        <v>4078</v>
      </c>
      <c r="AG2338" s="121"/>
      <c r="AH2338" s="121"/>
      <c r="AI2338" s="121"/>
      <c r="AJ2338" s="123"/>
      <c r="AK2338" s="123"/>
      <c r="AL2338" s="123" t="s">
        <v>5425</v>
      </c>
      <c r="AM2338" s="123"/>
      <c r="AN2338" s="136"/>
      <c r="AO2338" s="23"/>
      <c r="AP2338" s="24"/>
      <c r="AQ2338" s="23"/>
      <c r="AS2338" s="163"/>
      <c r="AT2338" s="163"/>
    </row>
    <row r="2339" spans="1:46" s="40" customFormat="1" ht="76.5" outlineLevel="1" x14ac:dyDescent="0.25">
      <c r="A2339" s="82"/>
      <c r="B2339" s="23" t="s">
        <v>5424</v>
      </c>
      <c r="C2339" s="74" t="s">
        <v>79</v>
      </c>
      <c r="D2339" s="74" t="s">
        <v>5261</v>
      </c>
      <c r="E2339" s="74" t="s">
        <v>5262</v>
      </c>
      <c r="F2339" s="74" t="s">
        <v>5262</v>
      </c>
      <c r="G2339" s="75" t="s">
        <v>5263</v>
      </c>
      <c r="H2339" s="25" t="s">
        <v>100</v>
      </c>
      <c r="I2339" s="29">
        <v>0.5</v>
      </c>
      <c r="J2339" s="25">
        <v>710000000</v>
      </c>
      <c r="K2339" s="25" t="s">
        <v>82</v>
      </c>
      <c r="L2339" s="75" t="s">
        <v>696</v>
      </c>
      <c r="M2339" s="30" t="s">
        <v>1707</v>
      </c>
      <c r="N2339" s="23"/>
      <c r="O2339" s="25" t="s">
        <v>4300</v>
      </c>
      <c r="P2339" s="75" t="s">
        <v>694</v>
      </c>
      <c r="Q2339" s="23"/>
      <c r="R2339" s="23"/>
      <c r="S2339" s="42"/>
      <c r="T2339" s="42"/>
      <c r="U2339" s="68">
        <v>1496984</v>
      </c>
      <c r="V2339" s="68">
        <f t="shared" ref="V2339" si="548">U2339*1.12</f>
        <v>1676622.08</v>
      </c>
      <c r="W2339" s="23"/>
      <c r="X2339" s="23">
        <v>2017</v>
      </c>
      <c r="Y2339" s="43"/>
      <c r="Z2339" s="121" t="s">
        <v>931</v>
      </c>
      <c r="AA2339" s="121" t="s">
        <v>1427</v>
      </c>
      <c r="AB2339" s="121" t="s">
        <v>4792</v>
      </c>
      <c r="AC2339" s="121"/>
      <c r="AD2339" s="122"/>
      <c r="AE2339" s="121"/>
      <c r="AF2339" s="121" t="s">
        <v>6903</v>
      </c>
      <c r="AG2339" s="121"/>
      <c r="AH2339" s="121" t="s">
        <v>5381</v>
      </c>
      <c r="AI2339" s="121"/>
      <c r="AJ2339" s="123"/>
      <c r="AK2339" s="123"/>
      <c r="AL2339" s="123">
        <v>1496984</v>
      </c>
      <c r="AM2339" s="123">
        <f t="shared" ref="AM2339:AM2341" si="549">U2339-AL2339</f>
        <v>0</v>
      </c>
      <c r="AN2339" s="136"/>
      <c r="AO2339" s="23"/>
      <c r="AP2339" s="24"/>
      <c r="AQ2339" s="23"/>
      <c r="AS2339" s="163"/>
      <c r="AT2339" s="163"/>
    </row>
    <row r="2340" spans="1:46" s="40" customFormat="1" ht="76.5" outlineLevel="1" x14ac:dyDescent="0.25">
      <c r="A2340" s="82"/>
      <c r="B2340" s="23" t="s">
        <v>5305</v>
      </c>
      <c r="C2340" s="74" t="s">
        <v>79</v>
      </c>
      <c r="D2340" s="74" t="s">
        <v>5261</v>
      </c>
      <c r="E2340" s="74" t="s">
        <v>5262</v>
      </c>
      <c r="F2340" s="74" t="s">
        <v>5262</v>
      </c>
      <c r="G2340" s="75" t="s">
        <v>5418</v>
      </c>
      <c r="H2340" s="25" t="s">
        <v>100</v>
      </c>
      <c r="I2340" s="29">
        <v>0.5</v>
      </c>
      <c r="J2340" s="25">
        <v>710000000</v>
      </c>
      <c r="K2340" s="25" t="s">
        <v>82</v>
      </c>
      <c r="L2340" s="75" t="s">
        <v>696</v>
      </c>
      <c r="M2340" s="30" t="s">
        <v>1707</v>
      </c>
      <c r="N2340" s="23"/>
      <c r="O2340" s="25" t="s">
        <v>4300</v>
      </c>
      <c r="P2340" s="75" t="s">
        <v>694</v>
      </c>
      <c r="Q2340" s="23"/>
      <c r="R2340" s="23"/>
      <c r="S2340" s="42"/>
      <c r="T2340" s="42"/>
      <c r="U2340" s="68">
        <v>690000</v>
      </c>
      <c r="V2340" s="68">
        <f t="shared" si="546"/>
        <v>772800.00000000012</v>
      </c>
      <c r="W2340" s="23"/>
      <c r="X2340" s="23">
        <v>2017</v>
      </c>
      <c r="Y2340" s="43"/>
      <c r="Z2340" s="121" t="s">
        <v>931</v>
      </c>
      <c r="AA2340" s="121" t="s">
        <v>1427</v>
      </c>
      <c r="AB2340" s="121" t="s">
        <v>4792</v>
      </c>
      <c r="AC2340" s="121"/>
      <c r="AD2340" s="122"/>
      <c r="AE2340" s="121"/>
      <c r="AF2340" s="121" t="s">
        <v>6897</v>
      </c>
      <c r="AG2340" s="121"/>
      <c r="AH2340" s="121" t="s">
        <v>6899</v>
      </c>
      <c r="AI2340" s="121"/>
      <c r="AJ2340" s="123"/>
      <c r="AK2340" s="123"/>
      <c r="AL2340" s="123">
        <v>690000</v>
      </c>
      <c r="AM2340" s="123">
        <f t="shared" si="549"/>
        <v>0</v>
      </c>
      <c r="AN2340" s="136"/>
      <c r="AO2340" s="23"/>
      <c r="AP2340" s="24"/>
      <c r="AQ2340" s="23"/>
      <c r="AS2340" s="163"/>
      <c r="AT2340" s="163"/>
    </row>
    <row r="2341" spans="1:46" s="40" customFormat="1" ht="89.25" outlineLevel="1" x14ac:dyDescent="0.25">
      <c r="A2341" s="82"/>
      <c r="B2341" s="23" t="s">
        <v>5422</v>
      </c>
      <c r="C2341" s="74" t="s">
        <v>79</v>
      </c>
      <c r="D2341" s="74" t="s">
        <v>5419</v>
      </c>
      <c r="E2341" s="74" t="s">
        <v>5420</v>
      </c>
      <c r="F2341" s="74" t="s">
        <v>5420</v>
      </c>
      <c r="G2341" s="75" t="s">
        <v>5421</v>
      </c>
      <c r="H2341" s="25" t="s">
        <v>100</v>
      </c>
      <c r="I2341" s="29">
        <v>0.5</v>
      </c>
      <c r="J2341" s="25">
        <v>710000000</v>
      </c>
      <c r="K2341" s="25" t="s">
        <v>82</v>
      </c>
      <c r="L2341" s="75" t="s">
        <v>696</v>
      </c>
      <c r="M2341" s="30" t="s">
        <v>1707</v>
      </c>
      <c r="N2341" s="23"/>
      <c r="O2341" s="25" t="s">
        <v>4300</v>
      </c>
      <c r="P2341" s="75" t="s">
        <v>694</v>
      </c>
      <c r="Q2341" s="23"/>
      <c r="R2341" s="23"/>
      <c r="S2341" s="42"/>
      <c r="T2341" s="42"/>
      <c r="U2341" s="68">
        <v>900000</v>
      </c>
      <c r="V2341" s="68">
        <f t="shared" si="546"/>
        <v>1008000.0000000001</v>
      </c>
      <c r="W2341" s="23"/>
      <c r="X2341" s="23">
        <v>2017</v>
      </c>
      <c r="Y2341" s="43"/>
      <c r="Z2341" s="121" t="s">
        <v>931</v>
      </c>
      <c r="AA2341" s="121" t="s">
        <v>1427</v>
      </c>
      <c r="AB2341" s="121" t="s">
        <v>4792</v>
      </c>
      <c r="AC2341" s="121"/>
      <c r="AD2341" s="122"/>
      <c r="AE2341" s="128"/>
      <c r="AF2341" s="121" t="s">
        <v>6897</v>
      </c>
      <c r="AG2341" s="121"/>
      <c r="AH2341" s="121" t="s">
        <v>6899</v>
      </c>
      <c r="AI2341" s="121"/>
      <c r="AJ2341" s="123"/>
      <c r="AK2341" s="123"/>
      <c r="AL2341" s="123">
        <v>900000</v>
      </c>
      <c r="AM2341" s="123">
        <f t="shared" si="549"/>
        <v>0</v>
      </c>
      <c r="AN2341" s="136"/>
      <c r="AO2341" s="23"/>
      <c r="AP2341" s="24"/>
      <c r="AQ2341" s="23"/>
      <c r="AS2341" s="163"/>
      <c r="AT2341" s="163"/>
    </row>
    <row r="2342" spans="1:46" s="40" customFormat="1" ht="102" outlineLevel="1" x14ac:dyDescent="0.25">
      <c r="A2342" s="82"/>
      <c r="B2342" s="23" t="s">
        <v>5423</v>
      </c>
      <c r="C2342" s="74" t="s">
        <v>79</v>
      </c>
      <c r="D2342" s="21" t="s">
        <v>958</v>
      </c>
      <c r="E2342" s="21" t="s">
        <v>959</v>
      </c>
      <c r="F2342" s="21" t="s">
        <v>959</v>
      </c>
      <c r="G2342" s="25" t="s">
        <v>959</v>
      </c>
      <c r="H2342" s="23" t="s">
        <v>3011</v>
      </c>
      <c r="I2342" s="29">
        <v>0.5</v>
      </c>
      <c r="J2342" s="25">
        <v>710000000</v>
      </c>
      <c r="K2342" s="25" t="s">
        <v>82</v>
      </c>
      <c r="L2342" s="75" t="s">
        <v>696</v>
      </c>
      <c r="M2342" s="74" t="s">
        <v>1419</v>
      </c>
      <c r="N2342" s="23"/>
      <c r="O2342" s="25" t="s">
        <v>4300</v>
      </c>
      <c r="P2342" s="75" t="s">
        <v>694</v>
      </c>
      <c r="Q2342" s="23"/>
      <c r="R2342" s="23"/>
      <c r="S2342" s="42"/>
      <c r="T2342" s="42"/>
      <c r="U2342" s="68">
        <v>800000</v>
      </c>
      <c r="V2342" s="45">
        <f t="shared" ref="V2342" si="550">U2342*1.12</f>
        <v>896000.00000000012</v>
      </c>
      <c r="W2342" s="23"/>
      <c r="X2342" s="23">
        <v>2017</v>
      </c>
      <c r="Y2342" s="43"/>
      <c r="Z2342" s="121" t="s">
        <v>1130</v>
      </c>
      <c r="AA2342" s="121" t="s">
        <v>749</v>
      </c>
      <c r="AB2342" s="121" t="s">
        <v>4703</v>
      </c>
      <c r="AC2342" s="121"/>
      <c r="AD2342" s="122" t="s">
        <v>6949</v>
      </c>
      <c r="AE2342" s="128">
        <v>42844</v>
      </c>
      <c r="AF2342" s="121" t="s">
        <v>8469</v>
      </c>
      <c r="AG2342" s="121"/>
      <c r="AH2342" s="121" t="s">
        <v>8471</v>
      </c>
      <c r="AI2342" s="121"/>
      <c r="AJ2342" s="123"/>
      <c r="AK2342" s="123"/>
      <c r="AL2342" s="123">
        <v>799999</v>
      </c>
      <c r="AM2342" s="123">
        <f t="shared" ref="AM2342:AM2343" si="551">U2342-AL2342</f>
        <v>1</v>
      </c>
      <c r="AN2342" s="136"/>
      <c r="AO2342" s="23"/>
      <c r="AP2342" s="24"/>
      <c r="AQ2342" s="23"/>
      <c r="AS2342" s="163"/>
      <c r="AT2342" s="163"/>
    </row>
    <row r="2343" spans="1:46" s="40" customFormat="1" ht="102" outlineLevel="1" x14ac:dyDescent="0.25">
      <c r="A2343" s="70"/>
      <c r="B2343" s="23" t="s">
        <v>6235</v>
      </c>
      <c r="C2343" s="74" t="s">
        <v>79</v>
      </c>
      <c r="D2343" s="21" t="s">
        <v>958</v>
      </c>
      <c r="E2343" s="21" t="s">
        <v>959</v>
      </c>
      <c r="F2343" s="21" t="s">
        <v>959</v>
      </c>
      <c r="G2343" s="25" t="s">
        <v>959</v>
      </c>
      <c r="H2343" s="23" t="s">
        <v>3011</v>
      </c>
      <c r="I2343" s="29">
        <v>0.5</v>
      </c>
      <c r="J2343" s="25">
        <v>710000000</v>
      </c>
      <c r="K2343" s="25" t="s">
        <v>82</v>
      </c>
      <c r="L2343" s="75" t="s">
        <v>273</v>
      </c>
      <c r="M2343" s="74" t="s">
        <v>1418</v>
      </c>
      <c r="N2343" s="23"/>
      <c r="O2343" s="25" t="s">
        <v>4300</v>
      </c>
      <c r="P2343" s="75" t="s">
        <v>694</v>
      </c>
      <c r="Q2343" s="23"/>
      <c r="R2343" s="23"/>
      <c r="S2343" s="42"/>
      <c r="T2343" s="42"/>
      <c r="U2343" s="68">
        <v>537558.42000000004</v>
      </c>
      <c r="V2343" s="45">
        <f t="shared" ref="V2343" si="552">U2343*1.12</f>
        <v>602065.43040000007</v>
      </c>
      <c r="W2343" s="23"/>
      <c r="X2343" s="23">
        <v>2017</v>
      </c>
      <c r="Y2343" s="43"/>
      <c r="Z2343" s="121" t="s">
        <v>1130</v>
      </c>
      <c r="AA2343" s="121" t="s">
        <v>749</v>
      </c>
      <c r="AB2343" s="121" t="s">
        <v>4703</v>
      </c>
      <c r="AC2343" s="121"/>
      <c r="AD2343" s="122" t="s">
        <v>6949</v>
      </c>
      <c r="AE2343" s="128">
        <v>42844</v>
      </c>
      <c r="AF2343" s="121" t="s">
        <v>8469</v>
      </c>
      <c r="AG2343" s="121"/>
      <c r="AH2343" s="121" t="s">
        <v>8471</v>
      </c>
      <c r="AI2343" s="121"/>
      <c r="AJ2343" s="123"/>
      <c r="AK2343" s="123"/>
      <c r="AL2343" s="123">
        <v>537000</v>
      </c>
      <c r="AM2343" s="123">
        <f t="shared" si="551"/>
        <v>558.42000000004191</v>
      </c>
      <c r="AN2343" s="136"/>
      <c r="AO2343" s="23"/>
      <c r="AP2343" s="24"/>
      <c r="AQ2343" s="23"/>
      <c r="AS2343" s="163"/>
      <c r="AT2343" s="163"/>
    </row>
    <row r="2344" spans="1:46" s="40" customFormat="1" ht="102" outlineLevel="1" x14ac:dyDescent="0.25">
      <c r="A2344" s="70"/>
      <c r="B2344" s="23" t="s">
        <v>6236</v>
      </c>
      <c r="C2344" s="21" t="s">
        <v>79</v>
      </c>
      <c r="D2344" s="21" t="s">
        <v>958</v>
      </c>
      <c r="E2344" s="21" t="s">
        <v>959</v>
      </c>
      <c r="F2344" s="21" t="s">
        <v>959</v>
      </c>
      <c r="G2344" s="25" t="s">
        <v>959</v>
      </c>
      <c r="H2344" s="23" t="s">
        <v>3011</v>
      </c>
      <c r="I2344" s="29">
        <v>0.5</v>
      </c>
      <c r="J2344" s="25">
        <v>710000000</v>
      </c>
      <c r="K2344" s="25" t="s">
        <v>82</v>
      </c>
      <c r="L2344" s="75" t="s">
        <v>273</v>
      </c>
      <c r="M2344" s="30" t="s">
        <v>1707</v>
      </c>
      <c r="N2344" s="23"/>
      <c r="O2344" s="25" t="s">
        <v>4300</v>
      </c>
      <c r="P2344" s="25" t="s">
        <v>694</v>
      </c>
      <c r="Q2344" s="23"/>
      <c r="R2344" s="23"/>
      <c r="S2344" s="42"/>
      <c r="T2344" s="42"/>
      <c r="U2344" s="68">
        <v>272491</v>
      </c>
      <c r="V2344" s="45">
        <f>U2344*1.12</f>
        <v>305189.92000000004</v>
      </c>
      <c r="W2344" s="23"/>
      <c r="X2344" s="23">
        <v>2017</v>
      </c>
      <c r="Y2344" s="43"/>
      <c r="Z2344" s="121" t="s">
        <v>1130</v>
      </c>
      <c r="AA2344" s="121" t="s">
        <v>1427</v>
      </c>
      <c r="AB2344" s="121" t="s">
        <v>4703</v>
      </c>
      <c r="AC2344" s="121"/>
      <c r="AD2344" s="122" t="s">
        <v>8477</v>
      </c>
      <c r="AE2344" s="122" t="s">
        <v>6952</v>
      </c>
      <c r="AF2344" s="121" t="s">
        <v>231</v>
      </c>
      <c r="AG2344" s="121"/>
      <c r="AH2344" s="121" t="s">
        <v>8478</v>
      </c>
      <c r="AI2344" s="121"/>
      <c r="AJ2344" s="123"/>
      <c r="AK2344" s="123"/>
      <c r="AL2344" s="123">
        <v>242700</v>
      </c>
      <c r="AM2344" s="123">
        <f>U2344-AL2344</f>
        <v>29791</v>
      </c>
      <c r="AN2344" s="136"/>
      <c r="AO2344" s="23"/>
      <c r="AP2344" s="24"/>
      <c r="AQ2344" s="23"/>
      <c r="AS2344" s="163"/>
      <c r="AT2344" s="163"/>
    </row>
    <row r="2345" spans="1:46" s="40" customFormat="1" ht="76.5" outlineLevel="1" x14ac:dyDescent="0.25">
      <c r="A2345" s="70"/>
      <c r="B2345" s="23" t="s">
        <v>6856</v>
      </c>
      <c r="C2345" s="21" t="s">
        <v>79</v>
      </c>
      <c r="D2345" s="21" t="s">
        <v>967</v>
      </c>
      <c r="E2345" s="21" t="s">
        <v>968</v>
      </c>
      <c r="F2345" s="21" t="s">
        <v>968</v>
      </c>
      <c r="G2345" s="25" t="s">
        <v>6237</v>
      </c>
      <c r="H2345" s="23" t="s">
        <v>100</v>
      </c>
      <c r="I2345" s="29">
        <v>0.5</v>
      </c>
      <c r="J2345" s="25">
        <v>710000000</v>
      </c>
      <c r="K2345" s="25" t="s">
        <v>82</v>
      </c>
      <c r="L2345" s="75" t="s">
        <v>726</v>
      </c>
      <c r="M2345" s="30" t="s">
        <v>1707</v>
      </c>
      <c r="N2345" s="23"/>
      <c r="O2345" s="25" t="s">
        <v>4299</v>
      </c>
      <c r="P2345" s="25" t="s">
        <v>694</v>
      </c>
      <c r="Q2345" s="23"/>
      <c r="R2345" s="23"/>
      <c r="S2345" s="42"/>
      <c r="T2345" s="42"/>
      <c r="U2345" s="68">
        <v>265000</v>
      </c>
      <c r="V2345" s="45">
        <f t="shared" ref="V2345:V2346" si="553">U2345*1.12</f>
        <v>296800</v>
      </c>
      <c r="W2345" s="23"/>
      <c r="X2345" s="23">
        <v>2017</v>
      </c>
      <c r="Y2345" s="43"/>
      <c r="Z2345" s="121"/>
      <c r="AA2345" s="121" t="s">
        <v>1427</v>
      </c>
      <c r="AB2345" s="121" t="s">
        <v>4792</v>
      </c>
      <c r="AC2345" s="121"/>
      <c r="AD2345" s="122"/>
      <c r="AE2345" s="121"/>
      <c r="AF2345" s="121" t="s">
        <v>8265</v>
      </c>
      <c r="AG2345" s="121"/>
      <c r="AH2345" s="121" t="s">
        <v>8268</v>
      </c>
      <c r="AI2345" s="121"/>
      <c r="AJ2345" s="123"/>
      <c r="AK2345" s="123"/>
      <c r="AL2345" s="123">
        <v>265000</v>
      </c>
      <c r="AM2345" s="123">
        <f t="shared" ref="AM2345:AM2348" si="554">U2345-AL2345</f>
        <v>0</v>
      </c>
      <c r="AN2345" s="136"/>
      <c r="AO2345" s="23"/>
      <c r="AP2345" s="24"/>
      <c r="AQ2345" s="23"/>
      <c r="AS2345" s="163"/>
      <c r="AT2345" s="163"/>
    </row>
    <row r="2346" spans="1:46" s="40" customFormat="1" ht="114.75" outlineLevel="1" x14ac:dyDescent="0.25">
      <c r="A2346" s="70"/>
      <c r="B2346" s="23" t="s">
        <v>7023</v>
      </c>
      <c r="C2346" s="21" t="s">
        <v>79</v>
      </c>
      <c r="D2346" s="21" t="s">
        <v>7019</v>
      </c>
      <c r="E2346" s="21" t="s">
        <v>7020</v>
      </c>
      <c r="F2346" s="21" t="s">
        <v>7020</v>
      </c>
      <c r="G2346" s="25" t="s">
        <v>7021</v>
      </c>
      <c r="H2346" s="23" t="s">
        <v>100</v>
      </c>
      <c r="I2346" s="29">
        <v>0.5</v>
      </c>
      <c r="J2346" s="25">
        <v>710000000</v>
      </c>
      <c r="K2346" s="25" t="s">
        <v>82</v>
      </c>
      <c r="L2346" s="75" t="s">
        <v>273</v>
      </c>
      <c r="M2346" s="30" t="s">
        <v>1419</v>
      </c>
      <c r="N2346" s="23"/>
      <c r="O2346" s="25" t="s">
        <v>4299</v>
      </c>
      <c r="P2346" s="25" t="s">
        <v>694</v>
      </c>
      <c r="Q2346" s="23"/>
      <c r="R2346" s="23"/>
      <c r="S2346" s="42"/>
      <c r="T2346" s="42"/>
      <c r="U2346" s="68">
        <v>115447</v>
      </c>
      <c r="V2346" s="45">
        <f t="shared" si="553"/>
        <v>129300.64000000001</v>
      </c>
      <c r="W2346" s="23"/>
      <c r="X2346" s="23">
        <v>2017</v>
      </c>
      <c r="Y2346" s="43"/>
      <c r="Z2346" s="121" t="s">
        <v>7027</v>
      </c>
      <c r="AA2346" s="121" t="s">
        <v>749</v>
      </c>
      <c r="AB2346" s="121" t="s">
        <v>4792</v>
      </c>
      <c r="AC2346" s="121"/>
      <c r="AD2346" s="122"/>
      <c r="AE2346" s="121"/>
      <c r="AF2346" s="121" t="s">
        <v>8285</v>
      </c>
      <c r="AG2346" s="121"/>
      <c r="AH2346" s="121" t="s">
        <v>8294</v>
      </c>
      <c r="AI2346" s="121"/>
      <c r="AJ2346" s="123"/>
      <c r="AK2346" s="123"/>
      <c r="AL2346" s="123">
        <f>129300/1.12</f>
        <v>115446.42857142857</v>
      </c>
      <c r="AM2346" s="123">
        <f t="shared" si="554"/>
        <v>0.57142857143480796</v>
      </c>
      <c r="AN2346" s="136"/>
      <c r="AO2346" s="23"/>
      <c r="AP2346" s="24"/>
      <c r="AQ2346" s="23"/>
      <c r="AS2346" s="163"/>
      <c r="AT2346" s="163"/>
    </row>
    <row r="2347" spans="1:46" s="40" customFormat="1" ht="76.5" outlineLevel="1" x14ac:dyDescent="0.25">
      <c r="A2347" s="70"/>
      <c r="B2347" s="23" t="s">
        <v>7024</v>
      </c>
      <c r="C2347" s="21" t="s">
        <v>79</v>
      </c>
      <c r="D2347" s="21" t="s">
        <v>7014</v>
      </c>
      <c r="E2347" s="21" t="s">
        <v>7015</v>
      </c>
      <c r="F2347" s="21" t="s">
        <v>7015</v>
      </c>
      <c r="G2347" s="25" t="s">
        <v>7016</v>
      </c>
      <c r="H2347" s="23" t="s">
        <v>100</v>
      </c>
      <c r="I2347" s="29">
        <v>0.5</v>
      </c>
      <c r="J2347" s="25">
        <v>710000000</v>
      </c>
      <c r="K2347" s="25" t="s">
        <v>82</v>
      </c>
      <c r="L2347" s="75" t="s">
        <v>273</v>
      </c>
      <c r="M2347" s="30" t="s">
        <v>1419</v>
      </c>
      <c r="N2347" s="23"/>
      <c r="O2347" s="25" t="s">
        <v>4297</v>
      </c>
      <c r="P2347" s="25" t="s">
        <v>694</v>
      </c>
      <c r="Q2347" s="23"/>
      <c r="R2347" s="23"/>
      <c r="S2347" s="42"/>
      <c r="T2347" s="42"/>
      <c r="U2347" s="68">
        <v>203571</v>
      </c>
      <c r="V2347" s="45">
        <f t="shared" ref="V2347:V2348" si="555">U2347*1.12</f>
        <v>227999.52000000002</v>
      </c>
      <c r="W2347" s="23"/>
      <c r="X2347" s="23">
        <v>2017</v>
      </c>
      <c r="Y2347" s="43"/>
      <c r="Z2347" s="121" t="s">
        <v>7027</v>
      </c>
      <c r="AA2347" s="121" t="s">
        <v>749</v>
      </c>
      <c r="AB2347" s="121" t="s">
        <v>4792</v>
      </c>
      <c r="AC2347" s="121"/>
      <c r="AD2347" s="122"/>
      <c r="AE2347" s="121"/>
      <c r="AF2347" s="121" t="s">
        <v>8285</v>
      </c>
      <c r="AG2347" s="121"/>
      <c r="AH2347" s="121" t="s">
        <v>8294</v>
      </c>
      <c r="AI2347" s="121"/>
      <c r="AJ2347" s="123"/>
      <c r="AK2347" s="123"/>
      <c r="AL2347" s="123">
        <f>227400/1.12</f>
        <v>203035.71428571426</v>
      </c>
      <c r="AM2347" s="123">
        <f t="shared" si="554"/>
        <v>535.28571428573923</v>
      </c>
      <c r="AN2347" s="136"/>
      <c r="AO2347" s="23"/>
      <c r="AP2347" s="24"/>
      <c r="AQ2347" s="23"/>
      <c r="AS2347" s="163"/>
      <c r="AT2347" s="163"/>
    </row>
    <row r="2348" spans="1:46" s="40" customFormat="1" ht="114.75" outlineLevel="1" x14ac:dyDescent="0.25">
      <c r="A2348" s="70"/>
      <c r="B2348" s="23" t="s">
        <v>7025</v>
      </c>
      <c r="C2348" s="21" t="s">
        <v>79</v>
      </c>
      <c r="D2348" s="21" t="s">
        <v>7014</v>
      </c>
      <c r="E2348" s="21" t="s">
        <v>7015</v>
      </c>
      <c r="F2348" s="21" t="s">
        <v>7015</v>
      </c>
      <c r="G2348" s="25" t="s">
        <v>7017</v>
      </c>
      <c r="H2348" s="23" t="s">
        <v>100</v>
      </c>
      <c r="I2348" s="29">
        <v>0.5</v>
      </c>
      <c r="J2348" s="25">
        <v>710000000</v>
      </c>
      <c r="K2348" s="25" t="s">
        <v>82</v>
      </c>
      <c r="L2348" s="75" t="s">
        <v>273</v>
      </c>
      <c r="M2348" s="21" t="s">
        <v>4114</v>
      </c>
      <c r="N2348" s="23"/>
      <c r="O2348" s="25" t="s">
        <v>4297</v>
      </c>
      <c r="P2348" s="25" t="s">
        <v>694</v>
      </c>
      <c r="Q2348" s="23"/>
      <c r="R2348" s="23"/>
      <c r="S2348" s="42"/>
      <c r="T2348" s="42"/>
      <c r="U2348" s="68">
        <v>375715</v>
      </c>
      <c r="V2348" s="45">
        <f t="shared" si="555"/>
        <v>420800.80000000005</v>
      </c>
      <c r="W2348" s="23"/>
      <c r="X2348" s="23">
        <v>2017</v>
      </c>
      <c r="Y2348" s="43"/>
      <c r="Z2348" s="121" t="s">
        <v>7027</v>
      </c>
      <c r="AA2348" s="121" t="s">
        <v>750</v>
      </c>
      <c r="AB2348" s="121" t="s">
        <v>4792</v>
      </c>
      <c r="AC2348" s="121"/>
      <c r="AD2348" s="122"/>
      <c r="AE2348" s="121"/>
      <c r="AF2348" s="121" t="s">
        <v>8285</v>
      </c>
      <c r="AG2348" s="121"/>
      <c r="AH2348" s="121" t="s">
        <v>8295</v>
      </c>
      <c r="AI2348" s="121"/>
      <c r="AJ2348" s="123"/>
      <c r="AK2348" s="123"/>
      <c r="AL2348" s="123">
        <v>375715</v>
      </c>
      <c r="AM2348" s="123">
        <f t="shared" si="554"/>
        <v>0</v>
      </c>
      <c r="AN2348" s="136"/>
      <c r="AO2348" s="23"/>
      <c r="AP2348" s="24"/>
      <c r="AQ2348" s="23"/>
      <c r="AS2348" s="163"/>
      <c r="AT2348" s="163"/>
    </row>
    <row r="2349" spans="1:46" s="40" customFormat="1" ht="76.5" outlineLevel="1" x14ac:dyDescent="0.25">
      <c r="A2349" s="70"/>
      <c r="B2349" s="72" t="s">
        <v>7026</v>
      </c>
      <c r="C2349" s="21" t="s">
        <v>79</v>
      </c>
      <c r="D2349" s="21" t="s">
        <v>7014</v>
      </c>
      <c r="E2349" s="21" t="s">
        <v>7015</v>
      </c>
      <c r="F2349" s="21" t="s">
        <v>7015</v>
      </c>
      <c r="G2349" s="25" t="s">
        <v>7018</v>
      </c>
      <c r="H2349" s="23" t="s">
        <v>100</v>
      </c>
      <c r="I2349" s="29">
        <v>0.5</v>
      </c>
      <c r="J2349" s="25">
        <v>710000000</v>
      </c>
      <c r="K2349" s="25" t="s">
        <v>82</v>
      </c>
      <c r="L2349" s="75" t="s">
        <v>273</v>
      </c>
      <c r="M2349" s="21" t="s">
        <v>4114</v>
      </c>
      <c r="N2349" s="23"/>
      <c r="O2349" s="25" t="s">
        <v>4297</v>
      </c>
      <c r="P2349" s="25" t="s">
        <v>694</v>
      </c>
      <c r="Q2349" s="23"/>
      <c r="R2349" s="23"/>
      <c r="S2349" s="42"/>
      <c r="T2349" s="42"/>
      <c r="U2349" s="68">
        <v>0</v>
      </c>
      <c r="V2349" s="45">
        <f t="shared" ref="V2349:V2372" si="556">U2349*1.12</f>
        <v>0</v>
      </c>
      <c r="W2349" s="23"/>
      <c r="X2349" s="23">
        <v>2017</v>
      </c>
      <c r="Y2349" s="25" t="s">
        <v>929</v>
      </c>
      <c r="Z2349" s="121" t="s">
        <v>7027</v>
      </c>
      <c r="AA2349" s="121" t="s">
        <v>750</v>
      </c>
      <c r="AB2349" s="121" t="s">
        <v>4792</v>
      </c>
      <c r="AC2349" s="121"/>
      <c r="AD2349" s="122"/>
      <c r="AE2349" s="121"/>
      <c r="AF2349" s="121" t="s">
        <v>8285</v>
      </c>
      <c r="AG2349" s="121"/>
      <c r="AH2349" s="121" t="s">
        <v>8295</v>
      </c>
      <c r="AI2349" s="121"/>
      <c r="AJ2349" s="123"/>
      <c r="AK2349" s="123"/>
      <c r="AL2349" s="123">
        <v>68000</v>
      </c>
      <c r="AM2349" s="123"/>
      <c r="AN2349" s="136"/>
      <c r="AO2349" s="23"/>
      <c r="AP2349" s="24"/>
      <c r="AQ2349" s="23"/>
      <c r="AS2349" s="163"/>
      <c r="AT2349" s="163"/>
    </row>
    <row r="2350" spans="1:46" s="40" customFormat="1" ht="76.5" outlineLevel="1" x14ac:dyDescent="0.25">
      <c r="A2350" s="70"/>
      <c r="B2350" s="23" t="s">
        <v>7316</v>
      </c>
      <c r="C2350" s="21" t="s">
        <v>79</v>
      </c>
      <c r="D2350" s="21" t="s">
        <v>7317</v>
      </c>
      <c r="E2350" s="21" t="s">
        <v>7318</v>
      </c>
      <c r="F2350" s="21" t="s">
        <v>7318</v>
      </c>
      <c r="G2350" s="25" t="s">
        <v>7318</v>
      </c>
      <c r="H2350" s="23" t="s">
        <v>81</v>
      </c>
      <c r="I2350" s="29">
        <v>0.5</v>
      </c>
      <c r="J2350" s="25">
        <v>710000000</v>
      </c>
      <c r="K2350" s="25" t="s">
        <v>82</v>
      </c>
      <c r="L2350" s="75" t="s">
        <v>726</v>
      </c>
      <c r="M2350" s="25" t="s">
        <v>101</v>
      </c>
      <c r="N2350" s="23"/>
      <c r="O2350" s="25" t="s">
        <v>4297</v>
      </c>
      <c r="P2350" s="25" t="s">
        <v>694</v>
      </c>
      <c r="Q2350" s="23"/>
      <c r="R2350" s="23"/>
      <c r="S2350" s="42"/>
      <c r="T2350" s="42"/>
      <c r="U2350" s="68">
        <v>21000000</v>
      </c>
      <c r="V2350" s="45">
        <f t="shared" si="556"/>
        <v>23520000.000000004</v>
      </c>
      <c r="W2350" s="23"/>
      <c r="X2350" s="23">
        <v>2017</v>
      </c>
      <c r="Y2350" s="43"/>
      <c r="Z2350" s="121"/>
      <c r="AA2350" s="121" t="s">
        <v>682</v>
      </c>
      <c r="AB2350" s="121" t="s">
        <v>4791</v>
      </c>
      <c r="AC2350" s="121"/>
      <c r="AD2350" s="122"/>
      <c r="AE2350" s="121"/>
      <c r="AF2350" s="121" t="s">
        <v>8406</v>
      </c>
      <c r="AG2350" s="121" t="s">
        <v>9018</v>
      </c>
      <c r="AH2350" s="121" t="s">
        <v>8407</v>
      </c>
      <c r="AI2350" s="121"/>
      <c r="AJ2350" s="123"/>
      <c r="AK2350" s="123"/>
      <c r="AL2350" s="123">
        <f>22400000/1.12</f>
        <v>19999999.999999996</v>
      </c>
      <c r="AM2350" s="123">
        <f>U2350-AL2350</f>
        <v>1000000.0000000037</v>
      </c>
      <c r="AN2350" s="136"/>
      <c r="AO2350" s="23"/>
      <c r="AP2350" s="24"/>
      <c r="AQ2350" s="23"/>
      <c r="AS2350" s="163"/>
      <c r="AT2350" s="163"/>
    </row>
    <row r="2351" spans="1:46" s="40" customFormat="1" ht="76.5" outlineLevel="1" x14ac:dyDescent="0.25">
      <c r="A2351" s="70"/>
      <c r="B2351" s="23" t="s">
        <v>7666</v>
      </c>
      <c r="C2351" s="21" t="s">
        <v>79</v>
      </c>
      <c r="D2351" s="21" t="s">
        <v>7667</v>
      </c>
      <c r="E2351" s="21" t="s">
        <v>7668</v>
      </c>
      <c r="F2351" s="21" t="s">
        <v>7668</v>
      </c>
      <c r="G2351" s="25" t="s">
        <v>7670</v>
      </c>
      <c r="H2351" s="23" t="s">
        <v>81</v>
      </c>
      <c r="I2351" s="29">
        <v>0.5</v>
      </c>
      <c r="J2351" s="25">
        <v>710000000</v>
      </c>
      <c r="K2351" s="25" t="s">
        <v>82</v>
      </c>
      <c r="L2351" s="75" t="s">
        <v>726</v>
      </c>
      <c r="M2351" s="25" t="s">
        <v>101</v>
      </c>
      <c r="N2351" s="23"/>
      <c r="O2351" s="25" t="s">
        <v>184</v>
      </c>
      <c r="P2351" s="25" t="s">
        <v>694</v>
      </c>
      <c r="Q2351" s="23"/>
      <c r="R2351" s="23"/>
      <c r="S2351" s="42"/>
      <c r="T2351" s="42"/>
      <c r="U2351" s="68">
        <v>0</v>
      </c>
      <c r="V2351" s="45">
        <f t="shared" si="556"/>
        <v>0</v>
      </c>
      <c r="W2351" s="23"/>
      <c r="X2351" s="23">
        <v>2017</v>
      </c>
      <c r="Y2351" s="43" t="s">
        <v>929</v>
      </c>
      <c r="Z2351" s="121" t="s">
        <v>697</v>
      </c>
      <c r="AA2351" s="121" t="s">
        <v>904</v>
      </c>
      <c r="AB2351" s="121"/>
      <c r="AC2351" s="121"/>
      <c r="AD2351" s="122"/>
      <c r="AE2351" s="121"/>
      <c r="AF2351" s="121" t="s">
        <v>929</v>
      </c>
      <c r="AG2351" s="121"/>
      <c r="AH2351" s="121" t="s">
        <v>929</v>
      </c>
      <c r="AI2351" s="121"/>
      <c r="AJ2351" s="123"/>
      <c r="AK2351" s="123"/>
      <c r="AL2351" s="123" t="s">
        <v>8861</v>
      </c>
      <c r="AM2351" s="123"/>
      <c r="AN2351" s="136"/>
      <c r="AO2351" s="23"/>
      <c r="AP2351" s="24"/>
      <c r="AQ2351" s="23"/>
      <c r="AS2351" s="163"/>
      <c r="AT2351" s="163"/>
    </row>
    <row r="2352" spans="1:46" s="40" customFormat="1" ht="63.75" outlineLevel="1" x14ac:dyDescent="0.25">
      <c r="A2352" s="70"/>
      <c r="B2352" s="23" t="s">
        <v>7669</v>
      </c>
      <c r="C2352" s="21" t="s">
        <v>79</v>
      </c>
      <c r="D2352" s="21" t="s">
        <v>7671</v>
      </c>
      <c r="E2352" s="21" t="s">
        <v>7672</v>
      </c>
      <c r="F2352" s="21" t="s">
        <v>7672</v>
      </c>
      <c r="G2352" s="25" t="s">
        <v>7673</v>
      </c>
      <c r="H2352" s="23" t="s">
        <v>3011</v>
      </c>
      <c r="I2352" s="29">
        <v>0.5</v>
      </c>
      <c r="J2352" s="25">
        <v>710000000</v>
      </c>
      <c r="K2352" s="25" t="s">
        <v>82</v>
      </c>
      <c r="L2352" s="75" t="s">
        <v>726</v>
      </c>
      <c r="M2352" s="25" t="s">
        <v>101</v>
      </c>
      <c r="N2352" s="23"/>
      <c r="O2352" s="25" t="s">
        <v>184</v>
      </c>
      <c r="P2352" s="25" t="s">
        <v>694</v>
      </c>
      <c r="Q2352" s="23"/>
      <c r="R2352" s="23"/>
      <c r="S2352" s="42"/>
      <c r="T2352" s="42"/>
      <c r="U2352" s="68">
        <v>1100892.8600000001</v>
      </c>
      <c r="V2352" s="45">
        <f t="shared" si="556"/>
        <v>1233000.0032000002</v>
      </c>
      <c r="W2352" s="23"/>
      <c r="X2352" s="23">
        <v>2017</v>
      </c>
      <c r="Y2352" s="43"/>
      <c r="Z2352" s="121"/>
      <c r="AA2352" s="121" t="s">
        <v>904</v>
      </c>
      <c r="AB2352" s="121" t="s">
        <v>4791</v>
      </c>
      <c r="AC2352" s="121"/>
      <c r="AD2352" s="122" t="s">
        <v>8402</v>
      </c>
      <c r="AE2352" s="121"/>
      <c r="AF2352" s="121" t="s">
        <v>8401</v>
      </c>
      <c r="AG2352" s="121"/>
      <c r="AH2352" s="121" t="s">
        <v>8365</v>
      </c>
      <c r="AI2352" s="121"/>
      <c r="AJ2352" s="123"/>
      <c r="AK2352" s="123"/>
      <c r="AL2352" s="123">
        <f>1233000/1.12</f>
        <v>1100892.857142857</v>
      </c>
      <c r="AM2352" s="123">
        <v>0</v>
      </c>
      <c r="AN2352" s="136"/>
      <c r="AO2352" s="23"/>
      <c r="AP2352" s="24"/>
      <c r="AQ2352" s="23"/>
      <c r="AS2352" s="163"/>
      <c r="AT2352" s="163"/>
    </row>
    <row r="2353" spans="1:46" s="40" customFormat="1" ht="89.25" outlineLevel="1" x14ac:dyDescent="0.25">
      <c r="A2353" s="70"/>
      <c r="B2353" s="23" t="s">
        <v>7848</v>
      </c>
      <c r="C2353" s="21" t="s">
        <v>79</v>
      </c>
      <c r="D2353" s="21" t="s">
        <v>7849</v>
      </c>
      <c r="E2353" s="21" t="s">
        <v>7850</v>
      </c>
      <c r="F2353" s="21" t="s">
        <v>7850</v>
      </c>
      <c r="G2353" s="25" t="s">
        <v>7851</v>
      </c>
      <c r="H2353" s="23" t="s">
        <v>81</v>
      </c>
      <c r="I2353" s="29">
        <v>0.5</v>
      </c>
      <c r="J2353" s="25">
        <v>710000000</v>
      </c>
      <c r="K2353" s="25" t="s">
        <v>82</v>
      </c>
      <c r="L2353" s="75" t="s">
        <v>726</v>
      </c>
      <c r="M2353" s="30" t="s">
        <v>1707</v>
      </c>
      <c r="N2353" s="23"/>
      <c r="O2353" s="25" t="s">
        <v>4300</v>
      </c>
      <c r="P2353" s="25" t="s">
        <v>694</v>
      </c>
      <c r="Q2353" s="23"/>
      <c r="R2353" s="23"/>
      <c r="S2353" s="42"/>
      <c r="T2353" s="42"/>
      <c r="U2353" s="68">
        <v>2019600</v>
      </c>
      <c r="V2353" s="45">
        <f t="shared" si="556"/>
        <v>2261952</v>
      </c>
      <c r="W2353" s="23"/>
      <c r="X2353" s="23">
        <v>2017</v>
      </c>
      <c r="Y2353" s="43"/>
      <c r="Z2353" s="121" t="s">
        <v>697</v>
      </c>
      <c r="AA2353" s="121" t="s">
        <v>1427</v>
      </c>
      <c r="AB2353" s="121" t="s">
        <v>4792</v>
      </c>
      <c r="AC2353" s="121"/>
      <c r="AD2353" s="122" t="s">
        <v>8487</v>
      </c>
      <c r="AE2353" s="128">
        <v>42937</v>
      </c>
      <c r="AF2353" s="121" t="s">
        <v>6883</v>
      </c>
      <c r="AG2353" s="121"/>
      <c r="AH2353" s="121"/>
      <c r="AI2353" s="121"/>
      <c r="AJ2353" s="123"/>
      <c r="AK2353" s="123"/>
      <c r="AL2353" s="123"/>
      <c r="AM2353" s="123"/>
      <c r="AN2353" s="136"/>
      <c r="AO2353" s="23"/>
      <c r="AP2353" s="24"/>
      <c r="AQ2353" s="23"/>
      <c r="AS2353" s="163"/>
      <c r="AT2353" s="163"/>
    </row>
    <row r="2354" spans="1:46" s="40" customFormat="1" ht="76.5" outlineLevel="1" x14ac:dyDescent="0.25">
      <c r="A2354" s="70"/>
      <c r="B2354" s="23" t="s">
        <v>7886</v>
      </c>
      <c r="C2354" s="21" t="s">
        <v>79</v>
      </c>
      <c r="D2354" s="21" t="s">
        <v>7890</v>
      </c>
      <c r="E2354" s="21" t="s">
        <v>7891</v>
      </c>
      <c r="F2354" s="21" t="s">
        <v>7891</v>
      </c>
      <c r="G2354" s="25" t="s">
        <v>7892</v>
      </c>
      <c r="H2354" s="23" t="s">
        <v>100</v>
      </c>
      <c r="I2354" s="29">
        <v>0.5</v>
      </c>
      <c r="J2354" s="25">
        <v>710000000</v>
      </c>
      <c r="K2354" s="25" t="s">
        <v>82</v>
      </c>
      <c r="L2354" s="75" t="s">
        <v>272</v>
      </c>
      <c r="M2354" s="30" t="s">
        <v>969</v>
      </c>
      <c r="N2354" s="23"/>
      <c r="O2354" s="25" t="s">
        <v>4300</v>
      </c>
      <c r="P2354" s="25" t="s">
        <v>694</v>
      </c>
      <c r="Q2354" s="23"/>
      <c r="R2354" s="23"/>
      <c r="S2354" s="42"/>
      <c r="T2354" s="42"/>
      <c r="U2354" s="68">
        <v>107142.85714285713</v>
      </c>
      <c r="V2354" s="45">
        <f t="shared" si="556"/>
        <v>120000</v>
      </c>
      <c r="W2354" s="23"/>
      <c r="X2354" s="23">
        <v>2017</v>
      </c>
      <c r="Y2354" s="43"/>
      <c r="Z2354" s="121"/>
      <c r="AA2354" s="121" t="s">
        <v>728</v>
      </c>
      <c r="AB2354" s="121" t="s">
        <v>4792</v>
      </c>
      <c r="AC2354" s="121"/>
      <c r="AD2354" s="122"/>
      <c r="AE2354" s="121"/>
      <c r="AF2354" s="121" t="s">
        <v>8309</v>
      </c>
      <c r="AG2354" s="121"/>
      <c r="AH2354" s="121" t="s">
        <v>8310</v>
      </c>
      <c r="AI2354" s="121"/>
      <c r="AJ2354" s="123"/>
      <c r="AK2354" s="123"/>
      <c r="AL2354" s="123">
        <f>120000/1.12</f>
        <v>107142.85714285713</v>
      </c>
      <c r="AM2354" s="123">
        <f t="shared" ref="AM2354:AM2355" si="557">U2354-AL2354</f>
        <v>0</v>
      </c>
      <c r="AN2354" s="136"/>
      <c r="AO2354" s="23"/>
      <c r="AP2354" s="24"/>
      <c r="AQ2354" s="23"/>
      <c r="AS2354" s="163"/>
      <c r="AT2354" s="163"/>
    </row>
    <row r="2355" spans="1:46" s="40" customFormat="1" ht="242.25" outlineLevel="1" x14ac:dyDescent="0.25">
      <c r="A2355" s="70"/>
      <c r="B2355" s="23" t="s">
        <v>7889</v>
      </c>
      <c r="C2355" s="21" t="s">
        <v>79</v>
      </c>
      <c r="D2355" s="21" t="s">
        <v>7887</v>
      </c>
      <c r="E2355" s="21" t="s">
        <v>7888</v>
      </c>
      <c r="F2355" s="21" t="s">
        <v>7888</v>
      </c>
      <c r="G2355" s="25" t="s">
        <v>7921</v>
      </c>
      <c r="H2355" s="23" t="s">
        <v>100</v>
      </c>
      <c r="I2355" s="29">
        <v>0.5</v>
      </c>
      <c r="J2355" s="25">
        <v>710000000</v>
      </c>
      <c r="K2355" s="25" t="s">
        <v>82</v>
      </c>
      <c r="L2355" s="75" t="s">
        <v>272</v>
      </c>
      <c r="M2355" s="30" t="s">
        <v>1419</v>
      </c>
      <c r="N2355" s="23"/>
      <c r="O2355" s="25" t="s">
        <v>7893</v>
      </c>
      <c r="P2355" s="25" t="s">
        <v>694</v>
      </c>
      <c r="Q2355" s="23"/>
      <c r="R2355" s="23"/>
      <c r="S2355" s="42"/>
      <c r="T2355" s="42"/>
      <c r="U2355" s="68">
        <v>820000</v>
      </c>
      <c r="V2355" s="45">
        <f t="shared" si="556"/>
        <v>918400.00000000012</v>
      </c>
      <c r="W2355" s="23"/>
      <c r="X2355" s="23">
        <v>2017</v>
      </c>
      <c r="Y2355" s="43"/>
      <c r="Z2355" s="121"/>
      <c r="AA2355" s="121" t="s">
        <v>749</v>
      </c>
      <c r="AB2355" s="121" t="s">
        <v>4792</v>
      </c>
      <c r="AC2355" s="121"/>
      <c r="AD2355" s="122"/>
      <c r="AE2355" s="121"/>
      <c r="AF2355" s="121" t="s">
        <v>8354</v>
      </c>
      <c r="AG2355" s="121"/>
      <c r="AH2355" s="121" t="s">
        <v>8355</v>
      </c>
      <c r="AI2355" s="121"/>
      <c r="AJ2355" s="123"/>
      <c r="AK2355" s="123"/>
      <c r="AL2355" s="123">
        <v>820000</v>
      </c>
      <c r="AM2355" s="123">
        <f t="shared" si="557"/>
        <v>0</v>
      </c>
      <c r="AN2355" s="136"/>
      <c r="AO2355" s="23"/>
      <c r="AP2355" s="24"/>
      <c r="AQ2355" s="23"/>
      <c r="AS2355" s="163"/>
      <c r="AT2355" s="163"/>
    </row>
    <row r="2356" spans="1:46" s="40" customFormat="1" ht="76.5" outlineLevel="1" x14ac:dyDescent="0.25">
      <c r="A2356" s="70"/>
      <c r="B2356" s="23" t="s">
        <v>7928</v>
      </c>
      <c r="C2356" s="21" t="s">
        <v>79</v>
      </c>
      <c r="D2356" s="21" t="s">
        <v>7929</v>
      </c>
      <c r="E2356" s="21" t="s">
        <v>7930</v>
      </c>
      <c r="F2356" s="21" t="s">
        <v>7930</v>
      </c>
      <c r="G2356" s="25" t="s">
        <v>7931</v>
      </c>
      <c r="H2356" s="23" t="s">
        <v>100</v>
      </c>
      <c r="I2356" s="29">
        <v>0.5</v>
      </c>
      <c r="J2356" s="25">
        <v>710000000</v>
      </c>
      <c r="K2356" s="25" t="s">
        <v>82</v>
      </c>
      <c r="L2356" s="75" t="s">
        <v>272</v>
      </c>
      <c r="M2356" s="30" t="s">
        <v>706</v>
      </c>
      <c r="N2356" s="23"/>
      <c r="O2356" s="25" t="s">
        <v>4300</v>
      </c>
      <c r="P2356" s="25" t="s">
        <v>694</v>
      </c>
      <c r="Q2356" s="23"/>
      <c r="R2356" s="23"/>
      <c r="S2356" s="42"/>
      <c r="T2356" s="42"/>
      <c r="U2356" s="68">
        <v>0</v>
      </c>
      <c r="V2356" s="45">
        <f t="shared" si="556"/>
        <v>0</v>
      </c>
      <c r="W2356" s="23"/>
      <c r="X2356" s="23">
        <v>2017</v>
      </c>
      <c r="Y2356" s="43" t="s">
        <v>4239</v>
      </c>
      <c r="Z2356" s="121"/>
      <c r="AA2356" s="121" t="s">
        <v>904</v>
      </c>
      <c r="AB2356" s="121" t="s">
        <v>4792</v>
      </c>
      <c r="AC2356" s="121"/>
      <c r="AD2356" s="122"/>
      <c r="AE2356" s="121"/>
      <c r="AF2356" s="121" t="s">
        <v>8497</v>
      </c>
      <c r="AG2356" s="121"/>
      <c r="AH2356" s="121" t="s">
        <v>8499</v>
      </c>
      <c r="AI2356" s="121"/>
      <c r="AJ2356" s="123"/>
      <c r="AK2356" s="123"/>
      <c r="AL2356" s="123" t="s">
        <v>9058</v>
      </c>
      <c r="AM2356" s="123"/>
      <c r="AN2356" s="136"/>
      <c r="AO2356" s="23"/>
      <c r="AP2356" s="24"/>
      <c r="AQ2356" s="23"/>
      <c r="AS2356" s="163"/>
      <c r="AT2356" s="163"/>
    </row>
    <row r="2357" spans="1:46" s="40" customFormat="1" ht="76.5" outlineLevel="1" x14ac:dyDescent="0.25">
      <c r="A2357" s="70"/>
      <c r="B2357" s="23" t="s">
        <v>8937</v>
      </c>
      <c r="C2357" s="21" t="s">
        <v>79</v>
      </c>
      <c r="D2357" s="21" t="s">
        <v>7929</v>
      </c>
      <c r="E2357" s="21" t="s">
        <v>7930</v>
      </c>
      <c r="F2357" s="21" t="s">
        <v>7930</v>
      </c>
      <c r="G2357" s="25" t="s">
        <v>7931</v>
      </c>
      <c r="H2357" s="23" t="s">
        <v>100</v>
      </c>
      <c r="I2357" s="29">
        <v>0.5</v>
      </c>
      <c r="J2357" s="25">
        <v>710000000</v>
      </c>
      <c r="K2357" s="25" t="s">
        <v>82</v>
      </c>
      <c r="L2357" s="75" t="s">
        <v>272</v>
      </c>
      <c r="M2357" s="30" t="s">
        <v>706</v>
      </c>
      <c r="N2357" s="23"/>
      <c r="O2357" s="25" t="s">
        <v>4300</v>
      </c>
      <c r="P2357" s="25" t="s">
        <v>694</v>
      </c>
      <c r="Q2357" s="23"/>
      <c r="R2357" s="23"/>
      <c r="S2357" s="42"/>
      <c r="T2357" s="42"/>
      <c r="U2357" s="68">
        <v>1250000</v>
      </c>
      <c r="V2357" s="45">
        <f t="shared" ref="V2357" si="558">U2357*1.12</f>
        <v>1400000.0000000002</v>
      </c>
      <c r="W2357" s="23"/>
      <c r="X2357" s="23">
        <v>2017</v>
      </c>
      <c r="Y2357" s="43"/>
      <c r="Z2357" s="121"/>
      <c r="AA2357" s="121" t="s">
        <v>904</v>
      </c>
      <c r="AB2357" s="121" t="s">
        <v>4792</v>
      </c>
      <c r="AC2357" s="121"/>
      <c r="AD2357" s="122"/>
      <c r="AE2357" s="121"/>
      <c r="AF2357" s="121" t="s">
        <v>8497</v>
      </c>
      <c r="AG2357" s="121"/>
      <c r="AH2357" s="121" t="s">
        <v>8499</v>
      </c>
      <c r="AI2357" s="121"/>
      <c r="AJ2357" s="123"/>
      <c r="AK2357" s="123"/>
      <c r="AL2357" s="123">
        <f>1000000/1.12</f>
        <v>892857.14285714272</v>
      </c>
      <c r="AM2357" s="123">
        <f t="shared" ref="AM2357:AM2360" si="559">U2357-AL2357</f>
        <v>357142.85714285728</v>
      </c>
      <c r="AN2357" s="136"/>
      <c r="AO2357" s="23"/>
      <c r="AP2357" s="24"/>
      <c r="AQ2357" s="23"/>
      <c r="AS2357" s="163"/>
      <c r="AT2357" s="163"/>
    </row>
    <row r="2358" spans="1:46" s="40" customFormat="1" ht="89.25" outlineLevel="1" x14ac:dyDescent="0.25">
      <c r="A2358" s="70"/>
      <c r="B2358" s="23" t="s">
        <v>7974</v>
      </c>
      <c r="C2358" s="21" t="s">
        <v>79</v>
      </c>
      <c r="D2358" s="74" t="s">
        <v>5297</v>
      </c>
      <c r="E2358" s="74" t="s">
        <v>5298</v>
      </c>
      <c r="F2358" s="74" t="s">
        <v>5298</v>
      </c>
      <c r="G2358" s="25" t="s">
        <v>7975</v>
      </c>
      <c r="H2358" s="23" t="s">
        <v>100</v>
      </c>
      <c r="I2358" s="29">
        <v>0.5</v>
      </c>
      <c r="J2358" s="25">
        <v>710000000</v>
      </c>
      <c r="K2358" s="25" t="s">
        <v>82</v>
      </c>
      <c r="L2358" s="75" t="s">
        <v>272</v>
      </c>
      <c r="M2358" s="30" t="s">
        <v>7976</v>
      </c>
      <c r="N2358" s="23"/>
      <c r="O2358" s="25" t="s">
        <v>4300</v>
      </c>
      <c r="P2358" s="25" t="s">
        <v>694</v>
      </c>
      <c r="Q2358" s="23"/>
      <c r="R2358" s="23"/>
      <c r="S2358" s="42"/>
      <c r="T2358" s="42"/>
      <c r="U2358" s="68">
        <v>600000</v>
      </c>
      <c r="V2358" s="45">
        <f t="shared" si="556"/>
        <v>672000.00000000012</v>
      </c>
      <c r="W2358" s="23"/>
      <c r="X2358" s="23">
        <v>2017</v>
      </c>
      <c r="Y2358" s="43"/>
      <c r="Z2358" s="121"/>
      <c r="AA2358" s="121" t="s">
        <v>728</v>
      </c>
      <c r="AB2358" s="121" t="s">
        <v>4792</v>
      </c>
      <c r="AC2358" s="121"/>
      <c r="AD2358" s="122"/>
      <c r="AE2358" s="121"/>
      <c r="AF2358" s="121" t="s">
        <v>8321</v>
      </c>
      <c r="AG2358" s="121"/>
      <c r="AH2358" s="121" t="s">
        <v>8324</v>
      </c>
      <c r="AI2358" s="121"/>
      <c r="AJ2358" s="123"/>
      <c r="AK2358" s="123"/>
      <c r="AL2358" s="123">
        <v>600000</v>
      </c>
      <c r="AM2358" s="123">
        <f t="shared" si="559"/>
        <v>0</v>
      </c>
      <c r="AN2358" s="136"/>
      <c r="AO2358" s="23"/>
      <c r="AP2358" s="24"/>
      <c r="AQ2358" s="23"/>
      <c r="AS2358" s="163"/>
      <c r="AT2358" s="163"/>
    </row>
    <row r="2359" spans="1:46" s="40" customFormat="1" ht="114.75" outlineLevel="1" x14ac:dyDescent="0.25">
      <c r="A2359" s="70"/>
      <c r="B2359" s="23" t="s">
        <v>8009</v>
      </c>
      <c r="C2359" s="21" t="s">
        <v>79</v>
      </c>
      <c r="D2359" s="21" t="s">
        <v>951</v>
      </c>
      <c r="E2359" s="21" t="s">
        <v>952</v>
      </c>
      <c r="F2359" s="21" t="s">
        <v>952</v>
      </c>
      <c r="G2359" s="25" t="s">
        <v>8010</v>
      </c>
      <c r="H2359" s="25" t="s">
        <v>100</v>
      </c>
      <c r="I2359" s="29">
        <v>0.5</v>
      </c>
      <c r="J2359" s="25">
        <v>710000000</v>
      </c>
      <c r="K2359" s="25" t="s">
        <v>82</v>
      </c>
      <c r="L2359" s="75" t="s">
        <v>272</v>
      </c>
      <c r="M2359" s="21" t="s">
        <v>706</v>
      </c>
      <c r="N2359" s="23"/>
      <c r="O2359" s="25" t="s">
        <v>4297</v>
      </c>
      <c r="P2359" s="75" t="s">
        <v>694</v>
      </c>
      <c r="Q2359" s="23"/>
      <c r="R2359" s="23"/>
      <c r="S2359" s="42"/>
      <c r="T2359" s="42"/>
      <c r="U2359" s="68">
        <v>107142.86</v>
      </c>
      <c r="V2359" s="45">
        <f t="shared" si="556"/>
        <v>120000.00320000001</v>
      </c>
      <c r="W2359" s="23"/>
      <c r="X2359" s="23">
        <v>2017</v>
      </c>
      <c r="Y2359" s="43"/>
      <c r="Z2359" s="121"/>
      <c r="AA2359" s="121" t="s">
        <v>728</v>
      </c>
      <c r="AB2359" s="121" t="s">
        <v>4792</v>
      </c>
      <c r="AC2359" s="121"/>
      <c r="AD2359" s="122"/>
      <c r="AE2359" s="121"/>
      <c r="AF2359" s="121" t="s">
        <v>8309</v>
      </c>
      <c r="AG2359" s="121"/>
      <c r="AH2359" s="121" t="s">
        <v>8311</v>
      </c>
      <c r="AI2359" s="121"/>
      <c r="AJ2359" s="123"/>
      <c r="AK2359" s="123"/>
      <c r="AL2359" s="123">
        <f>120000/1.12</f>
        <v>107142.85714285713</v>
      </c>
      <c r="AM2359" s="123">
        <f t="shared" si="559"/>
        <v>2.8571428701980039E-3</v>
      </c>
      <c r="AN2359" s="136"/>
      <c r="AO2359" s="23"/>
      <c r="AP2359" s="24"/>
      <c r="AQ2359" s="23"/>
      <c r="AS2359" s="163"/>
      <c r="AT2359" s="163"/>
    </row>
    <row r="2360" spans="1:46" s="40" customFormat="1" ht="76.5" outlineLevel="1" x14ac:dyDescent="0.25">
      <c r="A2360" s="70"/>
      <c r="B2360" s="23" t="s">
        <v>8242</v>
      </c>
      <c r="C2360" s="21" t="s">
        <v>79</v>
      </c>
      <c r="D2360" s="21" t="s">
        <v>960</v>
      </c>
      <c r="E2360" s="21" t="s">
        <v>961</v>
      </c>
      <c r="F2360" s="21" t="s">
        <v>961</v>
      </c>
      <c r="G2360" s="25" t="s">
        <v>8243</v>
      </c>
      <c r="H2360" s="25" t="s">
        <v>100</v>
      </c>
      <c r="I2360" s="29">
        <v>0.5</v>
      </c>
      <c r="J2360" s="25">
        <v>710000000</v>
      </c>
      <c r="K2360" s="25" t="s">
        <v>82</v>
      </c>
      <c r="L2360" s="75" t="s">
        <v>895</v>
      </c>
      <c r="M2360" s="21" t="s">
        <v>1728</v>
      </c>
      <c r="N2360" s="23"/>
      <c r="O2360" s="25" t="s">
        <v>4300</v>
      </c>
      <c r="P2360" s="75" t="s">
        <v>694</v>
      </c>
      <c r="Q2360" s="23"/>
      <c r="R2360" s="23"/>
      <c r="S2360" s="42"/>
      <c r="T2360" s="42"/>
      <c r="U2360" s="68">
        <v>582000</v>
      </c>
      <c r="V2360" s="45">
        <f t="shared" si="556"/>
        <v>651840.00000000012</v>
      </c>
      <c r="W2360" s="23"/>
      <c r="X2360" s="23">
        <v>2017</v>
      </c>
      <c r="Y2360" s="43"/>
      <c r="Z2360" s="121"/>
      <c r="AA2360" s="121" t="s">
        <v>728</v>
      </c>
      <c r="AB2360" s="121" t="s">
        <v>4792</v>
      </c>
      <c r="AC2360" s="121"/>
      <c r="AD2360" s="122"/>
      <c r="AE2360" s="121"/>
      <c r="AF2360" s="121" t="s">
        <v>8481</v>
      </c>
      <c r="AG2360" s="121"/>
      <c r="AH2360" s="121" t="s">
        <v>8482</v>
      </c>
      <c r="AI2360" s="121"/>
      <c r="AJ2360" s="123"/>
      <c r="AK2360" s="123"/>
      <c r="AL2360" s="123">
        <v>582000</v>
      </c>
      <c r="AM2360" s="123">
        <f t="shared" si="559"/>
        <v>0</v>
      </c>
      <c r="AN2360" s="136"/>
      <c r="AO2360" s="23"/>
      <c r="AP2360" s="24"/>
      <c r="AQ2360" s="23"/>
      <c r="AS2360" s="163"/>
      <c r="AT2360" s="163"/>
    </row>
    <row r="2361" spans="1:46" s="40" customFormat="1" ht="89.25" outlineLevel="1" x14ac:dyDescent="0.25">
      <c r="A2361" s="70"/>
      <c r="B2361" s="23" t="s">
        <v>8536</v>
      </c>
      <c r="C2361" s="21" t="s">
        <v>79</v>
      </c>
      <c r="D2361" s="21" t="s">
        <v>5297</v>
      </c>
      <c r="E2361" s="21" t="s">
        <v>5298</v>
      </c>
      <c r="F2361" s="21" t="s">
        <v>5298</v>
      </c>
      <c r="G2361" s="25" t="s">
        <v>8552</v>
      </c>
      <c r="H2361" s="25" t="s">
        <v>3011</v>
      </c>
      <c r="I2361" s="29">
        <v>0.5</v>
      </c>
      <c r="J2361" s="25">
        <v>710000000</v>
      </c>
      <c r="K2361" s="25" t="s">
        <v>82</v>
      </c>
      <c r="L2361" s="75" t="s">
        <v>747</v>
      </c>
      <c r="M2361" s="30" t="s">
        <v>969</v>
      </c>
      <c r="N2361" s="23"/>
      <c r="O2361" s="25" t="s">
        <v>4300</v>
      </c>
      <c r="P2361" s="75" t="s">
        <v>694</v>
      </c>
      <c r="Q2361" s="23"/>
      <c r="R2361" s="23"/>
      <c r="S2361" s="42"/>
      <c r="T2361" s="42"/>
      <c r="U2361" s="68">
        <v>2649117.4300000002</v>
      </c>
      <c r="V2361" s="45">
        <f t="shared" si="556"/>
        <v>2967011.5216000006</v>
      </c>
      <c r="W2361" s="23"/>
      <c r="X2361" s="23">
        <v>2017</v>
      </c>
      <c r="Y2361" s="43"/>
      <c r="Z2361" s="121"/>
      <c r="AA2361" s="121" t="s">
        <v>728</v>
      </c>
      <c r="AB2361" s="121" t="s">
        <v>9029</v>
      </c>
      <c r="AC2361" s="121"/>
      <c r="AD2361" s="122"/>
      <c r="AE2361" s="121"/>
      <c r="AF2361" s="121" t="s">
        <v>9030</v>
      </c>
      <c r="AG2361" s="121" t="s">
        <v>9018</v>
      </c>
      <c r="AH2361" s="121" t="s">
        <v>8324</v>
      </c>
      <c r="AI2361" s="121"/>
      <c r="AJ2361" s="123"/>
      <c r="AK2361" s="123"/>
      <c r="AL2361" s="123">
        <v>2649000</v>
      </c>
      <c r="AM2361" s="123">
        <f>U2361-AL2361</f>
        <v>117.43000000016764</v>
      </c>
      <c r="AN2361" s="136"/>
      <c r="AO2361" s="23"/>
      <c r="AP2361" s="24"/>
      <c r="AQ2361" s="23"/>
      <c r="AS2361" s="163"/>
      <c r="AT2361" s="163"/>
    </row>
    <row r="2362" spans="1:46" s="40" customFormat="1" ht="114.75" outlineLevel="1" x14ac:dyDescent="0.25">
      <c r="A2362" s="70"/>
      <c r="B2362" s="23" t="s">
        <v>8537</v>
      </c>
      <c r="C2362" s="21" t="s">
        <v>79</v>
      </c>
      <c r="D2362" s="21" t="s">
        <v>8538</v>
      </c>
      <c r="E2362" s="21" t="s">
        <v>8539</v>
      </c>
      <c r="F2362" s="21" t="s">
        <v>8539</v>
      </c>
      <c r="G2362" s="25" t="s">
        <v>8540</v>
      </c>
      <c r="H2362" s="23" t="s">
        <v>81</v>
      </c>
      <c r="I2362" s="29">
        <v>0.5</v>
      </c>
      <c r="J2362" s="25">
        <v>710000000</v>
      </c>
      <c r="K2362" s="25" t="s">
        <v>82</v>
      </c>
      <c r="L2362" s="75" t="s">
        <v>747</v>
      </c>
      <c r="M2362" s="30" t="s">
        <v>969</v>
      </c>
      <c r="N2362" s="23"/>
      <c r="O2362" s="25" t="s">
        <v>4300</v>
      </c>
      <c r="P2362" s="75" t="s">
        <v>694</v>
      </c>
      <c r="Q2362" s="23"/>
      <c r="R2362" s="23"/>
      <c r="S2362" s="42"/>
      <c r="T2362" s="42"/>
      <c r="U2362" s="68">
        <v>0</v>
      </c>
      <c r="V2362" s="45">
        <f t="shared" si="556"/>
        <v>0</v>
      </c>
      <c r="W2362" s="23"/>
      <c r="X2362" s="23">
        <v>2017</v>
      </c>
      <c r="Y2362" s="43" t="s">
        <v>4080</v>
      </c>
      <c r="Z2362" s="121" t="s">
        <v>697</v>
      </c>
      <c r="AA2362" s="121" t="s">
        <v>728</v>
      </c>
      <c r="AB2362" s="121" t="s">
        <v>4703</v>
      </c>
      <c r="AC2362" s="121"/>
      <c r="AD2362" s="122" t="s">
        <v>9059</v>
      </c>
      <c r="AE2362" s="121" t="s">
        <v>8831</v>
      </c>
      <c r="AF2362" s="121" t="s">
        <v>4078</v>
      </c>
      <c r="AG2362" s="121"/>
      <c r="AH2362" s="121"/>
      <c r="AI2362" s="121"/>
      <c r="AJ2362" s="123"/>
      <c r="AK2362" s="123"/>
      <c r="AL2362" s="123"/>
      <c r="AM2362" s="123"/>
      <c r="AN2362" s="136"/>
      <c r="AO2362" s="23"/>
      <c r="AP2362" s="24"/>
      <c r="AQ2362" s="23"/>
      <c r="AS2362" s="163"/>
      <c r="AT2362" s="163"/>
    </row>
    <row r="2363" spans="1:46" s="40" customFormat="1" ht="114.75" outlineLevel="1" x14ac:dyDescent="0.25">
      <c r="A2363" s="70"/>
      <c r="B2363" s="23" t="s">
        <v>9154</v>
      </c>
      <c r="C2363" s="21" t="s">
        <v>79</v>
      </c>
      <c r="D2363" s="21" t="s">
        <v>8538</v>
      </c>
      <c r="E2363" s="21" t="s">
        <v>8539</v>
      </c>
      <c r="F2363" s="21" t="s">
        <v>8539</v>
      </c>
      <c r="G2363" s="25" t="s">
        <v>8540</v>
      </c>
      <c r="H2363" s="25" t="s">
        <v>3011</v>
      </c>
      <c r="I2363" s="29">
        <v>0.5</v>
      </c>
      <c r="J2363" s="25">
        <v>710000000</v>
      </c>
      <c r="K2363" s="25" t="s">
        <v>82</v>
      </c>
      <c r="L2363" s="75" t="s">
        <v>164</v>
      </c>
      <c r="M2363" s="30" t="s">
        <v>969</v>
      </c>
      <c r="N2363" s="23"/>
      <c r="O2363" s="25" t="s">
        <v>4300</v>
      </c>
      <c r="P2363" s="75" t="s">
        <v>694</v>
      </c>
      <c r="Q2363" s="23"/>
      <c r="R2363" s="23"/>
      <c r="S2363" s="42"/>
      <c r="T2363" s="42"/>
      <c r="U2363" s="68">
        <v>3139467.11</v>
      </c>
      <c r="V2363" s="45">
        <f t="shared" ref="V2363" si="560">U2363*1.12</f>
        <v>3516203.1632000003</v>
      </c>
      <c r="W2363" s="23"/>
      <c r="X2363" s="23">
        <v>2017</v>
      </c>
      <c r="Y2363" s="43"/>
      <c r="Z2363" s="121" t="s">
        <v>697</v>
      </c>
      <c r="AA2363" s="121" t="s">
        <v>728</v>
      </c>
      <c r="AB2363" s="121" t="s">
        <v>4703</v>
      </c>
      <c r="AC2363" s="121"/>
      <c r="AD2363" s="122" t="s">
        <v>9059</v>
      </c>
      <c r="AE2363" s="121"/>
      <c r="AF2363" s="121" t="s">
        <v>9373</v>
      </c>
      <c r="AG2363" s="121" t="s">
        <v>9018</v>
      </c>
      <c r="AH2363" s="121" t="s">
        <v>9357</v>
      </c>
      <c r="AI2363" s="121"/>
      <c r="AJ2363" s="123"/>
      <c r="AK2363" s="123"/>
      <c r="AL2363" s="123">
        <v>3472000</v>
      </c>
      <c r="AM2363" s="123">
        <f>V2363-AL2363</f>
        <v>44203.163200000301</v>
      </c>
      <c r="AN2363" s="136"/>
      <c r="AO2363" s="23"/>
      <c r="AP2363" s="24"/>
      <c r="AQ2363" s="23"/>
      <c r="AS2363" s="163"/>
      <c r="AT2363" s="163"/>
    </row>
    <row r="2364" spans="1:46" s="40" customFormat="1" ht="76.5" outlineLevel="1" x14ac:dyDescent="0.25">
      <c r="A2364" s="70"/>
      <c r="B2364" s="23" t="s">
        <v>8920</v>
      </c>
      <c r="C2364" s="21" t="s">
        <v>79</v>
      </c>
      <c r="D2364" s="21" t="s">
        <v>8865</v>
      </c>
      <c r="E2364" s="21" t="s">
        <v>8866</v>
      </c>
      <c r="F2364" s="21" t="s">
        <v>8866</v>
      </c>
      <c r="G2364" s="75" t="s">
        <v>8929</v>
      </c>
      <c r="H2364" s="23" t="s">
        <v>100</v>
      </c>
      <c r="I2364" s="29">
        <v>0.5</v>
      </c>
      <c r="J2364" s="25">
        <v>710000000</v>
      </c>
      <c r="K2364" s="25" t="s">
        <v>82</v>
      </c>
      <c r="L2364" s="75" t="s">
        <v>917</v>
      </c>
      <c r="M2364" s="30" t="s">
        <v>969</v>
      </c>
      <c r="N2364" s="23"/>
      <c r="O2364" s="75" t="s">
        <v>4296</v>
      </c>
      <c r="P2364" s="75" t="s">
        <v>694</v>
      </c>
      <c r="Q2364" s="23"/>
      <c r="R2364" s="23"/>
      <c r="S2364" s="42"/>
      <c r="T2364" s="42"/>
      <c r="U2364" s="68">
        <v>1543817.86</v>
      </c>
      <c r="V2364" s="45">
        <f t="shared" si="556"/>
        <v>1729076.0032000004</v>
      </c>
      <c r="W2364" s="23"/>
      <c r="X2364" s="23">
        <v>2017</v>
      </c>
      <c r="Y2364" s="43"/>
      <c r="Z2364" s="121"/>
      <c r="AA2364" s="121" t="s">
        <v>728</v>
      </c>
      <c r="AB2364" s="121" t="s">
        <v>4792</v>
      </c>
      <c r="AC2364" s="121"/>
      <c r="AD2364" s="122"/>
      <c r="AE2364" s="121"/>
      <c r="AF2364" s="121" t="s">
        <v>9299</v>
      </c>
      <c r="AG2364" s="121" t="s">
        <v>9019</v>
      </c>
      <c r="AH2364" s="121" t="s">
        <v>9300</v>
      </c>
      <c r="AI2364" s="121"/>
      <c r="AJ2364" s="123"/>
      <c r="AK2364" s="123"/>
      <c r="AL2364" s="123">
        <v>1720000</v>
      </c>
      <c r="AM2364" s="123">
        <f>V2364-AL2364</f>
        <v>9076.0032000003848</v>
      </c>
      <c r="AN2364" s="136"/>
      <c r="AO2364" s="23"/>
      <c r="AP2364" s="24"/>
      <c r="AQ2364" s="23"/>
      <c r="AS2364" s="163"/>
      <c r="AT2364" s="163"/>
    </row>
    <row r="2365" spans="1:46" s="40" customFormat="1" ht="216.75" outlineLevel="1" x14ac:dyDescent="0.25">
      <c r="A2365" s="70"/>
      <c r="B2365" s="23" t="s">
        <v>8921</v>
      </c>
      <c r="C2365" s="21" t="s">
        <v>79</v>
      </c>
      <c r="D2365" s="21" t="s">
        <v>8867</v>
      </c>
      <c r="E2365" s="21" t="s">
        <v>8868</v>
      </c>
      <c r="F2365" s="21" t="s">
        <v>8868</v>
      </c>
      <c r="G2365" s="75" t="s">
        <v>8930</v>
      </c>
      <c r="H2365" s="23" t="s">
        <v>100</v>
      </c>
      <c r="I2365" s="29">
        <v>0.5</v>
      </c>
      <c r="J2365" s="25">
        <v>710000000</v>
      </c>
      <c r="K2365" s="25" t="s">
        <v>82</v>
      </c>
      <c r="L2365" s="75" t="s">
        <v>917</v>
      </c>
      <c r="M2365" s="30" t="s">
        <v>969</v>
      </c>
      <c r="N2365" s="23"/>
      <c r="O2365" s="75" t="s">
        <v>4299</v>
      </c>
      <c r="P2365" s="75" t="s">
        <v>694</v>
      </c>
      <c r="Q2365" s="23"/>
      <c r="R2365" s="23"/>
      <c r="S2365" s="42"/>
      <c r="T2365" s="42"/>
      <c r="U2365" s="68">
        <v>616071.43000000005</v>
      </c>
      <c r="V2365" s="45">
        <f t="shared" si="556"/>
        <v>690000.00160000008</v>
      </c>
      <c r="W2365" s="23"/>
      <c r="X2365" s="23">
        <v>2017</v>
      </c>
      <c r="Y2365" s="43"/>
      <c r="Z2365" s="121"/>
      <c r="AA2365" s="121" t="s">
        <v>728</v>
      </c>
      <c r="AB2365" s="121" t="s">
        <v>4792</v>
      </c>
      <c r="AC2365" s="121"/>
      <c r="AD2365" s="122"/>
      <c r="AE2365" s="121"/>
      <c r="AF2365" s="121" t="s">
        <v>9047</v>
      </c>
      <c r="AG2365" s="121" t="s">
        <v>9019</v>
      </c>
      <c r="AH2365" s="121" t="s">
        <v>9048</v>
      </c>
      <c r="AI2365" s="121"/>
      <c r="AJ2365" s="123"/>
      <c r="AK2365" s="123"/>
      <c r="AL2365" s="123">
        <v>616071</v>
      </c>
      <c r="AM2365" s="123">
        <f t="shared" ref="AM2365:AM2366" si="561">U2365-AL2365</f>
        <v>0.43000000005122274</v>
      </c>
      <c r="AN2365" s="136"/>
      <c r="AO2365" s="23"/>
      <c r="AP2365" s="24"/>
      <c r="AQ2365" s="23"/>
      <c r="AS2365" s="163"/>
      <c r="AT2365" s="163"/>
    </row>
    <row r="2366" spans="1:46" s="40" customFormat="1" ht="242.25" outlineLevel="1" x14ac:dyDescent="0.25">
      <c r="A2366" s="70"/>
      <c r="B2366" s="23" t="s">
        <v>8922</v>
      </c>
      <c r="C2366" s="21" t="s">
        <v>79</v>
      </c>
      <c r="D2366" s="21" t="s">
        <v>7890</v>
      </c>
      <c r="E2366" s="21" t="s">
        <v>7891</v>
      </c>
      <c r="F2366" s="21" t="s">
        <v>7891</v>
      </c>
      <c r="G2366" s="75" t="s">
        <v>8934</v>
      </c>
      <c r="H2366" s="23" t="s">
        <v>100</v>
      </c>
      <c r="I2366" s="29">
        <v>0.5</v>
      </c>
      <c r="J2366" s="25">
        <v>710000000</v>
      </c>
      <c r="K2366" s="25" t="s">
        <v>82</v>
      </c>
      <c r="L2366" s="75" t="s">
        <v>917</v>
      </c>
      <c r="M2366" s="30" t="s">
        <v>969</v>
      </c>
      <c r="N2366" s="23"/>
      <c r="O2366" s="75" t="s">
        <v>4313</v>
      </c>
      <c r="P2366" s="75" t="s">
        <v>694</v>
      </c>
      <c r="Q2366" s="23"/>
      <c r="R2366" s="23"/>
      <c r="S2366" s="42"/>
      <c r="T2366" s="42"/>
      <c r="U2366" s="68">
        <v>124999.99999999999</v>
      </c>
      <c r="V2366" s="45">
        <f t="shared" si="556"/>
        <v>140000</v>
      </c>
      <c r="W2366" s="23"/>
      <c r="X2366" s="23">
        <v>2017</v>
      </c>
      <c r="Y2366" s="43"/>
      <c r="Z2366" s="121"/>
      <c r="AA2366" s="121" t="s">
        <v>728</v>
      </c>
      <c r="AB2366" s="121" t="s">
        <v>4792</v>
      </c>
      <c r="AC2366" s="121"/>
      <c r="AD2366" s="122"/>
      <c r="AE2366" s="121"/>
      <c r="AF2366" s="121" t="s">
        <v>9047</v>
      </c>
      <c r="AG2366" s="121" t="s">
        <v>9019</v>
      </c>
      <c r="AH2366" s="121" t="s">
        <v>9048</v>
      </c>
      <c r="AI2366" s="121"/>
      <c r="AJ2366" s="123"/>
      <c r="AK2366" s="123"/>
      <c r="AL2366" s="123">
        <v>125000</v>
      </c>
      <c r="AM2366" s="123">
        <f t="shared" si="561"/>
        <v>0</v>
      </c>
      <c r="AN2366" s="136"/>
      <c r="AO2366" s="23"/>
      <c r="AP2366" s="24"/>
      <c r="AQ2366" s="23"/>
      <c r="AS2366" s="163"/>
      <c r="AT2366" s="163"/>
    </row>
    <row r="2367" spans="1:46" s="40" customFormat="1" ht="76.5" outlineLevel="1" x14ac:dyDescent="0.25">
      <c r="A2367" s="70"/>
      <c r="B2367" s="23" t="s">
        <v>8997</v>
      </c>
      <c r="C2367" s="21" t="s">
        <v>79</v>
      </c>
      <c r="D2367" s="21" t="s">
        <v>8981</v>
      </c>
      <c r="E2367" s="21" t="s">
        <v>8982</v>
      </c>
      <c r="F2367" s="21" t="s">
        <v>8982</v>
      </c>
      <c r="G2367" s="75" t="s">
        <v>8983</v>
      </c>
      <c r="H2367" s="23" t="s">
        <v>100</v>
      </c>
      <c r="I2367" s="29">
        <v>0.5</v>
      </c>
      <c r="J2367" s="25">
        <v>710000000</v>
      </c>
      <c r="K2367" s="25" t="s">
        <v>82</v>
      </c>
      <c r="L2367" s="75" t="s">
        <v>8978</v>
      </c>
      <c r="M2367" s="30" t="s">
        <v>101</v>
      </c>
      <c r="N2367" s="23"/>
      <c r="O2367" s="75" t="s">
        <v>8228</v>
      </c>
      <c r="P2367" s="75" t="s">
        <v>694</v>
      </c>
      <c r="Q2367" s="23"/>
      <c r="R2367" s="23"/>
      <c r="S2367" s="42"/>
      <c r="T2367" s="42"/>
      <c r="U2367" s="68">
        <v>12000</v>
      </c>
      <c r="V2367" s="45">
        <f t="shared" si="556"/>
        <v>13440.000000000002</v>
      </c>
      <c r="W2367" s="23"/>
      <c r="X2367" s="23">
        <v>2017</v>
      </c>
      <c r="Y2367" s="43"/>
      <c r="Z2367" s="121"/>
      <c r="AA2367" s="121" t="s">
        <v>8980</v>
      </c>
      <c r="AB2367" s="121" t="s">
        <v>4791</v>
      </c>
      <c r="AC2367" s="121"/>
      <c r="AD2367" s="122"/>
      <c r="AE2367" s="121"/>
      <c r="AF2367" s="121" t="s">
        <v>9050</v>
      </c>
      <c r="AG2367" s="121" t="s">
        <v>9019</v>
      </c>
      <c r="AH2367" s="121" t="s">
        <v>9051</v>
      </c>
      <c r="AI2367" s="121"/>
      <c r="AJ2367" s="123"/>
      <c r="AK2367" s="123"/>
      <c r="AL2367" s="123">
        <v>12000</v>
      </c>
      <c r="AM2367" s="123">
        <f t="shared" ref="AM2367:AM2373" si="562">U2367-AL2367</f>
        <v>0</v>
      </c>
      <c r="AN2367" s="136"/>
      <c r="AO2367" s="23"/>
      <c r="AP2367" s="24"/>
      <c r="AQ2367" s="23"/>
      <c r="AS2367" s="163"/>
      <c r="AT2367" s="163"/>
    </row>
    <row r="2368" spans="1:46" s="40" customFormat="1" ht="51" outlineLevel="1" x14ac:dyDescent="0.25">
      <c r="A2368" s="70"/>
      <c r="B2368" s="23" t="s">
        <v>9085</v>
      </c>
      <c r="C2368" s="21" t="s">
        <v>79</v>
      </c>
      <c r="D2368" s="21" t="s">
        <v>9069</v>
      </c>
      <c r="E2368" s="21" t="s">
        <v>9070</v>
      </c>
      <c r="F2368" s="21" t="s">
        <v>9070</v>
      </c>
      <c r="G2368" s="75" t="s">
        <v>9094</v>
      </c>
      <c r="H2368" s="23" t="s">
        <v>100</v>
      </c>
      <c r="I2368" s="29">
        <v>0.5</v>
      </c>
      <c r="J2368" s="25">
        <v>710000000</v>
      </c>
      <c r="K2368" s="25" t="s">
        <v>82</v>
      </c>
      <c r="L2368" s="75" t="s">
        <v>164</v>
      </c>
      <c r="M2368" s="25" t="s">
        <v>986</v>
      </c>
      <c r="N2368" s="23"/>
      <c r="O2368" s="75" t="s">
        <v>9095</v>
      </c>
      <c r="P2368" s="75" t="s">
        <v>694</v>
      </c>
      <c r="Q2368" s="23"/>
      <c r="R2368" s="23"/>
      <c r="S2368" s="42"/>
      <c r="T2368" s="42"/>
      <c r="U2368" s="68">
        <v>14600</v>
      </c>
      <c r="V2368" s="45">
        <f t="shared" si="556"/>
        <v>16352.000000000002</v>
      </c>
      <c r="W2368" s="23"/>
      <c r="X2368" s="23">
        <v>2017</v>
      </c>
      <c r="Y2368" s="43"/>
      <c r="Z2368" s="121"/>
      <c r="AA2368" s="121" t="s">
        <v>728</v>
      </c>
      <c r="AB2368" s="121" t="s">
        <v>4792</v>
      </c>
      <c r="AC2368" s="121"/>
      <c r="AD2368" s="122"/>
      <c r="AE2368" s="121"/>
      <c r="AF2368" s="121" t="s">
        <v>9291</v>
      </c>
      <c r="AG2368" s="121" t="s">
        <v>9019</v>
      </c>
      <c r="AH2368" s="121" t="s">
        <v>9292</v>
      </c>
      <c r="AI2368" s="121"/>
      <c r="AJ2368" s="123"/>
      <c r="AK2368" s="123"/>
      <c r="AL2368" s="123">
        <v>14600</v>
      </c>
      <c r="AM2368" s="123">
        <f>U2368-AL2368</f>
        <v>0</v>
      </c>
      <c r="AN2368" s="136"/>
      <c r="AO2368" s="23"/>
      <c r="AP2368" s="24"/>
      <c r="AQ2368" s="23"/>
      <c r="AS2368" s="163"/>
      <c r="AT2368" s="163"/>
    </row>
    <row r="2369" spans="1:46" s="40" customFormat="1" ht="63.75" outlineLevel="1" x14ac:dyDescent="0.25">
      <c r="A2369" s="70"/>
      <c r="B2369" s="23" t="s">
        <v>9101</v>
      </c>
      <c r="C2369" s="21" t="s">
        <v>79</v>
      </c>
      <c r="D2369" s="21" t="s">
        <v>9102</v>
      </c>
      <c r="E2369" s="21" t="s">
        <v>9103</v>
      </c>
      <c r="F2369" s="21" t="s">
        <v>9104</v>
      </c>
      <c r="G2369" s="75" t="s">
        <v>9105</v>
      </c>
      <c r="H2369" s="23" t="s">
        <v>100</v>
      </c>
      <c r="I2369" s="29">
        <v>0.5</v>
      </c>
      <c r="J2369" s="25">
        <v>710000000</v>
      </c>
      <c r="K2369" s="25" t="s">
        <v>82</v>
      </c>
      <c r="L2369" s="75" t="s">
        <v>164</v>
      </c>
      <c r="M2369" s="30" t="s">
        <v>969</v>
      </c>
      <c r="N2369" s="23"/>
      <c r="O2369" s="75" t="s">
        <v>184</v>
      </c>
      <c r="P2369" s="75" t="s">
        <v>694</v>
      </c>
      <c r="Q2369" s="23"/>
      <c r="R2369" s="23"/>
      <c r="S2369" s="42"/>
      <c r="T2369" s="42"/>
      <c r="U2369" s="68">
        <v>790000</v>
      </c>
      <c r="V2369" s="45">
        <f t="shared" si="556"/>
        <v>884800.00000000012</v>
      </c>
      <c r="W2369" s="23"/>
      <c r="X2369" s="23">
        <v>2017</v>
      </c>
      <c r="Y2369" s="43"/>
      <c r="Z2369" s="121"/>
      <c r="AA2369" s="121" t="s">
        <v>728</v>
      </c>
      <c r="AB2369" s="121" t="s">
        <v>4792</v>
      </c>
      <c r="AC2369" s="121"/>
      <c r="AD2369" s="122"/>
      <c r="AE2369" s="121"/>
      <c r="AF2369" s="121" t="s">
        <v>9289</v>
      </c>
      <c r="AG2369" s="121" t="s">
        <v>9019</v>
      </c>
      <c r="AH2369" s="121" t="s">
        <v>9290</v>
      </c>
      <c r="AI2369" s="121"/>
      <c r="AJ2369" s="123"/>
      <c r="AK2369" s="123"/>
      <c r="AL2369" s="123">
        <v>770450</v>
      </c>
      <c r="AM2369" s="123">
        <f>V2369-AL2369</f>
        <v>114350.00000000012</v>
      </c>
      <c r="AN2369" s="136"/>
      <c r="AO2369" s="23"/>
      <c r="AP2369" s="24"/>
      <c r="AQ2369" s="23"/>
      <c r="AS2369" s="163"/>
      <c r="AT2369" s="163"/>
    </row>
    <row r="2370" spans="1:46" s="40" customFormat="1" ht="114.75" outlineLevel="1" x14ac:dyDescent="0.25">
      <c r="A2370" s="70"/>
      <c r="B2370" s="23" t="s">
        <v>9145</v>
      </c>
      <c r="C2370" s="21" t="s">
        <v>79</v>
      </c>
      <c r="D2370" s="21" t="s">
        <v>7019</v>
      </c>
      <c r="E2370" s="21" t="s">
        <v>7020</v>
      </c>
      <c r="F2370" s="21" t="s">
        <v>7020</v>
      </c>
      <c r="G2370" s="75" t="s">
        <v>9130</v>
      </c>
      <c r="H2370" s="23" t="s">
        <v>100</v>
      </c>
      <c r="I2370" s="29">
        <v>0.5</v>
      </c>
      <c r="J2370" s="25">
        <v>710000000</v>
      </c>
      <c r="K2370" s="25" t="s">
        <v>82</v>
      </c>
      <c r="L2370" s="75" t="s">
        <v>164</v>
      </c>
      <c r="M2370" s="30" t="s">
        <v>4114</v>
      </c>
      <c r="N2370" s="23"/>
      <c r="O2370" s="25" t="s">
        <v>4299</v>
      </c>
      <c r="P2370" s="75" t="s">
        <v>694</v>
      </c>
      <c r="Q2370" s="23"/>
      <c r="R2370" s="23"/>
      <c r="S2370" s="42"/>
      <c r="T2370" s="42"/>
      <c r="U2370" s="68">
        <v>465000</v>
      </c>
      <c r="V2370" s="45">
        <f t="shared" ref="V2370" si="563">U2370*1.12</f>
        <v>520800.00000000006</v>
      </c>
      <c r="W2370" s="23"/>
      <c r="X2370" s="23">
        <v>2017</v>
      </c>
      <c r="Y2370" s="43"/>
      <c r="Z2370" s="121"/>
      <c r="AA2370" s="121" t="s">
        <v>750</v>
      </c>
      <c r="AB2370" s="121" t="s">
        <v>4792</v>
      </c>
      <c r="AC2370" s="121"/>
      <c r="AD2370" s="122"/>
      <c r="AE2370" s="121"/>
      <c r="AF2370" s="121" t="s">
        <v>9287</v>
      </c>
      <c r="AG2370" s="121" t="s">
        <v>9019</v>
      </c>
      <c r="AH2370" s="121" t="s">
        <v>9288</v>
      </c>
      <c r="AI2370" s="121"/>
      <c r="AJ2370" s="123"/>
      <c r="AK2370" s="123"/>
      <c r="AL2370" s="123">
        <v>464500</v>
      </c>
      <c r="AM2370" s="123">
        <f t="shared" si="562"/>
        <v>500</v>
      </c>
      <c r="AN2370" s="136"/>
      <c r="AO2370" s="23"/>
      <c r="AP2370" s="24"/>
      <c r="AQ2370" s="23"/>
      <c r="AS2370" s="163"/>
      <c r="AT2370" s="163"/>
    </row>
    <row r="2371" spans="1:46" s="40" customFormat="1" ht="114.75" outlineLevel="1" x14ac:dyDescent="0.25">
      <c r="A2371" s="70"/>
      <c r="B2371" s="23" t="s">
        <v>9146</v>
      </c>
      <c r="C2371" s="21" t="s">
        <v>79</v>
      </c>
      <c r="D2371" s="21" t="s">
        <v>7019</v>
      </c>
      <c r="E2371" s="21" t="s">
        <v>7020</v>
      </c>
      <c r="F2371" s="21" t="s">
        <v>7020</v>
      </c>
      <c r="G2371" s="75" t="s">
        <v>9135</v>
      </c>
      <c r="H2371" s="23" t="s">
        <v>100</v>
      </c>
      <c r="I2371" s="29">
        <v>0.5</v>
      </c>
      <c r="J2371" s="25">
        <v>710000000</v>
      </c>
      <c r="K2371" s="25" t="s">
        <v>82</v>
      </c>
      <c r="L2371" s="75" t="s">
        <v>164</v>
      </c>
      <c r="M2371" s="30" t="s">
        <v>4114</v>
      </c>
      <c r="N2371" s="23"/>
      <c r="O2371" s="25" t="s">
        <v>4299</v>
      </c>
      <c r="P2371" s="75" t="s">
        <v>694</v>
      </c>
      <c r="Q2371" s="23"/>
      <c r="R2371" s="23"/>
      <c r="S2371" s="42"/>
      <c r="T2371" s="42"/>
      <c r="U2371" s="68">
        <v>51000</v>
      </c>
      <c r="V2371" s="45">
        <f t="shared" si="556"/>
        <v>57120.000000000007</v>
      </c>
      <c r="W2371" s="23"/>
      <c r="X2371" s="23">
        <v>2017</v>
      </c>
      <c r="Y2371" s="43"/>
      <c r="Z2371" s="121"/>
      <c r="AA2371" s="121" t="s">
        <v>750</v>
      </c>
      <c r="AB2371" s="121" t="s">
        <v>4792</v>
      </c>
      <c r="AC2371" s="121"/>
      <c r="AD2371" s="122"/>
      <c r="AE2371" s="121"/>
      <c r="AF2371" s="121" t="s">
        <v>9287</v>
      </c>
      <c r="AG2371" s="121" t="s">
        <v>9019</v>
      </c>
      <c r="AH2371" s="121" t="s">
        <v>9288</v>
      </c>
      <c r="AI2371" s="121"/>
      <c r="AJ2371" s="123"/>
      <c r="AK2371" s="123"/>
      <c r="AL2371" s="123">
        <v>50700</v>
      </c>
      <c r="AM2371" s="123">
        <f t="shared" si="562"/>
        <v>300</v>
      </c>
      <c r="AN2371" s="136"/>
      <c r="AO2371" s="23"/>
      <c r="AP2371" s="24"/>
      <c r="AQ2371" s="23"/>
      <c r="AS2371" s="163"/>
      <c r="AT2371" s="163"/>
    </row>
    <row r="2372" spans="1:46" s="40" customFormat="1" ht="114.75" outlineLevel="1" x14ac:dyDescent="0.25">
      <c r="A2372" s="70"/>
      <c r="B2372" s="23" t="s">
        <v>9147</v>
      </c>
      <c r="C2372" s="21" t="s">
        <v>79</v>
      </c>
      <c r="D2372" s="21" t="s">
        <v>7019</v>
      </c>
      <c r="E2372" s="21" t="s">
        <v>7020</v>
      </c>
      <c r="F2372" s="21" t="s">
        <v>7020</v>
      </c>
      <c r="G2372" s="75" t="s">
        <v>9131</v>
      </c>
      <c r="H2372" s="23" t="s">
        <v>100</v>
      </c>
      <c r="I2372" s="29">
        <v>0.5</v>
      </c>
      <c r="J2372" s="25">
        <v>710000000</v>
      </c>
      <c r="K2372" s="25" t="s">
        <v>82</v>
      </c>
      <c r="L2372" s="75" t="s">
        <v>164</v>
      </c>
      <c r="M2372" s="30" t="s">
        <v>4114</v>
      </c>
      <c r="N2372" s="23"/>
      <c r="O2372" s="25" t="s">
        <v>4299</v>
      </c>
      <c r="P2372" s="75" t="s">
        <v>694</v>
      </c>
      <c r="Q2372" s="23"/>
      <c r="R2372" s="23"/>
      <c r="S2372" s="42"/>
      <c r="T2372" s="42"/>
      <c r="U2372" s="68">
        <v>172750</v>
      </c>
      <c r="V2372" s="45">
        <f t="shared" si="556"/>
        <v>193480.00000000003</v>
      </c>
      <c r="W2372" s="23"/>
      <c r="X2372" s="23">
        <v>2017</v>
      </c>
      <c r="Y2372" s="43"/>
      <c r="Z2372" s="121"/>
      <c r="AA2372" s="121" t="s">
        <v>750</v>
      </c>
      <c r="AB2372" s="121" t="s">
        <v>4792</v>
      </c>
      <c r="AC2372" s="121"/>
      <c r="AD2372" s="122"/>
      <c r="AE2372" s="121"/>
      <c r="AF2372" s="121" t="s">
        <v>9287</v>
      </c>
      <c r="AG2372" s="121" t="s">
        <v>9019</v>
      </c>
      <c r="AH2372" s="121" t="s">
        <v>9288</v>
      </c>
      <c r="AI2372" s="121"/>
      <c r="AJ2372" s="123"/>
      <c r="AK2372" s="123"/>
      <c r="AL2372" s="123">
        <v>172700</v>
      </c>
      <c r="AM2372" s="123">
        <f t="shared" si="562"/>
        <v>50</v>
      </c>
      <c r="AN2372" s="136"/>
      <c r="AO2372" s="23"/>
      <c r="AP2372" s="24"/>
      <c r="AQ2372" s="23"/>
      <c r="AS2372" s="163"/>
      <c r="AT2372" s="163"/>
    </row>
    <row r="2373" spans="1:46" s="40" customFormat="1" ht="76.5" outlineLevel="1" x14ac:dyDescent="0.25">
      <c r="A2373" s="70"/>
      <c r="B2373" s="23" t="s">
        <v>9148</v>
      </c>
      <c r="C2373" s="21" t="s">
        <v>79</v>
      </c>
      <c r="D2373" s="21" t="s">
        <v>9132</v>
      </c>
      <c r="E2373" s="21" t="s">
        <v>9133</v>
      </c>
      <c r="F2373" s="21" t="s">
        <v>9133</v>
      </c>
      <c r="G2373" s="75" t="s">
        <v>9134</v>
      </c>
      <c r="H2373" s="23" t="s">
        <v>100</v>
      </c>
      <c r="I2373" s="29">
        <v>0.5</v>
      </c>
      <c r="J2373" s="25">
        <v>710000000</v>
      </c>
      <c r="K2373" s="25" t="s">
        <v>82</v>
      </c>
      <c r="L2373" s="75" t="s">
        <v>164</v>
      </c>
      <c r="M2373" s="30" t="s">
        <v>4114</v>
      </c>
      <c r="N2373" s="23"/>
      <c r="O2373" s="25" t="s">
        <v>4299</v>
      </c>
      <c r="P2373" s="75" t="s">
        <v>694</v>
      </c>
      <c r="Q2373" s="23"/>
      <c r="R2373" s="23"/>
      <c r="S2373" s="42"/>
      <c r="T2373" s="42"/>
      <c r="U2373" s="68">
        <v>11250</v>
      </c>
      <c r="V2373" s="45">
        <f>U2373*1.12</f>
        <v>12600.000000000002</v>
      </c>
      <c r="W2373" s="23"/>
      <c r="X2373" s="23">
        <v>2017</v>
      </c>
      <c r="Y2373" s="43"/>
      <c r="Z2373" s="121"/>
      <c r="AA2373" s="121" t="s">
        <v>750</v>
      </c>
      <c r="AB2373" s="121" t="s">
        <v>4792</v>
      </c>
      <c r="AC2373" s="121"/>
      <c r="AD2373" s="122"/>
      <c r="AE2373" s="121"/>
      <c r="AF2373" s="121" t="s">
        <v>9287</v>
      </c>
      <c r="AG2373" s="121" t="s">
        <v>9019</v>
      </c>
      <c r="AH2373" s="121" t="s">
        <v>9288</v>
      </c>
      <c r="AI2373" s="121"/>
      <c r="AJ2373" s="123"/>
      <c r="AK2373" s="123"/>
      <c r="AL2373" s="123">
        <v>11200</v>
      </c>
      <c r="AM2373" s="123">
        <f t="shared" si="562"/>
        <v>50</v>
      </c>
      <c r="AN2373" s="136"/>
      <c r="AO2373" s="23"/>
      <c r="AP2373" s="24"/>
      <c r="AQ2373" s="23"/>
      <c r="AS2373" s="163"/>
      <c r="AT2373" s="163"/>
    </row>
    <row r="2374" spans="1:46" s="40" customFormat="1" ht="76.5" outlineLevel="1" x14ac:dyDescent="0.25">
      <c r="A2374" s="70"/>
      <c r="B2374" s="23" t="s">
        <v>9149</v>
      </c>
      <c r="C2374" s="21" t="s">
        <v>79</v>
      </c>
      <c r="D2374" s="21" t="s">
        <v>9136</v>
      </c>
      <c r="E2374" s="21" t="s">
        <v>9137</v>
      </c>
      <c r="F2374" s="21" t="s">
        <v>9137</v>
      </c>
      <c r="G2374" s="75" t="s">
        <v>9138</v>
      </c>
      <c r="H2374" s="72" t="s">
        <v>3011</v>
      </c>
      <c r="I2374" s="29">
        <v>0.5</v>
      </c>
      <c r="J2374" s="25">
        <v>710000000</v>
      </c>
      <c r="K2374" s="25" t="s">
        <v>82</v>
      </c>
      <c r="L2374" s="75" t="s">
        <v>164</v>
      </c>
      <c r="M2374" s="30" t="s">
        <v>4114</v>
      </c>
      <c r="N2374" s="23"/>
      <c r="O2374" s="25" t="s">
        <v>4299</v>
      </c>
      <c r="P2374" s="75" t="s">
        <v>694</v>
      </c>
      <c r="Q2374" s="23"/>
      <c r="R2374" s="23"/>
      <c r="S2374" s="42"/>
      <c r="T2374" s="42"/>
      <c r="U2374" s="68">
        <v>900000</v>
      </c>
      <c r="V2374" s="45">
        <f t="shared" ref="V2374" si="564">U2374*1.12</f>
        <v>1008000.0000000001</v>
      </c>
      <c r="W2374" s="23"/>
      <c r="X2374" s="23">
        <v>2017</v>
      </c>
      <c r="Y2374" s="43"/>
      <c r="Z2374" s="121"/>
      <c r="AA2374" s="121" t="s">
        <v>750</v>
      </c>
      <c r="AB2374" s="121" t="s">
        <v>4792</v>
      </c>
      <c r="AC2374" s="121"/>
      <c r="AD2374" s="122"/>
      <c r="AE2374" s="121"/>
      <c r="AF2374" s="121" t="s">
        <v>6883</v>
      </c>
      <c r="AG2374" s="121"/>
      <c r="AH2374" s="121"/>
      <c r="AI2374" s="121"/>
      <c r="AJ2374" s="123"/>
      <c r="AK2374" s="123"/>
      <c r="AL2374" s="123"/>
      <c r="AM2374" s="123"/>
      <c r="AN2374" s="136"/>
      <c r="AO2374" s="23"/>
      <c r="AP2374" s="24"/>
      <c r="AQ2374" s="23"/>
      <c r="AS2374" s="163"/>
      <c r="AT2374" s="163"/>
    </row>
    <row r="2375" spans="1:46" s="40" customFormat="1" ht="76.5" outlineLevel="1" x14ac:dyDescent="0.25">
      <c r="A2375" s="70"/>
      <c r="B2375" s="23" t="s">
        <v>9150</v>
      </c>
      <c r="C2375" s="21" t="s">
        <v>79</v>
      </c>
      <c r="D2375" s="21" t="s">
        <v>9139</v>
      </c>
      <c r="E2375" s="21" t="s">
        <v>9140</v>
      </c>
      <c r="F2375" s="21" t="s">
        <v>9140</v>
      </c>
      <c r="G2375" s="75" t="s">
        <v>9141</v>
      </c>
      <c r="H2375" s="72" t="s">
        <v>3011</v>
      </c>
      <c r="I2375" s="29">
        <v>0.5</v>
      </c>
      <c r="J2375" s="25">
        <v>710000000</v>
      </c>
      <c r="K2375" s="25" t="s">
        <v>82</v>
      </c>
      <c r="L2375" s="75" t="s">
        <v>164</v>
      </c>
      <c r="M2375" s="30" t="s">
        <v>4114</v>
      </c>
      <c r="N2375" s="23"/>
      <c r="O2375" s="25" t="s">
        <v>4299</v>
      </c>
      <c r="P2375" s="75" t="s">
        <v>694</v>
      </c>
      <c r="Q2375" s="23"/>
      <c r="R2375" s="23"/>
      <c r="S2375" s="42"/>
      <c r="T2375" s="42"/>
      <c r="U2375" s="68">
        <v>490000</v>
      </c>
      <c r="V2375" s="45">
        <f t="shared" ref="V2375:V2377" si="565">U2375*1.12</f>
        <v>548800</v>
      </c>
      <c r="W2375" s="23"/>
      <c r="X2375" s="23">
        <v>2017</v>
      </c>
      <c r="Y2375" s="43"/>
      <c r="Z2375" s="121"/>
      <c r="AA2375" s="121" t="s">
        <v>750</v>
      </c>
      <c r="AB2375" s="121" t="s">
        <v>4792</v>
      </c>
      <c r="AC2375" s="121"/>
      <c r="AD2375" s="122"/>
      <c r="AE2375" s="121"/>
      <c r="AF2375" s="121" t="s">
        <v>6883</v>
      </c>
      <c r="AG2375" s="121"/>
      <c r="AH2375" s="121"/>
      <c r="AI2375" s="121"/>
      <c r="AJ2375" s="123"/>
      <c r="AK2375" s="123"/>
      <c r="AL2375" s="123"/>
      <c r="AM2375" s="123"/>
      <c r="AN2375" s="136"/>
      <c r="AO2375" s="23"/>
      <c r="AP2375" s="24"/>
      <c r="AQ2375" s="23"/>
      <c r="AS2375" s="163"/>
      <c r="AT2375" s="163"/>
    </row>
    <row r="2376" spans="1:46" s="40" customFormat="1" ht="76.5" outlineLevel="1" x14ac:dyDescent="0.25">
      <c r="A2376" s="70"/>
      <c r="B2376" s="23" t="s">
        <v>9151</v>
      </c>
      <c r="C2376" s="21" t="s">
        <v>79</v>
      </c>
      <c r="D2376" s="21" t="s">
        <v>9142</v>
      </c>
      <c r="E2376" s="21" t="s">
        <v>9143</v>
      </c>
      <c r="F2376" s="21" t="s">
        <v>9143</v>
      </c>
      <c r="G2376" s="75" t="s">
        <v>9144</v>
      </c>
      <c r="H2376" s="23" t="s">
        <v>100</v>
      </c>
      <c r="I2376" s="29">
        <v>0.5</v>
      </c>
      <c r="J2376" s="25">
        <v>710000000</v>
      </c>
      <c r="K2376" s="25" t="s">
        <v>82</v>
      </c>
      <c r="L2376" s="75" t="s">
        <v>164</v>
      </c>
      <c r="M2376" s="30" t="s">
        <v>4114</v>
      </c>
      <c r="N2376" s="23"/>
      <c r="O2376" s="25" t="s">
        <v>4299</v>
      </c>
      <c r="P2376" s="75" t="s">
        <v>694</v>
      </c>
      <c r="Q2376" s="23"/>
      <c r="R2376" s="23"/>
      <c r="S2376" s="42"/>
      <c r="T2376" s="42"/>
      <c r="U2376" s="68">
        <v>852000</v>
      </c>
      <c r="V2376" s="45">
        <f t="shared" si="565"/>
        <v>954240.00000000012</v>
      </c>
      <c r="W2376" s="23"/>
      <c r="X2376" s="23">
        <v>2017</v>
      </c>
      <c r="Y2376" s="43"/>
      <c r="Z2376" s="121"/>
      <c r="AA2376" s="121" t="s">
        <v>750</v>
      </c>
      <c r="AB2376" s="121" t="s">
        <v>4792</v>
      </c>
      <c r="AC2376" s="121"/>
      <c r="AD2376" s="122"/>
      <c r="AE2376" s="121"/>
      <c r="AF2376" s="121" t="s">
        <v>9287</v>
      </c>
      <c r="AG2376" s="121" t="s">
        <v>9019</v>
      </c>
      <c r="AH2376" s="121" t="s">
        <v>8267</v>
      </c>
      <c r="AI2376" s="121"/>
      <c r="AJ2376" s="123"/>
      <c r="AK2376" s="123"/>
      <c r="AL2376" s="123">
        <v>851500</v>
      </c>
      <c r="AM2376" s="123">
        <f t="shared" ref="AM2376" si="566">U2376-AL2376</f>
        <v>500</v>
      </c>
      <c r="AN2376" s="136"/>
      <c r="AO2376" s="23"/>
      <c r="AP2376" s="24"/>
      <c r="AQ2376" s="23"/>
      <c r="AS2376" s="163"/>
      <c r="AT2376" s="163"/>
    </row>
    <row r="2377" spans="1:46" s="40" customFormat="1" ht="76.5" outlineLevel="1" x14ac:dyDescent="0.25">
      <c r="A2377" s="70"/>
      <c r="B2377" s="23" t="s">
        <v>9212</v>
      </c>
      <c r="C2377" s="21" t="s">
        <v>79</v>
      </c>
      <c r="D2377" s="21" t="s">
        <v>7014</v>
      </c>
      <c r="E2377" s="21" t="s">
        <v>7015</v>
      </c>
      <c r="F2377" s="21" t="s">
        <v>7015</v>
      </c>
      <c r="G2377" s="25" t="s">
        <v>9211</v>
      </c>
      <c r="H2377" s="23" t="s">
        <v>100</v>
      </c>
      <c r="I2377" s="29">
        <v>0.5</v>
      </c>
      <c r="J2377" s="25">
        <v>710000000</v>
      </c>
      <c r="K2377" s="25" t="s">
        <v>82</v>
      </c>
      <c r="L2377" s="75" t="s">
        <v>214</v>
      </c>
      <c r="M2377" s="21" t="s">
        <v>4114</v>
      </c>
      <c r="N2377" s="23"/>
      <c r="O2377" s="25" t="s">
        <v>4297</v>
      </c>
      <c r="P2377" s="25" t="s">
        <v>694</v>
      </c>
      <c r="Q2377" s="23"/>
      <c r="R2377" s="23"/>
      <c r="S2377" s="42"/>
      <c r="T2377" s="42"/>
      <c r="U2377" s="68">
        <v>66000</v>
      </c>
      <c r="V2377" s="45">
        <f t="shared" si="565"/>
        <v>73920</v>
      </c>
      <c r="W2377" s="23"/>
      <c r="X2377" s="23">
        <v>2017</v>
      </c>
      <c r="Y2377" s="43"/>
      <c r="Z2377" s="121" t="s">
        <v>7027</v>
      </c>
      <c r="AA2377" s="121" t="s">
        <v>750</v>
      </c>
      <c r="AB2377" s="121" t="s">
        <v>4792</v>
      </c>
      <c r="AC2377" s="121"/>
      <c r="AD2377" s="122"/>
      <c r="AE2377" s="121"/>
      <c r="AF2377" s="121" t="s">
        <v>9361</v>
      </c>
      <c r="AG2377" s="121" t="s">
        <v>9019</v>
      </c>
      <c r="AH2377" s="121" t="s">
        <v>8295</v>
      </c>
      <c r="AI2377" s="121"/>
      <c r="AJ2377" s="123"/>
      <c r="AK2377" s="123"/>
      <c r="AL2377" s="123">
        <v>66000</v>
      </c>
      <c r="AM2377" s="123">
        <f>U2377-AL2377</f>
        <v>0</v>
      </c>
      <c r="AN2377" s="136"/>
      <c r="AO2377" s="23"/>
      <c r="AP2377" s="24"/>
      <c r="AQ2377" s="23"/>
      <c r="AS2377" s="163"/>
      <c r="AT2377" s="163"/>
    </row>
    <row r="2378" spans="1:46" s="40" customFormat="1" ht="12.75" x14ac:dyDescent="0.25">
      <c r="A2378" s="102"/>
      <c r="B2378" s="33" t="s">
        <v>32</v>
      </c>
      <c r="C2378" s="34"/>
      <c r="D2378" s="35"/>
      <c r="E2378" s="36"/>
      <c r="F2378" s="36"/>
      <c r="G2378" s="36"/>
      <c r="H2378" s="36"/>
      <c r="I2378" s="36"/>
      <c r="J2378" s="36"/>
      <c r="K2378" s="36"/>
      <c r="L2378" s="25"/>
      <c r="M2378" s="36"/>
      <c r="N2378" s="36"/>
      <c r="O2378" s="36"/>
      <c r="P2378" s="36"/>
      <c r="Q2378" s="36"/>
      <c r="R2378" s="36"/>
      <c r="S2378" s="36"/>
      <c r="T2378" s="46"/>
      <c r="U2378" s="46">
        <f>SUM(U2316:U2377)</f>
        <v>97143097.727142856</v>
      </c>
      <c r="V2378" s="46">
        <f>SUM(V2316:V2377)</f>
        <v>108800269.45439999</v>
      </c>
      <c r="W2378" s="38"/>
      <c r="X2378" s="39"/>
      <c r="Y2378" s="39"/>
      <c r="Z2378" s="121"/>
      <c r="AA2378" s="121"/>
      <c r="AB2378" s="121"/>
      <c r="AC2378" s="121"/>
      <c r="AD2378" s="122"/>
      <c r="AE2378" s="121"/>
      <c r="AF2378" s="121"/>
      <c r="AG2378" s="121"/>
      <c r="AH2378" s="121"/>
      <c r="AI2378" s="121"/>
      <c r="AJ2378" s="123"/>
      <c r="AK2378" s="123"/>
      <c r="AL2378" s="123"/>
      <c r="AM2378" s="123"/>
      <c r="AN2378" s="136"/>
      <c r="AO2378" s="23"/>
      <c r="AP2378" s="24"/>
      <c r="AQ2378" s="23"/>
      <c r="AS2378" s="163"/>
      <c r="AT2378" s="163"/>
    </row>
    <row r="2379" spans="1:46" s="40" customFormat="1" ht="12.75" x14ac:dyDescent="0.25">
      <c r="A2379" s="102"/>
      <c r="B2379" s="16" t="s">
        <v>33</v>
      </c>
      <c r="C2379" s="17"/>
      <c r="D2379" s="17"/>
      <c r="E2379" s="17"/>
      <c r="F2379" s="17"/>
      <c r="G2379" s="18"/>
      <c r="H2379" s="17"/>
      <c r="I2379" s="17"/>
      <c r="J2379" s="17"/>
      <c r="K2379" s="17"/>
      <c r="L2379" s="25"/>
      <c r="M2379" s="17"/>
      <c r="N2379" s="17"/>
      <c r="O2379" s="17"/>
      <c r="P2379" s="17"/>
      <c r="Q2379" s="17"/>
      <c r="R2379" s="17"/>
      <c r="S2379" s="17"/>
      <c r="T2379" s="17"/>
      <c r="U2379" s="17"/>
      <c r="V2379" s="19"/>
      <c r="W2379" s="19"/>
      <c r="X2379" s="20"/>
      <c r="Y2379" s="20"/>
      <c r="Z2379" s="121"/>
      <c r="AA2379" s="121"/>
      <c r="AB2379" s="121"/>
      <c r="AC2379" s="121"/>
      <c r="AD2379" s="122"/>
      <c r="AE2379" s="121"/>
      <c r="AF2379" s="121"/>
      <c r="AG2379" s="121"/>
      <c r="AH2379" s="121"/>
      <c r="AI2379" s="121"/>
      <c r="AJ2379" s="123"/>
      <c r="AK2379" s="123"/>
      <c r="AL2379" s="123"/>
      <c r="AM2379" s="123"/>
      <c r="AN2379" s="136"/>
      <c r="AO2379" s="23"/>
      <c r="AP2379" s="24"/>
      <c r="AQ2379" s="23"/>
      <c r="AS2379" s="163"/>
      <c r="AT2379" s="163"/>
    </row>
    <row r="2380" spans="1:46" s="40" customFormat="1" ht="51" outlineLevel="1" x14ac:dyDescent="0.25">
      <c r="A2380" s="70"/>
      <c r="B2380" s="23" t="s">
        <v>34</v>
      </c>
      <c r="C2380" s="25" t="s">
        <v>79</v>
      </c>
      <c r="D2380" s="25" t="s">
        <v>120</v>
      </c>
      <c r="E2380" s="25" t="s">
        <v>121</v>
      </c>
      <c r="F2380" s="25" t="s">
        <v>121</v>
      </c>
      <c r="G2380" s="25" t="s">
        <v>942</v>
      </c>
      <c r="H2380" s="25" t="s">
        <v>81</v>
      </c>
      <c r="I2380" s="29">
        <v>1</v>
      </c>
      <c r="J2380" s="41">
        <v>710000000</v>
      </c>
      <c r="K2380" s="25" t="s">
        <v>82</v>
      </c>
      <c r="L2380" s="25" t="s">
        <v>164</v>
      </c>
      <c r="M2380" s="25" t="s">
        <v>109</v>
      </c>
      <c r="N2380" s="23"/>
      <c r="O2380" s="25" t="s">
        <v>184</v>
      </c>
      <c r="P2380" s="25" t="s">
        <v>112</v>
      </c>
      <c r="Q2380" s="23"/>
      <c r="R2380" s="25"/>
      <c r="S2380" s="45"/>
      <c r="T2380" s="45"/>
      <c r="U2380" s="45">
        <v>0</v>
      </c>
      <c r="V2380" s="45">
        <f t="shared" ref="V2380:V2413" si="567">U2380*1.12</f>
        <v>0</v>
      </c>
      <c r="W2380" s="45"/>
      <c r="X2380" s="23">
        <v>2017</v>
      </c>
      <c r="Y2380" s="71" t="s">
        <v>4080</v>
      </c>
      <c r="Z2380" s="121" t="s">
        <v>729</v>
      </c>
      <c r="AA2380" s="121" t="s">
        <v>749</v>
      </c>
      <c r="AB2380" s="121" t="s">
        <v>4791</v>
      </c>
      <c r="AC2380" s="121">
        <v>1</v>
      </c>
      <c r="AD2380" s="122" t="s">
        <v>224</v>
      </c>
      <c r="AE2380" s="122" t="s">
        <v>222</v>
      </c>
      <c r="AF2380" s="121" t="s">
        <v>4078</v>
      </c>
      <c r="AG2380" s="121"/>
      <c r="AH2380" s="121"/>
      <c r="AI2380" s="121"/>
      <c r="AJ2380" s="123"/>
      <c r="AK2380" s="123"/>
      <c r="AL2380" s="123"/>
      <c r="AM2380" s="123"/>
      <c r="AN2380" s="136"/>
      <c r="AO2380" s="23"/>
      <c r="AP2380" s="24"/>
      <c r="AQ2380" s="23"/>
      <c r="AS2380" s="163"/>
      <c r="AT2380" s="163"/>
    </row>
    <row r="2381" spans="1:46" s="40" customFormat="1" ht="51" outlineLevel="1" x14ac:dyDescent="0.25">
      <c r="A2381" s="70"/>
      <c r="B2381" s="23" t="s">
        <v>939</v>
      </c>
      <c r="C2381" s="25" t="s">
        <v>79</v>
      </c>
      <c r="D2381" s="25" t="s">
        <v>120</v>
      </c>
      <c r="E2381" s="25" t="s">
        <v>121</v>
      </c>
      <c r="F2381" s="25" t="s">
        <v>121</v>
      </c>
      <c r="G2381" s="25" t="s">
        <v>942</v>
      </c>
      <c r="H2381" s="75" t="s">
        <v>3011</v>
      </c>
      <c r="I2381" s="29">
        <v>1</v>
      </c>
      <c r="J2381" s="41">
        <v>710000000</v>
      </c>
      <c r="K2381" s="25" t="s">
        <v>82</v>
      </c>
      <c r="L2381" s="25" t="s">
        <v>4085</v>
      </c>
      <c r="M2381" s="25" t="s">
        <v>109</v>
      </c>
      <c r="N2381" s="23"/>
      <c r="O2381" s="25" t="s">
        <v>184</v>
      </c>
      <c r="P2381" s="25" t="s">
        <v>112</v>
      </c>
      <c r="Q2381" s="23"/>
      <c r="R2381" s="25"/>
      <c r="S2381" s="45"/>
      <c r="T2381" s="45"/>
      <c r="U2381" s="45">
        <v>729600</v>
      </c>
      <c r="V2381" s="45">
        <f t="shared" si="567"/>
        <v>817152.00000000012</v>
      </c>
      <c r="W2381" s="45"/>
      <c r="X2381" s="23">
        <v>2017</v>
      </c>
      <c r="Y2381" s="71"/>
      <c r="Z2381" s="121" t="s">
        <v>729</v>
      </c>
      <c r="AA2381" s="121" t="s">
        <v>749</v>
      </c>
      <c r="AB2381" s="121" t="s">
        <v>4703</v>
      </c>
      <c r="AC2381" s="121">
        <v>1</v>
      </c>
      <c r="AD2381" s="122" t="s">
        <v>6923</v>
      </c>
      <c r="AE2381" s="122" t="s">
        <v>6924</v>
      </c>
      <c r="AF2381" s="121" t="s">
        <v>231</v>
      </c>
      <c r="AG2381" s="121"/>
      <c r="AH2381" s="121" t="s">
        <v>6925</v>
      </c>
      <c r="AI2381" s="121"/>
      <c r="AJ2381" s="123"/>
      <c r="AK2381" s="123"/>
      <c r="AL2381" s="123">
        <v>433500</v>
      </c>
      <c r="AM2381" s="123">
        <f>U2381-AL2381</f>
        <v>296100</v>
      </c>
      <c r="AN2381" s="136"/>
      <c r="AO2381" s="23"/>
      <c r="AP2381" s="24"/>
      <c r="AQ2381" s="23"/>
      <c r="AS2381" s="163"/>
      <c r="AT2381" s="163"/>
    </row>
    <row r="2382" spans="1:46" s="40" customFormat="1" ht="51" outlineLevel="1" x14ac:dyDescent="0.25">
      <c r="A2382" s="70"/>
      <c r="B2382" s="23" t="s">
        <v>185</v>
      </c>
      <c r="C2382" s="25" t="s">
        <v>79</v>
      </c>
      <c r="D2382" s="25" t="s">
        <v>120</v>
      </c>
      <c r="E2382" s="25" t="s">
        <v>121</v>
      </c>
      <c r="F2382" s="25" t="s">
        <v>121</v>
      </c>
      <c r="G2382" s="25" t="s">
        <v>943</v>
      </c>
      <c r="H2382" s="75" t="s">
        <v>81</v>
      </c>
      <c r="I2382" s="29">
        <v>1</v>
      </c>
      <c r="J2382" s="41">
        <v>710000000</v>
      </c>
      <c r="K2382" s="25" t="s">
        <v>82</v>
      </c>
      <c r="L2382" s="25" t="s">
        <v>164</v>
      </c>
      <c r="M2382" s="30" t="s">
        <v>104</v>
      </c>
      <c r="N2382" s="23"/>
      <c r="O2382" s="25" t="s">
        <v>184</v>
      </c>
      <c r="P2382" s="25" t="s">
        <v>112</v>
      </c>
      <c r="Q2382" s="23"/>
      <c r="R2382" s="25"/>
      <c r="S2382" s="45"/>
      <c r="T2382" s="45"/>
      <c r="U2382" s="45">
        <v>0</v>
      </c>
      <c r="V2382" s="45">
        <f t="shared" si="567"/>
        <v>0</v>
      </c>
      <c r="W2382" s="45"/>
      <c r="X2382" s="23">
        <v>2017</v>
      </c>
      <c r="Y2382" s="71" t="s">
        <v>4081</v>
      </c>
      <c r="Z2382" s="121" t="s">
        <v>729</v>
      </c>
      <c r="AA2382" s="121" t="s">
        <v>750</v>
      </c>
      <c r="AB2382" s="121" t="s">
        <v>4791</v>
      </c>
      <c r="AC2382" s="121">
        <v>2</v>
      </c>
      <c r="AD2382" s="122" t="s">
        <v>224</v>
      </c>
      <c r="AE2382" s="122" t="s">
        <v>222</v>
      </c>
      <c r="AF2382" s="121" t="s">
        <v>4078</v>
      </c>
      <c r="AG2382" s="121"/>
      <c r="AH2382" s="121"/>
      <c r="AI2382" s="121"/>
      <c r="AJ2382" s="123"/>
      <c r="AK2382" s="123"/>
      <c r="AL2382" s="123"/>
      <c r="AM2382" s="123"/>
      <c r="AN2382" s="136"/>
      <c r="AO2382" s="23"/>
      <c r="AP2382" s="24"/>
      <c r="AQ2382" s="23"/>
      <c r="AS2382" s="163"/>
      <c r="AT2382" s="163"/>
    </row>
    <row r="2383" spans="1:46" s="40" customFormat="1" ht="51" outlineLevel="1" x14ac:dyDescent="0.25">
      <c r="A2383" s="70"/>
      <c r="B2383" s="23" t="s">
        <v>940</v>
      </c>
      <c r="C2383" s="25" t="s">
        <v>79</v>
      </c>
      <c r="D2383" s="25" t="s">
        <v>120</v>
      </c>
      <c r="E2383" s="25" t="s">
        <v>121</v>
      </c>
      <c r="F2383" s="25" t="s">
        <v>121</v>
      </c>
      <c r="G2383" s="25" t="s">
        <v>943</v>
      </c>
      <c r="H2383" s="75" t="s">
        <v>3011</v>
      </c>
      <c r="I2383" s="29">
        <v>1</v>
      </c>
      <c r="J2383" s="41">
        <v>710000000</v>
      </c>
      <c r="K2383" s="25" t="s">
        <v>82</v>
      </c>
      <c r="L2383" s="25" t="s">
        <v>4085</v>
      </c>
      <c r="M2383" s="30" t="s">
        <v>104</v>
      </c>
      <c r="N2383" s="23"/>
      <c r="O2383" s="25" t="s">
        <v>184</v>
      </c>
      <c r="P2383" s="25" t="s">
        <v>112</v>
      </c>
      <c r="Q2383" s="23"/>
      <c r="R2383" s="25"/>
      <c r="S2383" s="45"/>
      <c r="T2383" s="45"/>
      <c r="U2383" s="45">
        <v>870480</v>
      </c>
      <c r="V2383" s="45">
        <f t="shared" si="567"/>
        <v>974937.60000000009</v>
      </c>
      <c r="W2383" s="45"/>
      <c r="X2383" s="23">
        <v>2017</v>
      </c>
      <c r="Y2383" s="71"/>
      <c r="Z2383" s="121" t="s">
        <v>729</v>
      </c>
      <c r="AA2383" s="121" t="s">
        <v>750</v>
      </c>
      <c r="AB2383" s="121" t="s">
        <v>4703</v>
      </c>
      <c r="AC2383" s="121">
        <v>2</v>
      </c>
      <c r="AD2383" s="122" t="s">
        <v>6923</v>
      </c>
      <c r="AE2383" s="122" t="s">
        <v>6924</v>
      </c>
      <c r="AF2383" s="121" t="s">
        <v>6909</v>
      </c>
      <c r="AG2383" s="121"/>
      <c r="AH2383" s="121" t="s">
        <v>6910</v>
      </c>
      <c r="AI2383" s="121"/>
      <c r="AJ2383" s="123"/>
      <c r="AK2383" s="123"/>
      <c r="AL2383" s="123">
        <v>974937.59999999998</v>
      </c>
      <c r="AM2383" s="123">
        <f>V2383-AL2383</f>
        <v>0</v>
      </c>
      <c r="AN2383" s="136"/>
      <c r="AO2383" s="23"/>
      <c r="AP2383" s="24"/>
      <c r="AQ2383" s="23"/>
      <c r="AS2383" s="163"/>
      <c r="AT2383" s="163"/>
    </row>
    <row r="2384" spans="1:46" s="40" customFormat="1" ht="51" outlineLevel="1" x14ac:dyDescent="0.25">
      <c r="A2384" s="70"/>
      <c r="B2384" s="23" t="s">
        <v>35</v>
      </c>
      <c r="C2384" s="21" t="s">
        <v>79</v>
      </c>
      <c r="D2384" s="25" t="s">
        <v>120</v>
      </c>
      <c r="E2384" s="25" t="s">
        <v>121</v>
      </c>
      <c r="F2384" s="25" t="s">
        <v>121</v>
      </c>
      <c r="G2384" s="25" t="s">
        <v>944</v>
      </c>
      <c r="H2384" s="75" t="s">
        <v>81</v>
      </c>
      <c r="I2384" s="29">
        <v>1</v>
      </c>
      <c r="J2384" s="41">
        <v>710000000</v>
      </c>
      <c r="K2384" s="25" t="s">
        <v>82</v>
      </c>
      <c r="L2384" s="25" t="s">
        <v>164</v>
      </c>
      <c r="M2384" s="30" t="s">
        <v>111</v>
      </c>
      <c r="N2384" s="23"/>
      <c r="O2384" s="25" t="s">
        <v>184</v>
      </c>
      <c r="P2384" s="25" t="s">
        <v>112</v>
      </c>
      <c r="Q2384" s="23"/>
      <c r="R2384" s="25"/>
      <c r="S2384" s="45"/>
      <c r="T2384" s="45"/>
      <c r="U2384" s="45">
        <v>0</v>
      </c>
      <c r="V2384" s="45">
        <f t="shared" si="567"/>
        <v>0</v>
      </c>
      <c r="W2384" s="45"/>
      <c r="X2384" s="23">
        <v>2017</v>
      </c>
      <c r="Y2384" s="71" t="s">
        <v>4082</v>
      </c>
      <c r="Z2384" s="121" t="s">
        <v>729</v>
      </c>
      <c r="AA2384" s="121" t="s">
        <v>751</v>
      </c>
      <c r="AB2384" s="121" t="s">
        <v>4791</v>
      </c>
      <c r="AC2384" s="121">
        <v>3</v>
      </c>
      <c r="AD2384" s="122" t="s">
        <v>224</v>
      </c>
      <c r="AE2384" s="122" t="s">
        <v>222</v>
      </c>
      <c r="AF2384" s="121" t="s">
        <v>4078</v>
      </c>
      <c r="AG2384" s="121"/>
      <c r="AH2384" s="126"/>
      <c r="AI2384" s="121"/>
      <c r="AJ2384" s="123"/>
      <c r="AK2384" s="123"/>
      <c r="AL2384" s="123"/>
      <c r="AM2384" s="123"/>
      <c r="AN2384" s="136"/>
      <c r="AO2384" s="23"/>
      <c r="AP2384" s="24"/>
      <c r="AQ2384" s="23"/>
      <c r="AS2384" s="163"/>
      <c r="AT2384" s="163"/>
    </row>
    <row r="2385" spans="1:46" s="40" customFormat="1" ht="63.75" outlineLevel="1" x14ac:dyDescent="0.25">
      <c r="A2385" s="70"/>
      <c r="B2385" s="23" t="s">
        <v>941</v>
      </c>
      <c r="C2385" s="21" t="s">
        <v>79</v>
      </c>
      <c r="D2385" s="25" t="s">
        <v>120</v>
      </c>
      <c r="E2385" s="25" t="s">
        <v>121</v>
      </c>
      <c r="F2385" s="25" t="s">
        <v>121</v>
      </c>
      <c r="G2385" s="25" t="s">
        <v>945</v>
      </c>
      <c r="H2385" s="75" t="s">
        <v>3011</v>
      </c>
      <c r="I2385" s="29">
        <v>1</v>
      </c>
      <c r="J2385" s="41">
        <v>710000000</v>
      </c>
      <c r="K2385" s="25" t="s">
        <v>82</v>
      </c>
      <c r="L2385" s="25" t="s">
        <v>4085</v>
      </c>
      <c r="M2385" s="30" t="s">
        <v>111</v>
      </c>
      <c r="N2385" s="23"/>
      <c r="O2385" s="25" t="s">
        <v>184</v>
      </c>
      <c r="P2385" s="25" t="s">
        <v>112</v>
      </c>
      <c r="Q2385" s="23"/>
      <c r="R2385" s="25"/>
      <c r="S2385" s="45"/>
      <c r="T2385" s="45"/>
      <c r="U2385" s="45">
        <v>315000</v>
      </c>
      <c r="V2385" s="45">
        <f t="shared" si="567"/>
        <v>352800.00000000006</v>
      </c>
      <c r="W2385" s="45"/>
      <c r="X2385" s="23">
        <v>2017</v>
      </c>
      <c r="Y2385" s="71"/>
      <c r="Z2385" s="121" t="s">
        <v>729</v>
      </c>
      <c r="AA2385" s="121" t="s">
        <v>751</v>
      </c>
      <c r="AB2385" s="121" t="s">
        <v>4703</v>
      </c>
      <c r="AC2385" s="121">
        <v>3</v>
      </c>
      <c r="AD2385" s="122" t="s">
        <v>6923</v>
      </c>
      <c r="AE2385" s="122" t="s">
        <v>6924</v>
      </c>
      <c r="AF2385" s="121" t="s">
        <v>6909</v>
      </c>
      <c r="AG2385" s="121"/>
      <c r="AH2385" s="121" t="s">
        <v>5383</v>
      </c>
      <c r="AI2385" s="121"/>
      <c r="AJ2385" s="123"/>
      <c r="AK2385" s="123"/>
      <c r="AL2385" s="123">
        <v>315000</v>
      </c>
      <c r="AM2385" s="123">
        <f>U2385-AL2385</f>
        <v>0</v>
      </c>
      <c r="AN2385" s="136"/>
      <c r="AO2385" s="23"/>
      <c r="AP2385" s="24"/>
      <c r="AQ2385" s="23"/>
      <c r="AS2385" s="163"/>
      <c r="AT2385" s="163"/>
    </row>
    <row r="2386" spans="1:46" s="40" customFormat="1" ht="51" outlineLevel="1" x14ac:dyDescent="0.25">
      <c r="A2386" s="70"/>
      <c r="B2386" s="23" t="s">
        <v>113</v>
      </c>
      <c r="C2386" s="25" t="s">
        <v>79</v>
      </c>
      <c r="D2386" s="25" t="s">
        <v>128</v>
      </c>
      <c r="E2386" s="25" t="s">
        <v>129</v>
      </c>
      <c r="F2386" s="25" t="s">
        <v>129</v>
      </c>
      <c r="G2386" s="25" t="s">
        <v>196</v>
      </c>
      <c r="H2386" s="25" t="s">
        <v>81</v>
      </c>
      <c r="I2386" s="29">
        <v>1</v>
      </c>
      <c r="J2386" s="41">
        <v>710000000</v>
      </c>
      <c r="K2386" s="25" t="s">
        <v>82</v>
      </c>
      <c r="L2386" s="25" t="s">
        <v>164</v>
      </c>
      <c r="M2386" s="25" t="s">
        <v>101</v>
      </c>
      <c r="N2386" s="23"/>
      <c r="O2386" s="25" t="s">
        <v>202</v>
      </c>
      <c r="P2386" s="25" t="s">
        <v>112</v>
      </c>
      <c r="Q2386" s="23"/>
      <c r="R2386" s="25"/>
      <c r="S2386" s="45"/>
      <c r="T2386" s="45"/>
      <c r="U2386" s="45">
        <v>15600000</v>
      </c>
      <c r="V2386" s="45">
        <f t="shared" si="567"/>
        <v>17472000</v>
      </c>
      <c r="W2386" s="23"/>
      <c r="X2386" s="23">
        <v>2017</v>
      </c>
      <c r="Y2386" s="43"/>
      <c r="Z2386" s="121" t="s">
        <v>727</v>
      </c>
      <c r="AA2386" s="121" t="s">
        <v>682</v>
      </c>
      <c r="AB2386" s="121" t="s">
        <v>4791</v>
      </c>
      <c r="AC2386" s="121">
        <v>1</v>
      </c>
      <c r="AD2386" s="122" t="s">
        <v>225</v>
      </c>
      <c r="AE2386" s="122" t="s">
        <v>222</v>
      </c>
      <c r="AF2386" s="121" t="s">
        <v>258</v>
      </c>
      <c r="AG2386" s="121"/>
      <c r="AH2386" s="121" t="s">
        <v>226</v>
      </c>
      <c r="AI2386" s="121"/>
      <c r="AJ2386" s="123"/>
      <c r="AK2386" s="123"/>
      <c r="AL2386" s="123">
        <v>15600000</v>
      </c>
      <c r="AM2386" s="123">
        <f>U2386-AL2386</f>
        <v>0</v>
      </c>
      <c r="AN2386" s="136"/>
      <c r="AO2386" s="23"/>
      <c r="AP2386" s="24"/>
      <c r="AQ2386" s="23"/>
      <c r="AS2386" s="163"/>
      <c r="AT2386" s="163"/>
    </row>
    <row r="2387" spans="1:46" s="40" customFormat="1" ht="51" outlineLevel="1" x14ac:dyDescent="0.25">
      <c r="A2387" s="70"/>
      <c r="B2387" s="23" t="s">
        <v>114</v>
      </c>
      <c r="C2387" s="25" t="s">
        <v>79</v>
      </c>
      <c r="D2387" s="25" t="s">
        <v>128</v>
      </c>
      <c r="E2387" s="25" t="s">
        <v>129</v>
      </c>
      <c r="F2387" s="25" t="s">
        <v>129</v>
      </c>
      <c r="G2387" s="25" t="s">
        <v>197</v>
      </c>
      <c r="H2387" s="25" t="s">
        <v>81</v>
      </c>
      <c r="I2387" s="29">
        <v>1</v>
      </c>
      <c r="J2387" s="41">
        <v>710000000</v>
      </c>
      <c r="K2387" s="25" t="s">
        <v>82</v>
      </c>
      <c r="L2387" s="25" t="s">
        <v>164</v>
      </c>
      <c r="M2387" s="25" t="s">
        <v>101</v>
      </c>
      <c r="N2387" s="23"/>
      <c r="O2387" s="25" t="s">
        <v>202</v>
      </c>
      <c r="P2387" s="25" t="s">
        <v>112</v>
      </c>
      <c r="Q2387" s="23"/>
      <c r="R2387" s="25"/>
      <c r="S2387" s="45"/>
      <c r="T2387" s="45"/>
      <c r="U2387" s="45">
        <v>52800000</v>
      </c>
      <c r="V2387" s="45">
        <f t="shared" si="567"/>
        <v>59136000.000000007</v>
      </c>
      <c r="W2387" s="45"/>
      <c r="X2387" s="23">
        <v>2017</v>
      </c>
      <c r="Y2387" s="43"/>
      <c r="Z2387" s="121" t="s">
        <v>727</v>
      </c>
      <c r="AA2387" s="121" t="s">
        <v>682</v>
      </c>
      <c r="AB2387" s="121" t="s">
        <v>4791</v>
      </c>
      <c r="AC2387" s="121">
        <v>2</v>
      </c>
      <c r="AD2387" s="122" t="s">
        <v>225</v>
      </c>
      <c r="AE2387" s="122" t="s">
        <v>222</v>
      </c>
      <c r="AF2387" s="121" t="s">
        <v>258</v>
      </c>
      <c r="AG2387" s="121"/>
      <c r="AH2387" s="121" t="s">
        <v>236</v>
      </c>
      <c r="AI2387" s="121"/>
      <c r="AJ2387" s="123"/>
      <c r="AK2387" s="123"/>
      <c r="AL2387" s="123">
        <v>52800000</v>
      </c>
      <c r="AM2387" s="123">
        <f>U2387-AL2387</f>
        <v>0</v>
      </c>
      <c r="AN2387" s="136"/>
      <c r="AO2387" s="23"/>
      <c r="AP2387" s="24"/>
      <c r="AQ2387" s="23"/>
      <c r="AS2387" s="163"/>
      <c r="AT2387" s="163"/>
    </row>
    <row r="2388" spans="1:46" s="40" customFormat="1" ht="51" outlineLevel="1" x14ac:dyDescent="0.25">
      <c r="A2388" s="70"/>
      <c r="B2388" s="23" t="s">
        <v>115</v>
      </c>
      <c r="C2388" s="25" t="s">
        <v>79</v>
      </c>
      <c r="D2388" s="25" t="s">
        <v>128</v>
      </c>
      <c r="E2388" s="25" t="s">
        <v>129</v>
      </c>
      <c r="F2388" s="25" t="s">
        <v>129</v>
      </c>
      <c r="G2388" s="25" t="s">
        <v>198</v>
      </c>
      <c r="H2388" s="25" t="s">
        <v>81</v>
      </c>
      <c r="I2388" s="29">
        <v>1</v>
      </c>
      <c r="J2388" s="41">
        <v>710000000</v>
      </c>
      <c r="K2388" s="25" t="s">
        <v>82</v>
      </c>
      <c r="L2388" s="25" t="s">
        <v>164</v>
      </c>
      <c r="M2388" s="25" t="s">
        <v>101</v>
      </c>
      <c r="N2388" s="23"/>
      <c r="O2388" s="75" t="s">
        <v>202</v>
      </c>
      <c r="P2388" s="25" t="s">
        <v>112</v>
      </c>
      <c r="Q2388" s="23"/>
      <c r="R2388" s="25"/>
      <c r="S2388" s="45"/>
      <c r="T2388" s="45"/>
      <c r="U2388" s="45">
        <v>41160000</v>
      </c>
      <c r="V2388" s="45">
        <f t="shared" si="567"/>
        <v>46099200.000000007</v>
      </c>
      <c r="W2388" s="23"/>
      <c r="X2388" s="23">
        <v>2017</v>
      </c>
      <c r="Y2388" s="43"/>
      <c r="Z2388" s="121" t="s">
        <v>727</v>
      </c>
      <c r="AA2388" s="121" t="s">
        <v>682</v>
      </c>
      <c r="AB2388" s="121" t="s">
        <v>4791</v>
      </c>
      <c r="AC2388" s="121">
        <v>3</v>
      </c>
      <c r="AD2388" s="122" t="s">
        <v>225</v>
      </c>
      <c r="AE2388" s="122" t="s">
        <v>222</v>
      </c>
      <c r="AF2388" s="121" t="s">
        <v>258</v>
      </c>
      <c r="AG2388" s="121"/>
      <c r="AH2388" s="121" t="s">
        <v>227</v>
      </c>
      <c r="AI2388" s="121"/>
      <c r="AJ2388" s="123"/>
      <c r="AK2388" s="123"/>
      <c r="AL2388" s="123">
        <v>46099200</v>
      </c>
      <c r="AM2388" s="123">
        <f>V2388-AL2388</f>
        <v>0</v>
      </c>
      <c r="AN2388" s="136"/>
      <c r="AO2388" s="23"/>
      <c r="AP2388" s="24"/>
      <c r="AQ2388" s="23"/>
      <c r="AS2388" s="163"/>
      <c r="AT2388" s="163"/>
    </row>
    <row r="2389" spans="1:46" s="40" customFormat="1" ht="51" outlineLevel="1" x14ac:dyDescent="0.25">
      <c r="A2389" s="70"/>
      <c r="B2389" s="23" t="s">
        <v>116</v>
      </c>
      <c r="C2389" s="25" t="s">
        <v>79</v>
      </c>
      <c r="D2389" s="25" t="s">
        <v>138</v>
      </c>
      <c r="E2389" s="25" t="s">
        <v>139</v>
      </c>
      <c r="F2389" s="25" t="s">
        <v>139</v>
      </c>
      <c r="G2389" s="25" t="s">
        <v>199</v>
      </c>
      <c r="H2389" s="25" t="s">
        <v>81</v>
      </c>
      <c r="I2389" s="29">
        <v>1</v>
      </c>
      <c r="J2389" s="41">
        <v>710000000</v>
      </c>
      <c r="K2389" s="25" t="s">
        <v>82</v>
      </c>
      <c r="L2389" s="25" t="s">
        <v>164</v>
      </c>
      <c r="M2389" s="25" t="s">
        <v>101</v>
      </c>
      <c r="N2389" s="23"/>
      <c r="O2389" s="25" t="s">
        <v>202</v>
      </c>
      <c r="P2389" s="25" t="s">
        <v>112</v>
      </c>
      <c r="Q2389" s="23"/>
      <c r="R2389" s="25"/>
      <c r="S2389" s="45"/>
      <c r="T2389" s="45"/>
      <c r="U2389" s="45">
        <v>0</v>
      </c>
      <c r="V2389" s="45">
        <f t="shared" si="567"/>
        <v>0</v>
      </c>
      <c r="W2389" s="23"/>
      <c r="X2389" s="23">
        <v>2017</v>
      </c>
      <c r="Y2389" s="43" t="s">
        <v>294</v>
      </c>
      <c r="Z2389" s="121" t="s">
        <v>727</v>
      </c>
      <c r="AA2389" s="121" t="s">
        <v>682</v>
      </c>
      <c r="AB2389" s="121"/>
      <c r="AC2389" s="121"/>
      <c r="AD2389" s="122"/>
      <c r="AE2389" s="122"/>
      <c r="AF2389" s="121" t="s">
        <v>4078</v>
      </c>
      <c r="AG2389" s="121"/>
      <c r="AH2389" s="121"/>
      <c r="AI2389" s="121"/>
      <c r="AJ2389" s="123"/>
      <c r="AK2389" s="123"/>
      <c r="AL2389" s="123"/>
      <c r="AM2389" s="123"/>
      <c r="AN2389" s="136"/>
      <c r="AO2389" s="23"/>
      <c r="AP2389" s="24"/>
      <c r="AQ2389" s="23"/>
      <c r="AS2389" s="163"/>
      <c r="AT2389" s="163"/>
    </row>
    <row r="2390" spans="1:46" s="40" customFormat="1" ht="89.25" outlineLevel="1" x14ac:dyDescent="0.25">
      <c r="A2390" s="70"/>
      <c r="B2390" s="23" t="s">
        <v>291</v>
      </c>
      <c r="C2390" s="25" t="s">
        <v>79</v>
      </c>
      <c r="D2390" s="25" t="s">
        <v>138</v>
      </c>
      <c r="E2390" s="25" t="s">
        <v>139</v>
      </c>
      <c r="F2390" s="25" t="s">
        <v>139</v>
      </c>
      <c r="G2390" s="25" t="s">
        <v>292</v>
      </c>
      <c r="H2390" s="25" t="s">
        <v>81</v>
      </c>
      <c r="I2390" s="29">
        <v>1</v>
      </c>
      <c r="J2390" s="41">
        <v>710000000</v>
      </c>
      <c r="K2390" s="25" t="s">
        <v>82</v>
      </c>
      <c r="L2390" s="25" t="s">
        <v>295</v>
      </c>
      <c r="M2390" s="25" t="s">
        <v>101</v>
      </c>
      <c r="N2390" s="23"/>
      <c r="O2390" s="25" t="s">
        <v>293</v>
      </c>
      <c r="P2390" s="25" t="s">
        <v>112</v>
      </c>
      <c r="Q2390" s="23"/>
      <c r="R2390" s="25"/>
      <c r="S2390" s="45"/>
      <c r="T2390" s="45"/>
      <c r="U2390" s="45">
        <v>39240000</v>
      </c>
      <c r="V2390" s="45">
        <f t="shared" si="567"/>
        <v>43948800.000000007</v>
      </c>
      <c r="W2390" s="23"/>
      <c r="X2390" s="23">
        <v>2017</v>
      </c>
      <c r="Y2390" s="43"/>
      <c r="Z2390" s="121" t="s">
        <v>727</v>
      </c>
      <c r="AA2390" s="121" t="s">
        <v>682</v>
      </c>
      <c r="AB2390" s="121" t="s">
        <v>4791</v>
      </c>
      <c r="AC2390" s="121">
        <v>1</v>
      </c>
      <c r="AD2390" s="122" t="s">
        <v>228</v>
      </c>
      <c r="AE2390" s="122" t="s">
        <v>222</v>
      </c>
      <c r="AF2390" s="126" t="s">
        <v>8466</v>
      </c>
      <c r="AG2390" s="126"/>
      <c r="AH2390" s="126" t="s">
        <v>8467</v>
      </c>
      <c r="AI2390" s="121"/>
      <c r="AJ2390" s="123"/>
      <c r="AK2390" s="123"/>
      <c r="AL2390" s="123">
        <f>7134545+32074920</f>
        <v>39209465</v>
      </c>
      <c r="AM2390" s="123">
        <f>U2390-AL2390</f>
        <v>30535</v>
      </c>
      <c r="AN2390" s="136"/>
      <c r="AO2390" s="23"/>
      <c r="AP2390" s="24"/>
      <c r="AQ2390" s="23"/>
      <c r="AS2390" s="163"/>
      <c r="AT2390" s="163"/>
    </row>
    <row r="2391" spans="1:46" s="40" customFormat="1" ht="38.25" outlineLevel="1" x14ac:dyDescent="0.25">
      <c r="A2391" s="70"/>
      <c r="B2391" s="23" t="s">
        <v>117</v>
      </c>
      <c r="C2391" s="25" t="s">
        <v>79</v>
      </c>
      <c r="D2391" s="25" t="s">
        <v>135</v>
      </c>
      <c r="E2391" s="25" t="s">
        <v>136</v>
      </c>
      <c r="F2391" s="25" t="s">
        <v>136</v>
      </c>
      <c r="G2391" s="25" t="s">
        <v>200</v>
      </c>
      <c r="H2391" s="25" t="s">
        <v>81</v>
      </c>
      <c r="I2391" s="29">
        <v>1</v>
      </c>
      <c r="J2391" s="41">
        <v>710000000</v>
      </c>
      <c r="K2391" s="25" t="s">
        <v>82</v>
      </c>
      <c r="L2391" s="25" t="s">
        <v>164</v>
      </c>
      <c r="M2391" s="25" t="s">
        <v>101</v>
      </c>
      <c r="N2391" s="23"/>
      <c r="O2391" s="25" t="s">
        <v>202</v>
      </c>
      <c r="P2391" s="25" t="s">
        <v>112</v>
      </c>
      <c r="Q2391" s="23"/>
      <c r="R2391" s="25"/>
      <c r="S2391" s="45"/>
      <c r="T2391" s="45"/>
      <c r="U2391" s="45">
        <v>21600000</v>
      </c>
      <c r="V2391" s="45">
        <f t="shared" si="567"/>
        <v>24192000.000000004</v>
      </c>
      <c r="W2391" s="45"/>
      <c r="X2391" s="23">
        <v>2017</v>
      </c>
      <c r="Y2391" s="43"/>
      <c r="Z2391" s="121" t="s">
        <v>727</v>
      </c>
      <c r="AA2391" s="121" t="s">
        <v>682</v>
      </c>
      <c r="AB2391" s="121" t="s">
        <v>4791</v>
      </c>
      <c r="AC2391" s="121">
        <v>2</v>
      </c>
      <c r="AD2391" s="122" t="s">
        <v>228</v>
      </c>
      <c r="AE2391" s="122" t="s">
        <v>222</v>
      </c>
      <c r="AF2391" s="121" t="s">
        <v>259</v>
      </c>
      <c r="AG2391" s="121"/>
      <c r="AH2391" s="121" t="s">
        <v>226</v>
      </c>
      <c r="AI2391" s="121"/>
      <c r="AJ2391" s="123"/>
      <c r="AK2391" s="123"/>
      <c r="AL2391" s="123">
        <v>21600000</v>
      </c>
      <c r="AM2391" s="123">
        <f>U2391-AL2391</f>
        <v>0</v>
      </c>
      <c r="AN2391" s="136"/>
      <c r="AO2391" s="23"/>
      <c r="AP2391" s="24"/>
      <c r="AQ2391" s="23"/>
      <c r="AS2391" s="163"/>
      <c r="AT2391" s="163"/>
    </row>
    <row r="2392" spans="1:46" s="40" customFormat="1" ht="76.5" outlineLevel="1" x14ac:dyDescent="0.25">
      <c r="A2392" s="70"/>
      <c r="B2392" s="23" t="s">
        <v>118</v>
      </c>
      <c r="C2392" s="25" t="s">
        <v>79</v>
      </c>
      <c r="D2392" s="25" t="s">
        <v>165</v>
      </c>
      <c r="E2392" s="25" t="s">
        <v>166</v>
      </c>
      <c r="F2392" s="25" t="s">
        <v>166</v>
      </c>
      <c r="G2392" s="25" t="s">
        <v>201</v>
      </c>
      <c r="H2392" s="25" t="s">
        <v>81</v>
      </c>
      <c r="I2392" s="29">
        <v>1</v>
      </c>
      <c r="J2392" s="41">
        <v>710000000</v>
      </c>
      <c r="K2392" s="25" t="s">
        <v>82</v>
      </c>
      <c r="L2392" s="25" t="s">
        <v>164</v>
      </c>
      <c r="M2392" s="25" t="s">
        <v>101</v>
      </c>
      <c r="N2392" s="23"/>
      <c r="O2392" s="25" t="s">
        <v>202</v>
      </c>
      <c r="P2392" s="25" t="s">
        <v>112</v>
      </c>
      <c r="Q2392" s="23"/>
      <c r="R2392" s="25"/>
      <c r="S2392" s="45"/>
      <c r="T2392" s="45"/>
      <c r="U2392" s="45">
        <v>0</v>
      </c>
      <c r="V2392" s="45">
        <f t="shared" si="567"/>
        <v>0</v>
      </c>
      <c r="W2392" s="45"/>
      <c r="X2392" s="23">
        <v>2017</v>
      </c>
      <c r="Y2392" s="43" t="s">
        <v>4239</v>
      </c>
      <c r="Z2392" s="121"/>
      <c r="AA2392" s="121" t="s">
        <v>682</v>
      </c>
      <c r="AB2392" s="121"/>
      <c r="AC2392" s="121"/>
      <c r="AD2392" s="122"/>
      <c r="AE2392" s="122"/>
      <c r="AF2392" s="121" t="s">
        <v>4078</v>
      </c>
      <c r="AG2392" s="121"/>
      <c r="AH2392" s="121"/>
      <c r="AI2392" s="121"/>
      <c r="AJ2392" s="123"/>
      <c r="AK2392" s="123"/>
      <c r="AL2392" s="123" t="s">
        <v>4240</v>
      </c>
      <c r="AM2392" s="123"/>
      <c r="AN2392" s="136"/>
      <c r="AO2392" s="23"/>
      <c r="AP2392" s="24"/>
      <c r="AQ2392" s="23"/>
      <c r="AS2392" s="163"/>
      <c r="AT2392" s="163"/>
    </row>
    <row r="2393" spans="1:46" s="40" customFormat="1" ht="76.5" outlineLevel="1" x14ac:dyDescent="0.25">
      <c r="A2393" s="70"/>
      <c r="B2393" s="23" t="s">
        <v>4238</v>
      </c>
      <c r="C2393" s="25" t="s">
        <v>79</v>
      </c>
      <c r="D2393" s="25" t="s">
        <v>165</v>
      </c>
      <c r="E2393" s="25" t="s">
        <v>166</v>
      </c>
      <c r="F2393" s="25" t="s">
        <v>166</v>
      </c>
      <c r="G2393" s="25" t="s">
        <v>201</v>
      </c>
      <c r="H2393" s="25" t="s">
        <v>81</v>
      </c>
      <c r="I2393" s="29">
        <v>1</v>
      </c>
      <c r="J2393" s="41">
        <v>710000000</v>
      </c>
      <c r="K2393" s="25" t="s">
        <v>82</v>
      </c>
      <c r="L2393" s="25" t="s">
        <v>164</v>
      </c>
      <c r="M2393" s="25" t="s">
        <v>101</v>
      </c>
      <c r="N2393" s="23"/>
      <c r="O2393" s="75" t="s">
        <v>202</v>
      </c>
      <c r="P2393" s="25" t="s">
        <v>112</v>
      </c>
      <c r="Q2393" s="23"/>
      <c r="R2393" s="25"/>
      <c r="S2393" s="45"/>
      <c r="T2393" s="45"/>
      <c r="U2393" s="45">
        <v>18812151</v>
      </c>
      <c r="V2393" s="45">
        <f t="shared" si="567"/>
        <v>21069609.120000001</v>
      </c>
      <c r="W2393" s="45"/>
      <c r="X2393" s="23">
        <v>2017</v>
      </c>
      <c r="Y2393" s="43"/>
      <c r="Z2393" s="121"/>
      <c r="AA2393" s="121" t="s">
        <v>682</v>
      </c>
      <c r="AB2393" s="121" t="s">
        <v>4790</v>
      </c>
      <c r="AC2393" s="121"/>
      <c r="AD2393" s="122">
        <v>285040</v>
      </c>
      <c r="AE2393" s="122" t="s">
        <v>222</v>
      </c>
      <c r="AF2393" s="121" t="s">
        <v>257</v>
      </c>
      <c r="AG2393" s="121" t="s">
        <v>9018</v>
      </c>
      <c r="AH2393" s="121" t="s">
        <v>237</v>
      </c>
      <c r="AI2393" s="121"/>
      <c r="AJ2393" s="123"/>
      <c r="AK2393" s="123"/>
      <c r="AL2393" s="123">
        <v>18090515.25</v>
      </c>
      <c r="AM2393" s="123">
        <f>V2393-AL2393</f>
        <v>2979093.870000001</v>
      </c>
      <c r="AN2393" s="136"/>
      <c r="AO2393" s="23"/>
      <c r="AP2393" s="24"/>
      <c r="AQ2393" s="23"/>
      <c r="AS2393" s="163"/>
      <c r="AT2393" s="163"/>
    </row>
    <row r="2394" spans="1:46" s="40" customFormat="1" ht="114.75" outlineLevel="1" x14ac:dyDescent="0.25">
      <c r="A2394" s="70"/>
      <c r="B2394" s="23" t="s">
        <v>119</v>
      </c>
      <c r="C2394" s="25" t="s">
        <v>79</v>
      </c>
      <c r="D2394" s="25" t="s">
        <v>160</v>
      </c>
      <c r="E2394" s="25" t="s">
        <v>161</v>
      </c>
      <c r="F2394" s="25" t="s">
        <v>161</v>
      </c>
      <c r="G2394" s="25" t="s">
        <v>204</v>
      </c>
      <c r="H2394" s="25" t="s">
        <v>81</v>
      </c>
      <c r="I2394" s="29">
        <v>0.5</v>
      </c>
      <c r="J2394" s="41">
        <v>710000000</v>
      </c>
      <c r="K2394" s="25" t="s">
        <v>82</v>
      </c>
      <c r="L2394" s="25" t="s">
        <v>164</v>
      </c>
      <c r="M2394" s="30" t="s">
        <v>111</v>
      </c>
      <c r="N2394" s="23"/>
      <c r="O2394" s="25" t="s">
        <v>184</v>
      </c>
      <c r="P2394" s="25" t="s">
        <v>112</v>
      </c>
      <c r="Q2394" s="23"/>
      <c r="R2394" s="25"/>
      <c r="S2394" s="45"/>
      <c r="T2394" s="45"/>
      <c r="U2394" s="45">
        <v>0</v>
      </c>
      <c r="V2394" s="45">
        <f t="shared" si="567"/>
        <v>0</v>
      </c>
      <c r="W2394" s="23"/>
      <c r="X2394" s="23">
        <v>2017</v>
      </c>
      <c r="Y2394" s="25" t="s">
        <v>929</v>
      </c>
      <c r="Z2394" s="121"/>
      <c r="AA2394" s="121" t="s">
        <v>751</v>
      </c>
      <c r="AB2394" s="121" t="s">
        <v>4790</v>
      </c>
      <c r="AC2394" s="121">
        <v>1</v>
      </c>
      <c r="AD2394" s="122">
        <v>285020</v>
      </c>
      <c r="AE2394" s="122" t="s">
        <v>222</v>
      </c>
      <c r="AF2394" s="121" t="s">
        <v>929</v>
      </c>
      <c r="AG2394" s="121"/>
      <c r="AH2394" s="121" t="s">
        <v>929</v>
      </c>
      <c r="AI2394" s="121"/>
      <c r="AJ2394" s="123"/>
      <c r="AK2394" s="123"/>
      <c r="AL2394" s="123" t="s">
        <v>4233</v>
      </c>
      <c r="AM2394" s="123"/>
      <c r="AN2394" s="136"/>
      <c r="AO2394" s="23"/>
      <c r="AP2394" s="24"/>
      <c r="AQ2394" s="23"/>
      <c r="AS2394" s="163"/>
      <c r="AT2394" s="163"/>
    </row>
    <row r="2395" spans="1:46" s="40" customFormat="1" ht="114.75" outlineLevel="1" x14ac:dyDescent="0.25">
      <c r="A2395" s="70"/>
      <c r="B2395" s="23" t="s">
        <v>122</v>
      </c>
      <c r="C2395" s="25" t="s">
        <v>79</v>
      </c>
      <c r="D2395" s="25" t="s">
        <v>160</v>
      </c>
      <c r="E2395" s="25" t="s">
        <v>161</v>
      </c>
      <c r="F2395" s="25" t="s">
        <v>161</v>
      </c>
      <c r="G2395" s="25" t="s">
        <v>204</v>
      </c>
      <c r="H2395" s="25" t="s">
        <v>81</v>
      </c>
      <c r="I2395" s="29">
        <v>0.5</v>
      </c>
      <c r="J2395" s="41">
        <v>710000000</v>
      </c>
      <c r="K2395" s="25" t="s">
        <v>82</v>
      </c>
      <c r="L2395" s="25" t="s">
        <v>164</v>
      </c>
      <c r="M2395" s="30" t="s">
        <v>104</v>
      </c>
      <c r="N2395" s="23"/>
      <c r="O2395" s="25" t="s">
        <v>184</v>
      </c>
      <c r="P2395" s="25" t="s">
        <v>112</v>
      </c>
      <c r="Q2395" s="23"/>
      <c r="R2395" s="25"/>
      <c r="S2395" s="45"/>
      <c r="T2395" s="45"/>
      <c r="U2395" s="45">
        <v>4728400</v>
      </c>
      <c r="V2395" s="45">
        <f t="shared" si="567"/>
        <v>5295808.0000000009</v>
      </c>
      <c r="W2395" s="23"/>
      <c r="X2395" s="23">
        <v>2017</v>
      </c>
      <c r="Y2395" s="43"/>
      <c r="Z2395" s="121"/>
      <c r="AA2395" s="121" t="s">
        <v>750</v>
      </c>
      <c r="AB2395" s="121" t="s">
        <v>4790</v>
      </c>
      <c r="AC2395" s="121">
        <v>2</v>
      </c>
      <c r="AD2395" s="122">
        <v>285020</v>
      </c>
      <c r="AE2395" s="122" t="s">
        <v>222</v>
      </c>
      <c r="AF2395" s="121" t="s">
        <v>260</v>
      </c>
      <c r="AG2395" s="121" t="s">
        <v>9018</v>
      </c>
      <c r="AH2395" s="121" t="s">
        <v>234</v>
      </c>
      <c r="AI2395" s="121"/>
      <c r="AJ2395" s="123"/>
      <c r="AK2395" s="123"/>
      <c r="AL2395" s="123">
        <v>5286400</v>
      </c>
      <c r="AM2395" s="123">
        <f>V2395-AL2395</f>
        <v>9408.0000000009313</v>
      </c>
      <c r="AN2395" s="136"/>
      <c r="AO2395" s="23"/>
      <c r="AP2395" s="24"/>
      <c r="AQ2395" s="23"/>
      <c r="AS2395" s="163"/>
      <c r="AT2395" s="163"/>
    </row>
    <row r="2396" spans="1:46" s="40" customFormat="1" ht="293.25" outlineLevel="1" x14ac:dyDescent="0.25">
      <c r="A2396" s="70"/>
      <c r="B2396" s="23" t="s">
        <v>123</v>
      </c>
      <c r="C2396" s="25" t="s">
        <v>79</v>
      </c>
      <c r="D2396" s="25" t="s">
        <v>124</v>
      </c>
      <c r="E2396" s="25" t="s">
        <v>125</v>
      </c>
      <c r="F2396" s="25" t="s">
        <v>125</v>
      </c>
      <c r="G2396" s="25" t="s">
        <v>245</v>
      </c>
      <c r="H2396" s="25" t="s">
        <v>81</v>
      </c>
      <c r="I2396" s="29">
        <v>0.5</v>
      </c>
      <c r="J2396" s="41">
        <v>710000000</v>
      </c>
      <c r="K2396" s="25" t="s">
        <v>82</v>
      </c>
      <c r="L2396" s="25" t="s">
        <v>164</v>
      </c>
      <c r="M2396" s="25" t="s">
        <v>109</v>
      </c>
      <c r="N2396" s="23"/>
      <c r="O2396" s="25" t="s">
        <v>184</v>
      </c>
      <c r="P2396" s="25" t="s">
        <v>112</v>
      </c>
      <c r="Q2396" s="23"/>
      <c r="R2396" s="25"/>
      <c r="S2396" s="45"/>
      <c r="T2396" s="45"/>
      <c r="U2396" s="45">
        <v>1560000</v>
      </c>
      <c r="V2396" s="45">
        <f t="shared" si="567"/>
        <v>1747200.0000000002</v>
      </c>
      <c r="W2396" s="45"/>
      <c r="X2396" s="23">
        <v>2017</v>
      </c>
      <c r="Y2396" s="43"/>
      <c r="Z2396" s="121"/>
      <c r="AA2396" s="121" t="s">
        <v>749</v>
      </c>
      <c r="AB2396" s="121" t="s">
        <v>4791</v>
      </c>
      <c r="AC2396" s="121">
        <v>1</v>
      </c>
      <c r="AD2396" s="122" t="s">
        <v>229</v>
      </c>
      <c r="AE2396" s="122" t="s">
        <v>222</v>
      </c>
      <c r="AF2396" s="121" t="s">
        <v>231</v>
      </c>
      <c r="AG2396" s="121"/>
      <c r="AH2396" s="121" t="s">
        <v>230</v>
      </c>
      <c r="AI2396" s="121"/>
      <c r="AJ2396" s="123"/>
      <c r="AK2396" s="123"/>
      <c r="AL2396" s="123">
        <v>1316000</v>
      </c>
      <c r="AM2396" s="123"/>
      <c r="AN2396" s="136"/>
      <c r="AO2396" s="23"/>
      <c r="AP2396" s="24"/>
      <c r="AQ2396" s="23"/>
      <c r="AS2396" s="163"/>
      <c r="AT2396" s="163"/>
    </row>
    <row r="2397" spans="1:46" s="40" customFormat="1" ht="369.75" outlineLevel="1" x14ac:dyDescent="0.25">
      <c r="A2397" s="70"/>
      <c r="B2397" s="23" t="s">
        <v>126</v>
      </c>
      <c r="C2397" s="21" t="s">
        <v>79</v>
      </c>
      <c r="D2397" s="25" t="s">
        <v>124</v>
      </c>
      <c r="E2397" s="25" t="s">
        <v>125</v>
      </c>
      <c r="F2397" s="25" t="s">
        <v>125</v>
      </c>
      <c r="G2397" s="25" t="s">
        <v>246</v>
      </c>
      <c r="H2397" s="25" t="s">
        <v>81</v>
      </c>
      <c r="I2397" s="29">
        <v>0.5</v>
      </c>
      <c r="J2397" s="41">
        <v>710000000</v>
      </c>
      <c r="K2397" s="25" t="s">
        <v>82</v>
      </c>
      <c r="L2397" s="25" t="s">
        <v>164</v>
      </c>
      <c r="M2397" s="30" t="s">
        <v>104</v>
      </c>
      <c r="N2397" s="23"/>
      <c r="O2397" s="25" t="s">
        <v>184</v>
      </c>
      <c r="P2397" s="25" t="s">
        <v>112</v>
      </c>
      <c r="Q2397" s="23"/>
      <c r="R2397" s="25"/>
      <c r="S2397" s="45"/>
      <c r="T2397" s="45"/>
      <c r="U2397" s="45">
        <v>3825000</v>
      </c>
      <c r="V2397" s="45">
        <f t="shared" si="567"/>
        <v>4284000</v>
      </c>
      <c r="W2397" s="45"/>
      <c r="X2397" s="23">
        <v>2017</v>
      </c>
      <c r="Y2397" s="43"/>
      <c r="Z2397" s="121"/>
      <c r="AA2397" s="121" t="s">
        <v>750</v>
      </c>
      <c r="AB2397" s="121" t="s">
        <v>4791</v>
      </c>
      <c r="AC2397" s="121">
        <v>2</v>
      </c>
      <c r="AD2397" s="122" t="s">
        <v>229</v>
      </c>
      <c r="AE2397" s="122" t="s">
        <v>222</v>
      </c>
      <c r="AF2397" s="121" t="s">
        <v>231</v>
      </c>
      <c r="AG2397" s="121"/>
      <c r="AH2397" s="121" t="s">
        <v>232</v>
      </c>
      <c r="AI2397" s="121"/>
      <c r="AJ2397" s="123"/>
      <c r="AK2397" s="123"/>
      <c r="AL2397" s="123">
        <v>3748882</v>
      </c>
      <c r="AM2397" s="123"/>
      <c r="AN2397" s="136"/>
      <c r="AO2397" s="23"/>
      <c r="AP2397" s="24"/>
      <c r="AQ2397" s="23"/>
      <c r="AS2397" s="163"/>
      <c r="AT2397" s="163"/>
    </row>
    <row r="2398" spans="1:46" s="40" customFormat="1" ht="242.25" outlineLevel="1" x14ac:dyDescent="0.25">
      <c r="A2398" s="70"/>
      <c r="B2398" s="23" t="s">
        <v>127</v>
      </c>
      <c r="C2398" s="21" t="s">
        <v>79</v>
      </c>
      <c r="D2398" s="25" t="s">
        <v>124</v>
      </c>
      <c r="E2398" s="25" t="s">
        <v>125</v>
      </c>
      <c r="F2398" s="25" t="s">
        <v>125</v>
      </c>
      <c r="G2398" s="25" t="s">
        <v>247</v>
      </c>
      <c r="H2398" s="25" t="s">
        <v>81</v>
      </c>
      <c r="I2398" s="29">
        <v>0.5</v>
      </c>
      <c r="J2398" s="41">
        <v>710000000</v>
      </c>
      <c r="K2398" s="25" t="s">
        <v>82</v>
      </c>
      <c r="L2398" s="25" t="s">
        <v>164</v>
      </c>
      <c r="M2398" s="30" t="s">
        <v>104</v>
      </c>
      <c r="N2398" s="23"/>
      <c r="O2398" s="25" t="s">
        <v>184</v>
      </c>
      <c r="P2398" s="25" t="s">
        <v>112</v>
      </c>
      <c r="Q2398" s="23"/>
      <c r="R2398" s="25"/>
      <c r="S2398" s="45"/>
      <c r="T2398" s="45"/>
      <c r="U2398" s="68">
        <v>0</v>
      </c>
      <c r="V2398" s="45">
        <f t="shared" si="567"/>
        <v>0</v>
      </c>
      <c r="W2398" s="45"/>
      <c r="X2398" s="23">
        <v>2017</v>
      </c>
      <c r="Y2398" s="43" t="s">
        <v>4239</v>
      </c>
      <c r="Z2398" s="121"/>
      <c r="AA2398" s="121" t="s">
        <v>750</v>
      </c>
      <c r="AB2398" s="121" t="s">
        <v>4791</v>
      </c>
      <c r="AC2398" s="121">
        <v>3</v>
      </c>
      <c r="AD2398" s="122" t="s">
        <v>229</v>
      </c>
      <c r="AE2398" s="122" t="s">
        <v>222</v>
      </c>
      <c r="AF2398" s="121" t="s">
        <v>5284</v>
      </c>
      <c r="AG2398" s="121"/>
      <c r="AH2398" s="121" t="s">
        <v>233</v>
      </c>
      <c r="AI2398" s="121"/>
      <c r="AJ2398" s="123"/>
      <c r="AK2398" s="123"/>
      <c r="AL2398" s="123" t="s">
        <v>8272</v>
      </c>
      <c r="AM2398" s="123"/>
      <c r="AN2398" s="136"/>
      <c r="AO2398" s="23"/>
      <c r="AP2398" s="24"/>
      <c r="AQ2398" s="23"/>
      <c r="AS2398" s="163"/>
      <c r="AT2398" s="163"/>
    </row>
    <row r="2399" spans="1:46" s="40" customFormat="1" ht="242.25" outlineLevel="1" x14ac:dyDescent="0.25">
      <c r="A2399" s="70"/>
      <c r="B2399" s="72" t="s">
        <v>4590</v>
      </c>
      <c r="C2399" s="74" t="s">
        <v>79</v>
      </c>
      <c r="D2399" s="75" t="s">
        <v>124</v>
      </c>
      <c r="E2399" s="75" t="s">
        <v>125</v>
      </c>
      <c r="F2399" s="75" t="s">
        <v>125</v>
      </c>
      <c r="G2399" s="75" t="s">
        <v>247</v>
      </c>
      <c r="H2399" s="75" t="s">
        <v>81</v>
      </c>
      <c r="I2399" s="29">
        <v>0.5</v>
      </c>
      <c r="J2399" s="41">
        <v>710000000</v>
      </c>
      <c r="K2399" s="25" t="s">
        <v>82</v>
      </c>
      <c r="L2399" s="25" t="s">
        <v>164</v>
      </c>
      <c r="M2399" s="30" t="s">
        <v>104</v>
      </c>
      <c r="N2399" s="23"/>
      <c r="O2399" s="25" t="s">
        <v>184</v>
      </c>
      <c r="P2399" s="25" t="s">
        <v>112</v>
      </c>
      <c r="Q2399" s="23"/>
      <c r="R2399" s="25"/>
      <c r="S2399" s="45"/>
      <c r="T2399" s="45"/>
      <c r="U2399" s="45">
        <v>0</v>
      </c>
      <c r="V2399" s="45">
        <f t="shared" ref="V2399" si="568">U2399*1.12</f>
        <v>0</v>
      </c>
      <c r="W2399" s="45"/>
      <c r="X2399" s="23">
        <v>2017</v>
      </c>
      <c r="Y2399" s="43" t="s">
        <v>4080</v>
      </c>
      <c r="Z2399" s="121"/>
      <c r="AA2399" s="121" t="s">
        <v>750</v>
      </c>
      <c r="AB2399" s="121" t="s">
        <v>4791</v>
      </c>
      <c r="AC2399" s="121">
        <v>3</v>
      </c>
      <c r="AD2399" s="122" t="s">
        <v>229</v>
      </c>
      <c r="AE2399" s="122" t="s">
        <v>222</v>
      </c>
      <c r="AF2399" s="121" t="s">
        <v>5284</v>
      </c>
      <c r="AG2399" s="121"/>
      <c r="AH2399" s="121" t="s">
        <v>233</v>
      </c>
      <c r="AI2399" s="121"/>
      <c r="AJ2399" s="123"/>
      <c r="AK2399" s="123"/>
      <c r="AL2399" s="123" t="s">
        <v>5283</v>
      </c>
      <c r="AM2399" s="123"/>
      <c r="AN2399" s="136"/>
      <c r="AO2399" s="23"/>
      <c r="AP2399" s="24"/>
      <c r="AQ2399" s="23"/>
      <c r="AS2399" s="163"/>
      <c r="AT2399" s="163"/>
    </row>
    <row r="2400" spans="1:46" s="40" customFormat="1" ht="242.25" outlineLevel="1" x14ac:dyDescent="0.25">
      <c r="A2400" s="70"/>
      <c r="B2400" s="72" t="s">
        <v>5281</v>
      </c>
      <c r="C2400" s="74" t="s">
        <v>79</v>
      </c>
      <c r="D2400" s="75" t="s">
        <v>124</v>
      </c>
      <c r="E2400" s="75" t="s">
        <v>125</v>
      </c>
      <c r="F2400" s="75" t="s">
        <v>125</v>
      </c>
      <c r="G2400" s="75" t="s">
        <v>247</v>
      </c>
      <c r="H2400" s="75" t="s">
        <v>3011</v>
      </c>
      <c r="I2400" s="29">
        <v>0.5</v>
      </c>
      <c r="J2400" s="41">
        <v>710000000</v>
      </c>
      <c r="K2400" s="25" t="s">
        <v>82</v>
      </c>
      <c r="L2400" s="25" t="s">
        <v>5282</v>
      </c>
      <c r="M2400" s="30" t="s">
        <v>104</v>
      </c>
      <c r="N2400" s="23"/>
      <c r="O2400" s="25" t="s">
        <v>184</v>
      </c>
      <c r="P2400" s="25" t="s">
        <v>112</v>
      </c>
      <c r="Q2400" s="23"/>
      <c r="R2400" s="25"/>
      <c r="S2400" s="45"/>
      <c r="T2400" s="45"/>
      <c r="U2400" s="45">
        <v>504000</v>
      </c>
      <c r="V2400" s="45">
        <f t="shared" ref="V2400" si="569">U2400*1.12</f>
        <v>564480</v>
      </c>
      <c r="W2400" s="45"/>
      <c r="X2400" s="23">
        <v>2017</v>
      </c>
      <c r="Y2400" s="43"/>
      <c r="Z2400" s="121"/>
      <c r="AA2400" s="121" t="s">
        <v>750</v>
      </c>
      <c r="AB2400" s="121" t="s">
        <v>4791</v>
      </c>
      <c r="AC2400" s="121">
        <v>3</v>
      </c>
      <c r="AD2400" s="122" t="s">
        <v>6926</v>
      </c>
      <c r="AE2400" s="122" t="s">
        <v>6927</v>
      </c>
      <c r="AF2400" s="121" t="s">
        <v>231</v>
      </c>
      <c r="AG2400" s="121"/>
      <c r="AH2400" s="121" t="s">
        <v>6928</v>
      </c>
      <c r="AI2400" s="121"/>
      <c r="AJ2400" s="123"/>
      <c r="AK2400" s="123"/>
      <c r="AL2400" s="123">
        <v>275000</v>
      </c>
      <c r="AM2400" s="123"/>
      <c r="AN2400" s="136"/>
      <c r="AO2400" s="23"/>
      <c r="AP2400" s="24"/>
      <c r="AQ2400" s="23"/>
      <c r="AS2400" s="163"/>
      <c r="AT2400" s="163"/>
    </row>
    <row r="2401" spans="1:47" s="40" customFormat="1" ht="102" outlineLevel="1" x14ac:dyDescent="0.25">
      <c r="A2401" s="70"/>
      <c r="B2401" s="23" t="s">
        <v>130</v>
      </c>
      <c r="C2401" s="21" t="s">
        <v>79</v>
      </c>
      <c r="D2401" s="25" t="s">
        <v>124</v>
      </c>
      <c r="E2401" s="25" t="s">
        <v>125</v>
      </c>
      <c r="F2401" s="25" t="s">
        <v>125</v>
      </c>
      <c r="G2401" s="25" t="s">
        <v>248</v>
      </c>
      <c r="H2401" s="25" t="s">
        <v>81</v>
      </c>
      <c r="I2401" s="29">
        <v>0.5</v>
      </c>
      <c r="J2401" s="41">
        <v>710000000</v>
      </c>
      <c r="K2401" s="25" t="s">
        <v>82</v>
      </c>
      <c r="L2401" s="25" t="s">
        <v>164</v>
      </c>
      <c r="M2401" s="30" t="s">
        <v>111</v>
      </c>
      <c r="N2401" s="23"/>
      <c r="O2401" s="25" t="s">
        <v>184</v>
      </c>
      <c r="P2401" s="25" t="s">
        <v>112</v>
      </c>
      <c r="Q2401" s="23"/>
      <c r="R2401" s="25"/>
      <c r="S2401" s="45"/>
      <c r="T2401" s="45"/>
      <c r="U2401" s="45">
        <v>0</v>
      </c>
      <c r="V2401" s="45">
        <f t="shared" si="567"/>
        <v>0</v>
      </c>
      <c r="W2401" s="23"/>
      <c r="X2401" s="23">
        <v>2017</v>
      </c>
      <c r="Y2401" s="25" t="s">
        <v>929</v>
      </c>
      <c r="Z2401" s="121"/>
      <c r="AA2401" s="121" t="s">
        <v>751</v>
      </c>
      <c r="AB2401" s="121" t="s">
        <v>4791</v>
      </c>
      <c r="AC2401" s="121">
        <v>4</v>
      </c>
      <c r="AD2401" s="122" t="s">
        <v>229</v>
      </c>
      <c r="AE2401" s="122" t="s">
        <v>222</v>
      </c>
      <c r="AF2401" s="121" t="s">
        <v>929</v>
      </c>
      <c r="AG2401" s="121"/>
      <c r="AH2401" s="121" t="s">
        <v>929</v>
      </c>
      <c r="AI2401" s="121"/>
      <c r="AJ2401" s="123"/>
      <c r="AK2401" s="123"/>
      <c r="AL2401" s="123" t="s">
        <v>4234</v>
      </c>
      <c r="AM2401" s="123"/>
      <c r="AN2401" s="136"/>
      <c r="AO2401" s="23"/>
      <c r="AP2401" s="24"/>
      <c r="AQ2401" s="23"/>
      <c r="AS2401" s="163"/>
      <c r="AT2401" s="163"/>
    </row>
    <row r="2402" spans="1:47" s="40" customFormat="1" ht="102" outlineLevel="1" x14ac:dyDescent="0.25">
      <c r="A2402" s="70"/>
      <c r="B2402" s="23" t="s">
        <v>131</v>
      </c>
      <c r="C2402" s="25" t="s">
        <v>79</v>
      </c>
      <c r="D2402" s="25" t="s">
        <v>124</v>
      </c>
      <c r="E2402" s="25" t="s">
        <v>125</v>
      </c>
      <c r="F2402" s="25" t="s">
        <v>125</v>
      </c>
      <c r="G2402" s="25" t="s">
        <v>194</v>
      </c>
      <c r="H2402" s="25" t="s">
        <v>81</v>
      </c>
      <c r="I2402" s="29">
        <v>0.5</v>
      </c>
      <c r="J2402" s="41">
        <v>710000000</v>
      </c>
      <c r="K2402" s="25" t="s">
        <v>82</v>
      </c>
      <c r="L2402" s="25" t="s">
        <v>164</v>
      </c>
      <c r="M2402" s="25" t="s">
        <v>109</v>
      </c>
      <c r="N2402" s="23"/>
      <c r="O2402" s="25" t="s">
        <v>184</v>
      </c>
      <c r="P2402" s="25" t="s">
        <v>112</v>
      </c>
      <c r="Q2402" s="23"/>
      <c r="R2402" s="25"/>
      <c r="S2402" s="45"/>
      <c r="T2402" s="45"/>
      <c r="U2402" s="45">
        <v>2640000</v>
      </c>
      <c r="V2402" s="45">
        <f t="shared" si="567"/>
        <v>2956800.0000000005</v>
      </c>
      <c r="W2402" s="45"/>
      <c r="X2402" s="23">
        <v>2017</v>
      </c>
      <c r="Y2402" s="43"/>
      <c r="Z2402" s="121"/>
      <c r="AA2402" s="121" t="s">
        <v>749</v>
      </c>
      <c r="AB2402" s="121" t="s">
        <v>4791</v>
      </c>
      <c r="AC2402" s="121">
        <v>5</v>
      </c>
      <c r="AD2402" s="122" t="s">
        <v>229</v>
      </c>
      <c r="AE2402" s="122" t="s">
        <v>222</v>
      </c>
      <c r="AF2402" s="121" t="s">
        <v>231</v>
      </c>
      <c r="AG2402" s="121"/>
      <c r="AH2402" s="121" t="s">
        <v>232</v>
      </c>
      <c r="AI2402" s="121"/>
      <c r="AJ2402" s="123"/>
      <c r="AK2402" s="123"/>
      <c r="AL2402" s="123">
        <v>2481600</v>
      </c>
      <c r="AM2402" s="123"/>
      <c r="AN2402" s="136"/>
      <c r="AO2402" s="23"/>
      <c r="AP2402" s="24"/>
      <c r="AQ2402" s="23"/>
      <c r="AS2402" s="163"/>
      <c r="AT2402" s="163"/>
    </row>
    <row r="2403" spans="1:47" s="40" customFormat="1" ht="76.5" outlineLevel="1" x14ac:dyDescent="0.25">
      <c r="A2403" s="70"/>
      <c r="B2403" s="23" t="s">
        <v>132</v>
      </c>
      <c r="C2403" s="25" t="s">
        <v>79</v>
      </c>
      <c r="D2403" s="25" t="s">
        <v>178</v>
      </c>
      <c r="E2403" s="25" t="s">
        <v>179</v>
      </c>
      <c r="F2403" s="25" t="s">
        <v>179</v>
      </c>
      <c r="G2403" s="83" t="s">
        <v>195</v>
      </c>
      <c r="H2403" s="72" t="s">
        <v>81</v>
      </c>
      <c r="I2403" s="29">
        <v>0.5</v>
      </c>
      <c r="J2403" s="41">
        <v>710000000</v>
      </c>
      <c r="K2403" s="25" t="s">
        <v>82</v>
      </c>
      <c r="L2403" s="25" t="s">
        <v>164</v>
      </c>
      <c r="M2403" s="25" t="s">
        <v>109</v>
      </c>
      <c r="N2403" s="23"/>
      <c r="O2403" s="25" t="s">
        <v>184</v>
      </c>
      <c r="P2403" s="25" t="s">
        <v>112</v>
      </c>
      <c r="Q2403" s="23"/>
      <c r="R2403" s="25"/>
      <c r="S2403" s="45"/>
      <c r="T2403" s="45"/>
      <c r="U2403" s="45">
        <v>0</v>
      </c>
      <c r="V2403" s="45">
        <f t="shared" si="567"/>
        <v>0</v>
      </c>
      <c r="W2403" s="45"/>
      <c r="X2403" s="23">
        <v>2017</v>
      </c>
      <c r="Y2403" s="71" t="s">
        <v>4080</v>
      </c>
      <c r="Z2403" s="121" t="s">
        <v>1425</v>
      </c>
      <c r="AA2403" s="121" t="s">
        <v>749</v>
      </c>
      <c r="AB2403" s="121"/>
      <c r="AC2403" s="121"/>
      <c r="AD2403" s="122"/>
      <c r="AE2403" s="122"/>
      <c r="AF2403" s="121" t="s">
        <v>4078</v>
      </c>
      <c r="AG2403" s="121"/>
      <c r="AH2403" s="121"/>
      <c r="AI2403" s="121"/>
      <c r="AJ2403" s="123"/>
      <c r="AK2403" s="123"/>
      <c r="AL2403" s="123"/>
      <c r="AM2403" s="123"/>
      <c r="AN2403" s="136"/>
      <c r="AO2403" s="23"/>
      <c r="AP2403" s="24"/>
      <c r="AQ2403" s="23"/>
      <c r="AS2403" s="163"/>
      <c r="AT2403" s="163"/>
    </row>
    <row r="2404" spans="1:47" s="40" customFormat="1" ht="76.5" outlineLevel="1" x14ac:dyDescent="0.25">
      <c r="A2404" s="70"/>
      <c r="B2404" s="23" t="s">
        <v>946</v>
      </c>
      <c r="C2404" s="25" t="s">
        <v>79</v>
      </c>
      <c r="D2404" s="25" t="s">
        <v>178</v>
      </c>
      <c r="E2404" s="25" t="s">
        <v>179</v>
      </c>
      <c r="F2404" s="25" t="s">
        <v>179</v>
      </c>
      <c r="G2404" s="83" t="s">
        <v>195</v>
      </c>
      <c r="H2404" s="72" t="s">
        <v>3011</v>
      </c>
      <c r="I2404" s="29">
        <v>0.5</v>
      </c>
      <c r="J2404" s="41">
        <v>710000000</v>
      </c>
      <c r="K2404" s="25" t="s">
        <v>82</v>
      </c>
      <c r="L2404" s="25" t="s">
        <v>4085</v>
      </c>
      <c r="M2404" s="25" t="s">
        <v>109</v>
      </c>
      <c r="N2404" s="23"/>
      <c r="O2404" s="25" t="s">
        <v>184</v>
      </c>
      <c r="P2404" s="25" t="s">
        <v>112</v>
      </c>
      <c r="Q2404" s="23"/>
      <c r="R2404" s="25"/>
      <c r="S2404" s="45"/>
      <c r="T2404" s="45"/>
      <c r="U2404" s="45">
        <v>2286960</v>
      </c>
      <c r="V2404" s="45">
        <f t="shared" si="567"/>
        <v>2561395.2000000002</v>
      </c>
      <c r="W2404" s="45"/>
      <c r="X2404" s="23">
        <v>2017</v>
      </c>
      <c r="Y2404" s="71"/>
      <c r="Z2404" s="121" t="s">
        <v>1425</v>
      </c>
      <c r="AA2404" s="121" t="s">
        <v>749</v>
      </c>
      <c r="AB2404" s="121" t="s">
        <v>4791</v>
      </c>
      <c r="AC2404" s="121">
        <v>6</v>
      </c>
      <c r="AD2404" s="122" t="s">
        <v>6929</v>
      </c>
      <c r="AE2404" s="122" t="s">
        <v>6930</v>
      </c>
      <c r="AF2404" s="121" t="s">
        <v>231</v>
      </c>
      <c r="AG2404" s="121"/>
      <c r="AH2404" s="121" t="s">
        <v>6931</v>
      </c>
      <c r="AI2404" s="121" t="s">
        <v>9313</v>
      </c>
      <c r="AJ2404" s="123"/>
      <c r="AK2404" s="123"/>
      <c r="AL2404" s="123">
        <v>2306690</v>
      </c>
      <c r="AM2404" s="123">
        <f>V2404-AL2404</f>
        <v>254705.20000000019</v>
      </c>
      <c r="AN2404" s="136"/>
      <c r="AO2404" s="23"/>
      <c r="AP2404" s="24"/>
      <c r="AQ2404" s="23"/>
      <c r="AS2404" s="163"/>
      <c r="AT2404" s="163"/>
    </row>
    <row r="2405" spans="1:47" s="40" customFormat="1" ht="76.5" outlineLevel="1" x14ac:dyDescent="0.25">
      <c r="A2405" s="70"/>
      <c r="B2405" s="23" t="s">
        <v>133</v>
      </c>
      <c r="C2405" s="25" t="s">
        <v>79</v>
      </c>
      <c r="D2405" s="25" t="s">
        <v>178</v>
      </c>
      <c r="E2405" s="25" t="s">
        <v>179</v>
      </c>
      <c r="F2405" s="25" t="s">
        <v>179</v>
      </c>
      <c r="G2405" s="83" t="s">
        <v>195</v>
      </c>
      <c r="H2405" s="23" t="s">
        <v>81</v>
      </c>
      <c r="I2405" s="29">
        <v>0.5</v>
      </c>
      <c r="J2405" s="41">
        <v>710000000</v>
      </c>
      <c r="K2405" s="25" t="s">
        <v>82</v>
      </c>
      <c r="L2405" s="25" t="s">
        <v>164</v>
      </c>
      <c r="M2405" s="30" t="s">
        <v>104</v>
      </c>
      <c r="N2405" s="23"/>
      <c r="O2405" s="25" t="s">
        <v>184</v>
      </c>
      <c r="P2405" s="25" t="s">
        <v>112</v>
      </c>
      <c r="Q2405" s="23"/>
      <c r="R2405" s="25"/>
      <c r="S2405" s="45"/>
      <c r="T2405" s="45"/>
      <c r="U2405" s="45">
        <v>0</v>
      </c>
      <c r="V2405" s="45">
        <f t="shared" si="567"/>
        <v>0</v>
      </c>
      <c r="W2405" s="45"/>
      <c r="X2405" s="23">
        <v>2017</v>
      </c>
      <c r="Y2405" s="71" t="s">
        <v>4081</v>
      </c>
      <c r="Z2405" s="121" t="s">
        <v>1425</v>
      </c>
      <c r="AA2405" s="121" t="s">
        <v>750</v>
      </c>
      <c r="AB2405" s="121"/>
      <c r="AC2405" s="121"/>
      <c r="AD2405" s="122"/>
      <c r="AE2405" s="122"/>
      <c r="AF2405" s="121" t="s">
        <v>4078</v>
      </c>
      <c r="AG2405" s="121"/>
      <c r="AH2405" s="121"/>
      <c r="AI2405" s="121"/>
      <c r="AJ2405" s="123"/>
      <c r="AK2405" s="123"/>
      <c r="AL2405" s="123"/>
      <c r="AM2405" s="123"/>
      <c r="AN2405" s="136"/>
      <c r="AO2405" s="23"/>
      <c r="AP2405" s="24"/>
      <c r="AQ2405" s="23"/>
      <c r="AS2405" s="163"/>
      <c r="AT2405" s="163"/>
    </row>
    <row r="2406" spans="1:47" s="40" customFormat="1" ht="76.5" outlineLevel="1" x14ac:dyDescent="0.25">
      <c r="A2406" s="70"/>
      <c r="B2406" s="23" t="s">
        <v>947</v>
      </c>
      <c r="C2406" s="25" t="s">
        <v>79</v>
      </c>
      <c r="D2406" s="25" t="s">
        <v>178</v>
      </c>
      <c r="E2406" s="25" t="s">
        <v>179</v>
      </c>
      <c r="F2406" s="25" t="s">
        <v>179</v>
      </c>
      <c r="G2406" s="83" t="s">
        <v>195</v>
      </c>
      <c r="H2406" s="72" t="s">
        <v>3011</v>
      </c>
      <c r="I2406" s="29">
        <v>0.5</v>
      </c>
      <c r="J2406" s="41">
        <v>710000000</v>
      </c>
      <c r="K2406" s="25" t="s">
        <v>82</v>
      </c>
      <c r="L2406" s="25" t="s">
        <v>4085</v>
      </c>
      <c r="M2406" s="30" t="s">
        <v>104</v>
      </c>
      <c r="N2406" s="23"/>
      <c r="O2406" s="25" t="s">
        <v>184</v>
      </c>
      <c r="P2406" s="25" t="s">
        <v>112</v>
      </c>
      <c r="Q2406" s="23"/>
      <c r="R2406" s="25"/>
      <c r="S2406" s="45"/>
      <c r="T2406" s="45"/>
      <c r="U2406" s="45">
        <v>1630680</v>
      </c>
      <c r="V2406" s="45">
        <f t="shared" si="567"/>
        <v>1826361.6</v>
      </c>
      <c r="W2406" s="45"/>
      <c r="X2406" s="23">
        <v>2017</v>
      </c>
      <c r="Y2406" s="43"/>
      <c r="Z2406" s="121" t="s">
        <v>1425</v>
      </c>
      <c r="AA2406" s="121" t="s">
        <v>750</v>
      </c>
      <c r="AB2406" s="121" t="s">
        <v>4791</v>
      </c>
      <c r="AC2406" s="121">
        <v>7</v>
      </c>
      <c r="AD2406" s="122" t="s">
        <v>6929</v>
      </c>
      <c r="AE2406" s="122" t="s">
        <v>6930</v>
      </c>
      <c r="AF2406" s="121" t="s">
        <v>231</v>
      </c>
      <c r="AG2406" s="121"/>
      <c r="AH2406" s="121" t="s">
        <v>6931</v>
      </c>
      <c r="AI2406" s="121"/>
      <c r="AJ2406" s="123"/>
      <c r="AK2406" s="123"/>
      <c r="AL2406" s="123">
        <v>700000</v>
      </c>
      <c r="AM2406" s="123"/>
      <c r="AN2406" s="136"/>
      <c r="AO2406" s="23"/>
      <c r="AP2406" s="24"/>
      <c r="AQ2406" s="23"/>
      <c r="AS2406" s="163"/>
      <c r="AT2406" s="163"/>
    </row>
    <row r="2407" spans="1:47" s="40" customFormat="1" ht="51" outlineLevel="1" x14ac:dyDescent="0.25">
      <c r="A2407" s="70"/>
      <c r="B2407" s="23" t="s">
        <v>134</v>
      </c>
      <c r="C2407" s="25" t="s">
        <v>79</v>
      </c>
      <c r="D2407" s="25" t="s">
        <v>170</v>
      </c>
      <c r="E2407" s="25" t="s">
        <v>171</v>
      </c>
      <c r="F2407" s="25" t="s">
        <v>171</v>
      </c>
      <c r="G2407" s="25" t="s">
        <v>249</v>
      </c>
      <c r="H2407" s="23" t="s">
        <v>4084</v>
      </c>
      <c r="I2407" s="29">
        <v>0.5</v>
      </c>
      <c r="J2407" s="41">
        <v>710000000</v>
      </c>
      <c r="K2407" s="25" t="s">
        <v>82</v>
      </c>
      <c r="L2407" s="25" t="s">
        <v>164</v>
      </c>
      <c r="M2407" s="25" t="s">
        <v>101</v>
      </c>
      <c r="N2407" s="23"/>
      <c r="O2407" s="25" t="s">
        <v>212</v>
      </c>
      <c r="P2407" s="25" t="s">
        <v>112</v>
      </c>
      <c r="Q2407" s="23"/>
      <c r="R2407" s="25"/>
      <c r="S2407" s="45"/>
      <c r="T2407" s="45"/>
      <c r="U2407" s="45">
        <v>2847857</v>
      </c>
      <c r="V2407" s="45">
        <f t="shared" si="567"/>
        <v>3189599.8400000003</v>
      </c>
      <c r="W2407" s="23"/>
      <c r="X2407" s="23">
        <v>2017</v>
      </c>
      <c r="Y2407" s="43"/>
      <c r="Z2407" s="121"/>
      <c r="AA2407" s="121" t="s">
        <v>728</v>
      </c>
      <c r="AB2407" s="121" t="s">
        <v>4791</v>
      </c>
      <c r="AC2407" s="121"/>
      <c r="AD2407" s="122" t="s">
        <v>241</v>
      </c>
      <c r="AE2407" s="128">
        <v>42730</v>
      </c>
      <c r="AF2407" s="121" t="s">
        <v>251</v>
      </c>
      <c r="AG2407" s="121"/>
      <c r="AH2407" s="121" t="s">
        <v>252</v>
      </c>
      <c r="AI2407" s="121"/>
      <c r="AJ2407" s="123"/>
      <c r="AK2407" s="123"/>
      <c r="AL2407" s="123">
        <v>2966208</v>
      </c>
      <c r="AM2407" s="123">
        <f>V2407-AL2407</f>
        <v>223391.84000000032</v>
      </c>
      <c r="AN2407" s="136"/>
      <c r="AO2407" s="23"/>
      <c r="AP2407" s="24"/>
      <c r="AQ2407" s="23"/>
      <c r="AS2407" s="163"/>
      <c r="AT2407" s="163"/>
    </row>
    <row r="2408" spans="1:47" s="40" customFormat="1" ht="102" outlineLevel="1" x14ac:dyDescent="0.25">
      <c r="A2408" s="70"/>
      <c r="B2408" s="23" t="s">
        <v>137</v>
      </c>
      <c r="C2408" s="25" t="s">
        <v>79</v>
      </c>
      <c r="D2408" s="25" t="s">
        <v>162</v>
      </c>
      <c r="E2408" s="25" t="s">
        <v>163</v>
      </c>
      <c r="F2408" s="25" t="s">
        <v>163</v>
      </c>
      <c r="G2408" s="25" t="s">
        <v>206</v>
      </c>
      <c r="H2408" s="23" t="s">
        <v>4084</v>
      </c>
      <c r="I2408" s="29">
        <v>0.5</v>
      </c>
      <c r="J2408" s="41">
        <v>710000000</v>
      </c>
      <c r="K2408" s="25" t="s">
        <v>82</v>
      </c>
      <c r="L2408" s="25" t="s">
        <v>3009</v>
      </c>
      <c r="M2408" s="30" t="s">
        <v>111</v>
      </c>
      <c r="N2408" s="23"/>
      <c r="O2408" s="25" t="s">
        <v>212</v>
      </c>
      <c r="P2408" s="25" t="s">
        <v>112</v>
      </c>
      <c r="Q2408" s="23"/>
      <c r="R2408" s="25"/>
      <c r="S2408" s="45"/>
      <c r="T2408" s="45"/>
      <c r="U2408" s="45">
        <v>0</v>
      </c>
      <c r="V2408" s="45">
        <f t="shared" si="567"/>
        <v>0</v>
      </c>
      <c r="W2408" s="23"/>
      <c r="X2408" s="23">
        <v>2017</v>
      </c>
      <c r="Y2408" s="71" t="s">
        <v>929</v>
      </c>
      <c r="Z2408" s="121" t="s">
        <v>988</v>
      </c>
      <c r="AA2408" s="121" t="s">
        <v>751</v>
      </c>
      <c r="AB2408" s="121" t="s">
        <v>4790</v>
      </c>
      <c r="AC2408" s="121"/>
      <c r="AD2408" s="122" t="s">
        <v>238</v>
      </c>
      <c r="AE2408" s="128">
        <v>42730</v>
      </c>
      <c r="AF2408" s="121" t="s">
        <v>929</v>
      </c>
      <c r="AG2408" s="121"/>
      <c r="AH2408" s="121" t="s">
        <v>929</v>
      </c>
      <c r="AI2408" s="121"/>
      <c r="AJ2408" s="123"/>
      <c r="AK2408" s="123"/>
      <c r="AL2408" s="123" t="s">
        <v>4235</v>
      </c>
      <c r="AM2408" s="123"/>
      <c r="AN2408" s="136"/>
      <c r="AO2408" s="23"/>
      <c r="AP2408" s="24"/>
      <c r="AQ2408" s="23"/>
      <c r="AS2408" s="163"/>
      <c r="AT2408" s="163"/>
    </row>
    <row r="2409" spans="1:47" s="40" customFormat="1" ht="102" outlineLevel="1" x14ac:dyDescent="0.25">
      <c r="A2409" s="70"/>
      <c r="B2409" s="23" t="s">
        <v>140</v>
      </c>
      <c r="C2409" s="25" t="s">
        <v>79</v>
      </c>
      <c r="D2409" s="25" t="s">
        <v>162</v>
      </c>
      <c r="E2409" s="25" t="s">
        <v>163</v>
      </c>
      <c r="F2409" s="25" t="s">
        <v>163</v>
      </c>
      <c r="G2409" s="25" t="s">
        <v>207</v>
      </c>
      <c r="H2409" s="23" t="s">
        <v>4084</v>
      </c>
      <c r="I2409" s="29">
        <v>0.5</v>
      </c>
      <c r="J2409" s="41">
        <v>710000000</v>
      </c>
      <c r="K2409" s="25" t="s">
        <v>82</v>
      </c>
      <c r="L2409" s="25" t="s">
        <v>3009</v>
      </c>
      <c r="M2409" s="25" t="s">
        <v>109</v>
      </c>
      <c r="N2409" s="23"/>
      <c r="O2409" s="25" t="s">
        <v>212</v>
      </c>
      <c r="P2409" s="25" t="s">
        <v>112</v>
      </c>
      <c r="Q2409" s="23"/>
      <c r="R2409" s="25"/>
      <c r="S2409" s="45"/>
      <c r="T2409" s="45"/>
      <c r="U2409" s="45">
        <v>1736500</v>
      </c>
      <c r="V2409" s="45">
        <f t="shared" si="567"/>
        <v>1944880.0000000002</v>
      </c>
      <c r="W2409" s="23"/>
      <c r="X2409" s="23">
        <v>2017</v>
      </c>
      <c r="Y2409" s="43"/>
      <c r="Z2409" s="121" t="s">
        <v>988</v>
      </c>
      <c r="AA2409" s="121" t="s">
        <v>749</v>
      </c>
      <c r="AB2409" s="121" t="s">
        <v>4790</v>
      </c>
      <c r="AC2409" s="121"/>
      <c r="AD2409" s="122" t="s">
        <v>238</v>
      </c>
      <c r="AE2409" s="128">
        <v>42730</v>
      </c>
      <c r="AF2409" s="121" t="s">
        <v>231</v>
      </c>
      <c r="AG2409" s="121"/>
      <c r="AH2409" s="121" t="s">
        <v>242</v>
      </c>
      <c r="AI2409" s="121"/>
      <c r="AJ2409" s="123"/>
      <c r="AK2409" s="123"/>
      <c r="AL2409" s="123">
        <v>1440000</v>
      </c>
      <c r="AM2409" s="123"/>
      <c r="AN2409" s="136"/>
      <c r="AO2409" s="23"/>
      <c r="AP2409" s="24"/>
      <c r="AQ2409" s="23"/>
      <c r="AS2409" s="163"/>
      <c r="AT2409" s="163"/>
    </row>
    <row r="2410" spans="1:47" s="40" customFormat="1" ht="63.75" outlineLevel="1" x14ac:dyDescent="0.25">
      <c r="A2410" s="70"/>
      <c r="B2410" s="23" t="s">
        <v>141</v>
      </c>
      <c r="C2410" s="25" t="s">
        <v>79</v>
      </c>
      <c r="D2410" s="25" t="s">
        <v>167</v>
      </c>
      <c r="E2410" s="25" t="s">
        <v>168</v>
      </c>
      <c r="F2410" s="25" t="s">
        <v>169</v>
      </c>
      <c r="G2410" s="25" t="s">
        <v>213</v>
      </c>
      <c r="H2410" s="23" t="s">
        <v>4084</v>
      </c>
      <c r="I2410" s="29">
        <v>0.5</v>
      </c>
      <c r="J2410" s="41">
        <v>710000000</v>
      </c>
      <c r="K2410" s="25" t="s">
        <v>82</v>
      </c>
      <c r="L2410" s="75" t="s">
        <v>164</v>
      </c>
      <c r="M2410" s="25" t="s">
        <v>101</v>
      </c>
      <c r="N2410" s="23"/>
      <c r="O2410" s="25" t="s">
        <v>212</v>
      </c>
      <c r="P2410" s="25" t="s">
        <v>112</v>
      </c>
      <c r="Q2410" s="23"/>
      <c r="R2410" s="25"/>
      <c r="S2410" s="45"/>
      <c r="T2410" s="45"/>
      <c r="U2410" s="45">
        <v>1797000</v>
      </c>
      <c r="V2410" s="45">
        <f t="shared" si="567"/>
        <v>2012640.0000000002</v>
      </c>
      <c r="W2410" s="45"/>
      <c r="X2410" s="23">
        <v>2017</v>
      </c>
      <c r="Y2410" s="43"/>
      <c r="Z2410" s="121"/>
      <c r="AA2410" s="121" t="s">
        <v>728</v>
      </c>
      <c r="AB2410" s="121"/>
      <c r="AC2410" s="121"/>
      <c r="AD2410" s="122" t="s">
        <v>241</v>
      </c>
      <c r="AE2410" s="128">
        <v>42730</v>
      </c>
      <c r="AF2410" s="121" t="s">
        <v>231</v>
      </c>
      <c r="AG2410" s="121"/>
      <c r="AH2410" s="121" t="s">
        <v>4083</v>
      </c>
      <c r="AI2410" s="121"/>
      <c r="AJ2410" s="123"/>
      <c r="AK2410" s="123"/>
      <c r="AL2410" s="123">
        <v>1164000</v>
      </c>
      <c r="AM2410" s="123"/>
      <c r="AN2410" s="136"/>
      <c r="AO2410" s="23"/>
      <c r="AP2410" s="24"/>
      <c r="AQ2410" s="23"/>
      <c r="AS2410" s="163"/>
      <c r="AT2410" s="163"/>
    </row>
    <row r="2411" spans="1:47" s="40" customFormat="1" ht="51" outlineLevel="1" x14ac:dyDescent="0.25">
      <c r="A2411" s="70"/>
      <c r="B2411" s="23" t="s">
        <v>145</v>
      </c>
      <c r="C2411" s="25" t="s">
        <v>79</v>
      </c>
      <c r="D2411" s="25" t="s">
        <v>174</v>
      </c>
      <c r="E2411" s="25" t="s">
        <v>175</v>
      </c>
      <c r="F2411" s="25" t="s">
        <v>175</v>
      </c>
      <c r="G2411" s="25" t="s">
        <v>244</v>
      </c>
      <c r="H2411" s="23" t="s">
        <v>4084</v>
      </c>
      <c r="I2411" s="29">
        <v>0.5</v>
      </c>
      <c r="J2411" s="41">
        <v>710000000</v>
      </c>
      <c r="K2411" s="25" t="s">
        <v>82</v>
      </c>
      <c r="L2411" s="25" t="s">
        <v>164</v>
      </c>
      <c r="M2411" s="25" t="s">
        <v>110</v>
      </c>
      <c r="N2411" s="23"/>
      <c r="O2411" s="25" t="s">
        <v>184</v>
      </c>
      <c r="P2411" s="25" t="s">
        <v>112</v>
      </c>
      <c r="Q2411" s="23"/>
      <c r="R2411" s="25"/>
      <c r="S2411" s="45"/>
      <c r="T2411" s="45"/>
      <c r="U2411" s="45">
        <v>523714</v>
      </c>
      <c r="V2411" s="45">
        <f t="shared" si="567"/>
        <v>586559.68000000005</v>
      </c>
      <c r="W2411" s="45"/>
      <c r="X2411" s="23">
        <v>2017</v>
      </c>
      <c r="Y2411" s="43"/>
      <c r="Z2411" s="121"/>
      <c r="AA2411" s="121" t="s">
        <v>711</v>
      </c>
      <c r="AB2411" s="121" t="s">
        <v>4791</v>
      </c>
      <c r="AC2411" s="121"/>
      <c r="AD2411" s="122" t="s">
        <v>240</v>
      </c>
      <c r="AE2411" s="128">
        <v>42730</v>
      </c>
      <c r="AF2411" s="121" t="s">
        <v>253</v>
      </c>
      <c r="AG2411" s="121"/>
      <c r="AH2411" s="121" t="s">
        <v>255</v>
      </c>
      <c r="AI2411" s="121"/>
      <c r="AJ2411" s="123"/>
      <c r="AK2411" s="123"/>
      <c r="AL2411" s="123">
        <v>523714</v>
      </c>
      <c r="AM2411" s="123">
        <f>U2411-AL2411</f>
        <v>0</v>
      </c>
      <c r="AN2411" s="136"/>
      <c r="AO2411" s="23"/>
      <c r="AP2411" s="24"/>
      <c r="AQ2411" s="23"/>
      <c r="AS2411" s="163"/>
      <c r="AT2411" s="163"/>
    </row>
    <row r="2412" spans="1:47" s="40" customFormat="1" ht="38.25" outlineLevel="1" x14ac:dyDescent="0.25">
      <c r="A2412" s="70"/>
      <c r="B2412" s="23" t="s">
        <v>146</v>
      </c>
      <c r="C2412" s="25" t="s">
        <v>79</v>
      </c>
      <c r="D2412" s="25" t="s">
        <v>186</v>
      </c>
      <c r="E2412" s="25" t="s">
        <v>187</v>
      </c>
      <c r="F2412" s="25" t="s">
        <v>187</v>
      </c>
      <c r="G2412" s="25" t="s">
        <v>211</v>
      </c>
      <c r="H2412" s="23" t="s">
        <v>4084</v>
      </c>
      <c r="I2412" s="29">
        <v>0.5</v>
      </c>
      <c r="J2412" s="41">
        <v>710000000</v>
      </c>
      <c r="K2412" s="25" t="s">
        <v>82</v>
      </c>
      <c r="L2412" s="25" t="s">
        <v>164</v>
      </c>
      <c r="M2412" s="25" t="s">
        <v>110</v>
      </c>
      <c r="N2412" s="23"/>
      <c r="O2412" s="25" t="s">
        <v>184</v>
      </c>
      <c r="P2412" s="25" t="s">
        <v>112</v>
      </c>
      <c r="Q2412" s="23"/>
      <c r="R2412" s="25"/>
      <c r="S2412" s="45"/>
      <c r="T2412" s="45"/>
      <c r="U2412" s="45">
        <v>221600</v>
      </c>
      <c r="V2412" s="45">
        <f t="shared" si="567"/>
        <v>248192.00000000003</v>
      </c>
      <c r="W2412" s="45"/>
      <c r="X2412" s="23">
        <v>2017</v>
      </c>
      <c r="Y2412" s="43"/>
      <c r="Z2412" s="121"/>
      <c r="AA2412" s="121" t="s">
        <v>711</v>
      </c>
      <c r="AB2412" s="121" t="s">
        <v>4791</v>
      </c>
      <c r="AC2412" s="121"/>
      <c r="AD2412" s="122" t="s">
        <v>240</v>
      </c>
      <c r="AE2412" s="128">
        <v>42730</v>
      </c>
      <c r="AF2412" s="121" t="s">
        <v>253</v>
      </c>
      <c r="AG2412" s="121"/>
      <c r="AH2412" s="121" t="s">
        <v>254</v>
      </c>
      <c r="AI2412" s="121"/>
      <c r="AJ2412" s="123"/>
      <c r="AK2412" s="123"/>
      <c r="AL2412" s="123">
        <v>221600</v>
      </c>
      <c r="AM2412" s="123">
        <f>U2412-AL2412</f>
        <v>0</v>
      </c>
      <c r="AN2412" s="136"/>
      <c r="AO2412" s="23"/>
      <c r="AP2412" s="24"/>
      <c r="AQ2412" s="23"/>
      <c r="AS2412" s="163"/>
      <c r="AT2412" s="163"/>
      <c r="AU2412" s="40" t="s">
        <v>9003</v>
      </c>
    </row>
    <row r="2413" spans="1:47" s="40" customFormat="1" ht="51" outlineLevel="1" x14ac:dyDescent="0.25">
      <c r="A2413" s="70"/>
      <c r="B2413" s="23" t="s">
        <v>147</v>
      </c>
      <c r="C2413" s="25" t="s">
        <v>79</v>
      </c>
      <c r="D2413" s="25" t="s">
        <v>176</v>
      </c>
      <c r="E2413" s="25" t="s">
        <v>177</v>
      </c>
      <c r="F2413" s="25" t="s">
        <v>177</v>
      </c>
      <c r="G2413" s="25" t="s">
        <v>250</v>
      </c>
      <c r="H2413" s="23" t="s">
        <v>4084</v>
      </c>
      <c r="I2413" s="29">
        <v>0.5</v>
      </c>
      <c r="J2413" s="41">
        <v>710000000</v>
      </c>
      <c r="K2413" s="25" t="s">
        <v>82</v>
      </c>
      <c r="L2413" s="25" t="s">
        <v>164</v>
      </c>
      <c r="M2413" s="25" t="s">
        <v>110</v>
      </c>
      <c r="N2413" s="23"/>
      <c r="O2413" s="25" t="s">
        <v>184</v>
      </c>
      <c r="P2413" s="25" t="s">
        <v>112</v>
      </c>
      <c r="Q2413" s="23"/>
      <c r="R2413" s="25"/>
      <c r="S2413" s="45"/>
      <c r="T2413" s="45"/>
      <c r="U2413" s="45">
        <v>867857</v>
      </c>
      <c r="V2413" s="45">
        <f t="shared" si="567"/>
        <v>971999.84000000008</v>
      </c>
      <c r="W2413" s="45"/>
      <c r="X2413" s="23">
        <v>2017</v>
      </c>
      <c r="Y2413" s="43"/>
      <c r="Z2413" s="121" t="s">
        <v>1291</v>
      </c>
      <c r="AA2413" s="121" t="s">
        <v>711</v>
      </c>
      <c r="AB2413" s="121" t="s">
        <v>4791</v>
      </c>
      <c r="AC2413" s="121"/>
      <c r="AD2413" s="122" t="s">
        <v>240</v>
      </c>
      <c r="AE2413" s="128">
        <v>42730</v>
      </c>
      <c r="AF2413" s="121" t="s">
        <v>253</v>
      </c>
      <c r="AG2413" s="121"/>
      <c r="AH2413" s="121" t="s">
        <v>256</v>
      </c>
      <c r="AI2413" s="121"/>
      <c r="AJ2413" s="123"/>
      <c r="AK2413" s="123"/>
      <c r="AL2413" s="123">
        <v>867857</v>
      </c>
      <c r="AM2413" s="123">
        <f>U2413-AL2413</f>
        <v>0</v>
      </c>
      <c r="AN2413" s="136"/>
      <c r="AO2413" s="23"/>
      <c r="AP2413" s="24"/>
      <c r="AQ2413" s="23"/>
      <c r="AS2413" s="163"/>
      <c r="AT2413" s="163"/>
    </row>
    <row r="2414" spans="1:47" s="40" customFormat="1" ht="63.75" outlineLevel="1" x14ac:dyDescent="0.25">
      <c r="A2414" s="70"/>
      <c r="B2414" s="23" t="s">
        <v>148</v>
      </c>
      <c r="C2414" s="25" t="s">
        <v>79</v>
      </c>
      <c r="D2414" s="25" t="s">
        <v>158</v>
      </c>
      <c r="E2414" s="25" t="s">
        <v>159</v>
      </c>
      <c r="F2414" s="25" t="s">
        <v>159</v>
      </c>
      <c r="G2414" s="25" t="s">
        <v>205</v>
      </c>
      <c r="H2414" s="23" t="s">
        <v>4084</v>
      </c>
      <c r="I2414" s="29">
        <v>0.5</v>
      </c>
      <c r="J2414" s="41">
        <v>710000000</v>
      </c>
      <c r="K2414" s="25" t="s">
        <v>82</v>
      </c>
      <c r="L2414" s="25" t="s">
        <v>3009</v>
      </c>
      <c r="M2414" s="30" t="s">
        <v>111</v>
      </c>
      <c r="N2414" s="23"/>
      <c r="O2414" s="25" t="s">
        <v>212</v>
      </c>
      <c r="P2414" s="25" t="s">
        <v>112</v>
      </c>
      <c r="Q2414" s="23"/>
      <c r="R2414" s="25"/>
      <c r="S2414" s="45"/>
      <c r="T2414" s="45"/>
      <c r="U2414" s="45">
        <v>0</v>
      </c>
      <c r="V2414" s="45">
        <f t="shared" ref="V2414:V2437" si="570">U2414*1.12</f>
        <v>0</v>
      </c>
      <c r="W2414" s="23"/>
      <c r="X2414" s="23">
        <v>2017</v>
      </c>
      <c r="Y2414" s="71" t="s">
        <v>929</v>
      </c>
      <c r="Z2414" s="121"/>
      <c r="AA2414" s="121" t="s">
        <v>751</v>
      </c>
      <c r="AB2414" s="121" t="s">
        <v>4790</v>
      </c>
      <c r="AC2414" s="121"/>
      <c r="AD2414" s="122" t="s">
        <v>239</v>
      </c>
      <c r="AE2414" s="128">
        <v>42730</v>
      </c>
      <c r="AF2414" s="121" t="s">
        <v>929</v>
      </c>
      <c r="AG2414" s="121"/>
      <c r="AH2414" s="121" t="s">
        <v>929</v>
      </c>
      <c r="AI2414" s="121"/>
      <c r="AJ2414" s="123"/>
      <c r="AK2414" s="123"/>
      <c r="AL2414" s="123" t="s">
        <v>4236</v>
      </c>
      <c r="AM2414" s="123"/>
      <c r="AN2414" s="136"/>
      <c r="AO2414" s="23"/>
      <c r="AP2414" s="24"/>
      <c r="AQ2414" s="23"/>
      <c r="AS2414" s="163"/>
      <c r="AT2414" s="163"/>
    </row>
    <row r="2415" spans="1:47" s="40" customFormat="1" ht="114.75" outlineLevel="1" x14ac:dyDescent="0.25">
      <c r="A2415" s="70"/>
      <c r="B2415" s="23" t="s">
        <v>149</v>
      </c>
      <c r="C2415" s="25" t="s">
        <v>79</v>
      </c>
      <c r="D2415" s="25" t="s">
        <v>172</v>
      </c>
      <c r="E2415" s="25" t="s">
        <v>173</v>
      </c>
      <c r="F2415" s="25" t="s">
        <v>173</v>
      </c>
      <c r="G2415" s="25" t="s">
        <v>208</v>
      </c>
      <c r="H2415" s="23" t="s">
        <v>4084</v>
      </c>
      <c r="I2415" s="29">
        <v>0.5</v>
      </c>
      <c r="J2415" s="41">
        <v>710000000</v>
      </c>
      <c r="K2415" s="25" t="s">
        <v>82</v>
      </c>
      <c r="L2415" s="25" t="s">
        <v>3009</v>
      </c>
      <c r="M2415" s="25" t="s">
        <v>109</v>
      </c>
      <c r="N2415" s="23"/>
      <c r="O2415" s="25" t="s">
        <v>212</v>
      </c>
      <c r="P2415" s="25" t="s">
        <v>112</v>
      </c>
      <c r="Q2415" s="23"/>
      <c r="R2415" s="25"/>
      <c r="S2415" s="45"/>
      <c r="T2415" s="45"/>
      <c r="U2415" s="45">
        <v>0</v>
      </c>
      <c r="V2415" s="45">
        <f t="shared" si="570"/>
        <v>0</v>
      </c>
      <c r="W2415" s="45"/>
      <c r="X2415" s="23">
        <v>2017</v>
      </c>
      <c r="Y2415" s="43" t="s">
        <v>4118</v>
      </c>
      <c r="Z2415" s="121"/>
      <c r="AA2415" s="121" t="s">
        <v>749</v>
      </c>
      <c r="AB2415" s="121" t="s">
        <v>4790</v>
      </c>
      <c r="AC2415" s="121"/>
      <c r="AD2415" s="122"/>
      <c r="AE2415" s="128"/>
      <c r="AF2415" s="121" t="s">
        <v>4078</v>
      </c>
      <c r="AG2415" s="121"/>
      <c r="AH2415" s="121"/>
      <c r="AI2415" s="121"/>
      <c r="AJ2415" s="123"/>
      <c r="AK2415" s="123"/>
      <c r="AL2415" s="123"/>
      <c r="AM2415" s="123"/>
      <c r="AN2415" s="136"/>
      <c r="AO2415" s="23"/>
      <c r="AP2415" s="24"/>
      <c r="AQ2415" s="23"/>
      <c r="AS2415" s="163"/>
      <c r="AT2415" s="163"/>
    </row>
    <row r="2416" spans="1:47" s="40" customFormat="1" ht="114.75" outlineLevel="1" x14ac:dyDescent="0.25">
      <c r="A2416" s="70"/>
      <c r="B2416" s="72" t="s">
        <v>948</v>
      </c>
      <c r="C2416" s="75" t="s">
        <v>79</v>
      </c>
      <c r="D2416" s="75" t="s">
        <v>172</v>
      </c>
      <c r="E2416" s="75" t="s">
        <v>173</v>
      </c>
      <c r="F2416" s="75" t="s">
        <v>173</v>
      </c>
      <c r="G2416" s="75" t="s">
        <v>208</v>
      </c>
      <c r="H2416" s="23" t="s">
        <v>3011</v>
      </c>
      <c r="I2416" s="29">
        <v>0.5</v>
      </c>
      <c r="J2416" s="41">
        <v>710000000</v>
      </c>
      <c r="K2416" s="25" t="s">
        <v>82</v>
      </c>
      <c r="L2416" s="25" t="s">
        <v>3010</v>
      </c>
      <c r="M2416" s="25" t="s">
        <v>109</v>
      </c>
      <c r="N2416" s="23"/>
      <c r="O2416" s="25" t="s">
        <v>184</v>
      </c>
      <c r="P2416" s="25" t="s">
        <v>112</v>
      </c>
      <c r="Q2416" s="23"/>
      <c r="R2416" s="25"/>
      <c r="S2416" s="45"/>
      <c r="T2416" s="45"/>
      <c r="U2416" s="45">
        <v>0</v>
      </c>
      <c r="V2416" s="45">
        <f t="shared" si="570"/>
        <v>0</v>
      </c>
      <c r="W2416" s="45"/>
      <c r="X2416" s="23">
        <v>2017</v>
      </c>
      <c r="Y2416" s="43" t="s">
        <v>4239</v>
      </c>
      <c r="Z2416" s="121"/>
      <c r="AA2416" s="121" t="s">
        <v>749</v>
      </c>
      <c r="AB2416" s="121" t="s">
        <v>4790</v>
      </c>
      <c r="AC2416" s="121"/>
      <c r="AD2416" s="122" t="s">
        <v>4242</v>
      </c>
      <c r="AE2416" s="128" t="s">
        <v>4315</v>
      </c>
      <c r="AF2416" s="121" t="s">
        <v>4078</v>
      </c>
      <c r="AG2416" s="121"/>
      <c r="AH2416" s="121"/>
      <c r="AI2416" s="121"/>
      <c r="AJ2416" s="123"/>
      <c r="AK2416" s="123"/>
      <c r="AL2416" s="123" t="s">
        <v>5279</v>
      </c>
      <c r="AM2416" s="123"/>
      <c r="AN2416" s="136"/>
      <c r="AO2416" s="23"/>
      <c r="AP2416" s="24"/>
      <c r="AQ2416" s="23"/>
      <c r="AS2416" s="163"/>
      <c r="AT2416" s="163"/>
    </row>
    <row r="2417" spans="1:46" s="40" customFormat="1" ht="114.75" outlineLevel="1" x14ac:dyDescent="0.25">
      <c r="A2417" s="70"/>
      <c r="B2417" s="72" t="s">
        <v>5278</v>
      </c>
      <c r="C2417" s="75" t="s">
        <v>79</v>
      </c>
      <c r="D2417" s="75" t="s">
        <v>172</v>
      </c>
      <c r="E2417" s="75" t="s">
        <v>173</v>
      </c>
      <c r="F2417" s="75" t="s">
        <v>173</v>
      </c>
      <c r="G2417" s="75" t="s">
        <v>208</v>
      </c>
      <c r="H2417" s="23" t="s">
        <v>3011</v>
      </c>
      <c r="I2417" s="29">
        <v>0.5</v>
      </c>
      <c r="J2417" s="41">
        <v>710000000</v>
      </c>
      <c r="K2417" s="25" t="s">
        <v>82</v>
      </c>
      <c r="L2417" s="25" t="s">
        <v>3010</v>
      </c>
      <c r="M2417" s="25" t="s">
        <v>109</v>
      </c>
      <c r="N2417" s="23"/>
      <c r="O2417" s="25" t="s">
        <v>184</v>
      </c>
      <c r="P2417" s="25" t="s">
        <v>112</v>
      </c>
      <c r="Q2417" s="23"/>
      <c r="R2417" s="25"/>
      <c r="S2417" s="45"/>
      <c r="T2417" s="45"/>
      <c r="U2417" s="45">
        <v>0</v>
      </c>
      <c r="V2417" s="45">
        <f t="shared" ref="V2417" si="571">U2417*1.12</f>
        <v>0</v>
      </c>
      <c r="W2417" s="45"/>
      <c r="X2417" s="23">
        <v>2017</v>
      </c>
      <c r="Y2417" s="43" t="s">
        <v>4239</v>
      </c>
      <c r="Z2417" s="121"/>
      <c r="AA2417" s="121" t="s">
        <v>749</v>
      </c>
      <c r="AB2417" s="121" t="s">
        <v>4790</v>
      </c>
      <c r="AC2417" s="121"/>
      <c r="AD2417" s="122" t="s">
        <v>7008</v>
      </c>
      <c r="AE2417" s="128" t="s">
        <v>7009</v>
      </c>
      <c r="AF2417" s="121" t="s">
        <v>8279</v>
      </c>
      <c r="AG2417" s="121" t="s">
        <v>9018</v>
      </c>
      <c r="AH2417" s="121" t="s">
        <v>8280</v>
      </c>
      <c r="AI2417" s="121"/>
      <c r="AJ2417" s="123"/>
      <c r="AK2417" s="123"/>
      <c r="AL2417" s="123" t="s">
        <v>9269</v>
      </c>
      <c r="AM2417" s="123"/>
      <c r="AN2417" s="136"/>
      <c r="AO2417" s="23"/>
      <c r="AP2417" s="24"/>
      <c r="AQ2417" s="23"/>
      <c r="AS2417" s="163"/>
      <c r="AT2417" s="163"/>
    </row>
    <row r="2418" spans="1:46" s="40" customFormat="1" ht="114.75" outlineLevel="1" x14ac:dyDescent="0.25">
      <c r="A2418" s="70"/>
      <c r="B2418" s="72" t="s">
        <v>9268</v>
      </c>
      <c r="C2418" s="75" t="s">
        <v>79</v>
      </c>
      <c r="D2418" s="75" t="s">
        <v>172</v>
      </c>
      <c r="E2418" s="75" t="s">
        <v>173</v>
      </c>
      <c r="F2418" s="75" t="s">
        <v>173</v>
      </c>
      <c r="G2418" s="75" t="s">
        <v>208</v>
      </c>
      <c r="H2418" s="23" t="s">
        <v>3011</v>
      </c>
      <c r="I2418" s="29">
        <v>0.5</v>
      </c>
      <c r="J2418" s="41">
        <v>710000000</v>
      </c>
      <c r="K2418" s="25" t="s">
        <v>82</v>
      </c>
      <c r="L2418" s="25" t="s">
        <v>3010</v>
      </c>
      <c r="M2418" s="25" t="s">
        <v>109</v>
      </c>
      <c r="N2418" s="23"/>
      <c r="O2418" s="25" t="s">
        <v>184</v>
      </c>
      <c r="P2418" s="25" t="s">
        <v>112</v>
      </c>
      <c r="Q2418" s="23"/>
      <c r="R2418" s="25"/>
      <c r="S2418" s="45"/>
      <c r="T2418" s="45"/>
      <c r="U2418" s="45">
        <f>2089300.93+16225.86</f>
        <v>2105526.79</v>
      </c>
      <c r="V2418" s="45">
        <f t="shared" ref="V2418" si="572">U2418*1.12</f>
        <v>2358190.0048000002</v>
      </c>
      <c r="W2418" s="45"/>
      <c r="X2418" s="23">
        <v>2017</v>
      </c>
      <c r="Y2418" s="43"/>
      <c r="Z2418" s="121"/>
      <c r="AA2418" s="121" t="s">
        <v>749</v>
      </c>
      <c r="AB2418" s="121" t="s">
        <v>4790</v>
      </c>
      <c r="AC2418" s="121"/>
      <c r="AD2418" s="122" t="s">
        <v>7008</v>
      </c>
      <c r="AE2418" s="128" t="s">
        <v>7009</v>
      </c>
      <c r="AF2418" s="121" t="s">
        <v>8279</v>
      </c>
      <c r="AG2418" s="121" t="s">
        <v>9018</v>
      </c>
      <c r="AH2418" s="121" t="s">
        <v>8280</v>
      </c>
      <c r="AI2418" s="121"/>
      <c r="AJ2418" s="123"/>
      <c r="AK2418" s="123"/>
      <c r="AL2418" s="123">
        <v>2358190</v>
      </c>
      <c r="AM2418" s="123">
        <f>V2418-AL2418</f>
        <v>4.8000002279877663E-3</v>
      </c>
      <c r="AN2418" s="136"/>
      <c r="AO2418" s="23"/>
      <c r="AP2418" s="24"/>
      <c r="AQ2418" s="23"/>
      <c r="AS2418" s="163"/>
      <c r="AT2418" s="163"/>
    </row>
    <row r="2419" spans="1:46" s="40" customFormat="1" ht="114.75" outlineLevel="1" x14ac:dyDescent="0.25">
      <c r="A2419" s="70"/>
      <c r="B2419" s="23" t="s">
        <v>150</v>
      </c>
      <c r="C2419" s="25" t="s">
        <v>79</v>
      </c>
      <c r="D2419" s="25" t="s">
        <v>172</v>
      </c>
      <c r="E2419" s="25" t="s">
        <v>173</v>
      </c>
      <c r="F2419" s="25" t="s">
        <v>173</v>
      </c>
      <c r="G2419" s="25" t="s">
        <v>209</v>
      </c>
      <c r="H2419" s="23" t="s">
        <v>4084</v>
      </c>
      <c r="I2419" s="29">
        <v>0.5</v>
      </c>
      <c r="J2419" s="41">
        <v>710000000</v>
      </c>
      <c r="K2419" s="25" t="s">
        <v>82</v>
      </c>
      <c r="L2419" s="25" t="s">
        <v>3009</v>
      </c>
      <c r="M2419" s="30" t="s">
        <v>104</v>
      </c>
      <c r="N2419" s="23"/>
      <c r="O2419" s="25" t="s">
        <v>212</v>
      </c>
      <c r="P2419" s="25" t="s">
        <v>112</v>
      </c>
      <c r="Q2419" s="23"/>
      <c r="R2419" s="25"/>
      <c r="S2419" s="45"/>
      <c r="T2419" s="45"/>
      <c r="U2419" s="45">
        <v>0</v>
      </c>
      <c r="V2419" s="45">
        <f t="shared" si="570"/>
        <v>0</v>
      </c>
      <c r="W2419" s="45"/>
      <c r="X2419" s="23">
        <v>2017</v>
      </c>
      <c r="Y2419" s="43" t="s">
        <v>4119</v>
      </c>
      <c r="Z2419" s="121"/>
      <c r="AA2419" s="121" t="s">
        <v>750</v>
      </c>
      <c r="AB2419" s="121" t="s">
        <v>4790</v>
      </c>
      <c r="AC2419" s="121"/>
      <c r="AD2419" s="122"/>
      <c r="AE2419" s="128"/>
      <c r="AF2419" s="121" t="s">
        <v>4078</v>
      </c>
      <c r="AG2419" s="121"/>
      <c r="AH2419" s="126"/>
      <c r="AI2419" s="121"/>
      <c r="AJ2419" s="123"/>
      <c r="AK2419" s="123"/>
      <c r="AL2419" s="123"/>
      <c r="AM2419" s="123"/>
      <c r="AN2419" s="136"/>
      <c r="AO2419" s="23"/>
      <c r="AP2419" s="24"/>
      <c r="AQ2419" s="23"/>
      <c r="AS2419" s="163"/>
      <c r="AT2419" s="163"/>
    </row>
    <row r="2420" spans="1:46" s="40" customFormat="1" ht="114.75" outlineLevel="1" x14ac:dyDescent="0.25">
      <c r="A2420" s="70"/>
      <c r="B2420" s="23" t="s">
        <v>949</v>
      </c>
      <c r="C2420" s="25" t="s">
        <v>79</v>
      </c>
      <c r="D2420" s="25" t="s">
        <v>172</v>
      </c>
      <c r="E2420" s="25" t="s">
        <v>173</v>
      </c>
      <c r="F2420" s="25" t="s">
        <v>173</v>
      </c>
      <c r="G2420" s="25" t="s">
        <v>209</v>
      </c>
      <c r="H2420" s="23" t="s">
        <v>3011</v>
      </c>
      <c r="I2420" s="29">
        <v>0.5</v>
      </c>
      <c r="J2420" s="41">
        <v>710000000</v>
      </c>
      <c r="K2420" s="25" t="s">
        <v>82</v>
      </c>
      <c r="L2420" s="25" t="s">
        <v>3010</v>
      </c>
      <c r="M2420" s="30" t="s">
        <v>104</v>
      </c>
      <c r="N2420" s="23"/>
      <c r="O2420" s="25" t="s">
        <v>184</v>
      </c>
      <c r="P2420" s="25" t="s">
        <v>112</v>
      </c>
      <c r="Q2420" s="23"/>
      <c r="R2420" s="25"/>
      <c r="S2420" s="45"/>
      <c r="T2420" s="45"/>
      <c r="U2420" s="45">
        <v>0</v>
      </c>
      <c r="V2420" s="45">
        <f t="shared" si="570"/>
        <v>0</v>
      </c>
      <c r="W2420" s="45"/>
      <c r="X2420" s="23">
        <v>2017</v>
      </c>
      <c r="Y2420" s="43" t="s">
        <v>929</v>
      </c>
      <c r="Z2420" s="121"/>
      <c r="AA2420" s="121" t="s">
        <v>750</v>
      </c>
      <c r="AB2420" s="121" t="s">
        <v>4790</v>
      </c>
      <c r="AC2420" s="121"/>
      <c r="AD2420" s="122" t="s">
        <v>7105</v>
      </c>
      <c r="AE2420" s="128" t="s">
        <v>7106</v>
      </c>
      <c r="AF2420" s="121" t="s">
        <v>929</v>
      </c>
      <c r="AG2420" s="121"/>
      <c r="AH2420" s="121" t="s">
        <v>929</v>
      </c>
      <c r="AI2420" s="121"/>
      <c r="AJ2420" s="123"/>
      <c r="AK2420" s="123"/>
      <c r="AL2420" s="123" t="s">
        <v>9129</v>
      </c>
      <c r="AM2420" s="123"/>
      <c r="AN2420" s="136"/>
      <c r="AO2420" s="23"/>
      <c r="AP2420" s="24"/>
      <c r="AQ2420" s="23"/>
      <c r="AS2420" s="163"/>
      <c r="AT2420" s="163"/>
    </row>
    <row r="2421" spans="1:46" s="40" customFormat="1" ht="89.25" outlineLevel="1" x14ac:dyDescent="0.25">
      <c r="A2421" s="70"/>
      <c r="B2421" s="23" t="s">
        <v>151</v>
      </c>
      <c r="C2421" s="25" t="s">
        <v>79</v>
      </c>
      <c r="D2421" s="25" t="s">
        <v>155</v>
      </c>
      <c r="E2421" s="25" t="s">
        <v>156</v>
      </c>
      <c r="F2421" s="25" t="s">
        <v>156</v>
      </c>
      <c r="G2421" s="25" t="s">
        <v>157</v>
      </c>
      <c r="H2421" s="23" t="s">
        <v>81</v>
      </c>
      <c r="I2421" s="29">
        <v>0.5</v>
      </c>
      <c r="J2421" s="41">
        <v>710000000</v>
      </c>
      <c r="K2421" s="25" t="s">
        <v>82</v>
      </c>
      <c r="L2421" s="25" t="s">
        <v>164</v>
      </c>
      <c r="M2421" s="25" t="s">
        <v>109</v>
      </c>
      <c r="N2421" s="23"/>
      <c r="O2421" s="25" t="s">
        <v>184</v>
      </c>
      <c r="P2421" s="25" t="s">
        <v>112</v>
      </c>
      <c r="Q2421" s="23"/>
      <c r="R2421" s="25"/>
      <c r="S2421" s="45"/>
      <c r="T2421" s="45"/>
      <c r="U2421" s="45">
        <v>1000000</v>
      </c>
      <c r="V2421" s="45">
        <f t="shared" si="570"/>
        <v>1120000</v>
      </c>
      <c r="W2421" s="45"/>
      <c r="X2421" s="23">
        <v>2017</v>
      </c>
      <c r="Y2421" s="43"/>
      <c r="Z2421" s="121"/>
      <c r="AA2421" s="121" t="s">
        <v>749</v>
      </c>
      <c r="AB2421" s="121" t="s">
        <v>4790</v>
      </c>
      <c r="AC2421" s="121">
        <v>1</v>
      </c>
      <c r="AD2421" s="122" t="s">
        <v>243</v>
      </c>
      <c r="AE2421" s="122" t="s">
        <v>222</v>
      </c>
      <c r="AF2421" s="121" t="s">
        <v>231</v>
      </c>
      <c r="AG2421" s="121"/>
      <c r="AH2421" s="121" t="s">
        <v>230</v>
      </c>
      <c r="AI2421" s="121"/>
      <c r="AJ2421" s="123"/>
      <c r="AK2421" s="123"/>
      <c r="AL2421" s="123">
        <v>790300</v>
      </c>
      <c r="AM2421" s="123"/>
      <c r="AN2421" s="136"/>
      <c r="AO2421" s="23"/>
      <c r="AP2421" s="24"/>
      <c r="AQ2421" s="23"/>
      <c r="AS2421" s="163"/>
      <c r="AT2421" s="163"/>
    </row>
    <row r="2422" spans="1:46" s="82" customFormat="1" ht="89.25" outlineLevel="1" x14ac:dyDescent="0.25">
      <c r="A2422" s="70"/>
      <c r="B2422" s="72" t="s">
        <v>152</v>
      </c>
      <c r="C2422" s="75" t="s">
        <v>79</v>
      </c>
      <c r="D2422" s="75" t="s">
        <v>155</v>
      </c>
      <c r="E2422" s="75" t="s">
        <v>156</v>
      </c>
      <c r="F2422" s="75" t="s">
        <v>156</v>
      </c>
      <c r="G2422" s="75" t="s">
        <v>157</v>
      </c>
      <c r="H2422" s="72" t="s">
        <v>81</v>
      </c>
      <c r="I2422" s="80">
        <v>0.5</v>
      </c>
      <c r="J2422" s="81">
        <v>710000000</v>
      </c>
      <c r="K2422" s="75" t="s">
        <v>82</v>
      </c>
      <c r="L2422" s="75" t="s">
        <v>164</v>
      </c>
      <c r="M2422" s="78" t="s">
        <v>104</v>
      </c>
      <c r="N2422" s="72"/>
      <c r="O2422" s="75" t="s">
        <v>184</v>
      </c>
      <c r="P2422" s="75" t="s">
        <v>112</v>
      </c>
      <c r="Q2422" s="72"/>
      <c r="R2422" s="75"/>
      <c r="S2422" s="68"/>
      <c r="T2422" s="68"/>
      <c r="U2422" s="68">
        <v>0</v>
      </c>
      <c r="V2422" s="68">
        <f t="shared" si="570"/>
        <v>0</v>
      </c>
      <c r="W2422" s="68"/>
      <c r="X2422" s="72">
        <v>2017</v>
      </c>
      <c r="Y2422" s="71" t="s">
        <v>4239</v>
      </c>
      <c r="Z2422" s="121"/>
      <c r="AA2422" s="121" t="s">
        <v>750</v>
      </c>
      <c r="AB2422" s="121" t="s">
        <v>4790</v>
      </c>
      <c r="AC2422" s="121">
        <v>2</v>
      </c>
      <c r="AD2422" s="122">
        <v>284988</v>
      </c>
      <c r="AE2422" s="122" t="s">
        <v>222</v>
      </c>
      <c r="AF2422" s="121" t="s">
        <v>261</v>
      </c>
      <c r="AG2422" s="121" t="s">
        <v>9018</v>
      </c>
      <c r="AH2422" s="121" t="s">
        <v>233</v>
      </c>
      <c r="AI2422" s="121"/>
      <c r="AJ2422" s="123"/>
      <c r="AK2422" s="123"/>
      <c r="AL2422" s="123" t="s">
        <v>4704</v>
      </c>
      <c r="AM2422" s="123"/>
      <c r="AN2422" s="138"/>
      <c r="AO2422" s="72"/>
      <c r="AP2422" s="24"/>
      <c r="AQ2422" s="72"/>
      <c r="AS2422" s="165"/>
      <c r="AT2422" s="165"/>
    </row>
    <row r="2423" spans="1:46" s="82" customFormat="1" ht="89.25" outlineLevel="1" x14ac:dyDescent="0.25">
      <c r="A2423" s="70"/>
      <c r="B2423" s="72" t="s">
        <v>4497</v>
      </c>
      <c r="C2423" s="75" t="s">
        <v>79</v>
      </c>
      <c r="D2423" s="75" t="s">
        <v>155</v>
      </c>
      <c r="E2423" s="75" t="s">
        <v>156</v>
      </c>
      <c r="F2423" s="75" t="s">
        <v>156</v>
      </c>
      <c r="G2423" s="75" t="s">
        <v>157</v>
      </c>
      <c r="H2423" s="72" t="s">
        <v>81</v>
      </c>
      <c r="I2423" s="80">
        <v>0.5</v>
      </c>
      <c r="J2423" s="81">
        <v>710000000</v>
      </c>
      <c r="K2423" s="75" t="s">
        <v>82</v>
      </c>
      <c r="L2423" s="75" t="s">
        <v>164</v>
      </c>
      <c r="M2423" s="78" t="s">
        <v>104</v>
      </c>
      <c r="N2423" s="72"/>
      <c r="O2423" s="75" t="s">
        <v>184</v>
      </c>
      <c r="P2423" s="75" t="s">
        <v>112</v>
      </c>
      <c r="Q2423" s="72"/>
      <c r="R2423" s="75"/>
      <c r="S2423" s="68"/>
      <c r="T2423" s="68"/>
      <c r="U2423" s="68">
        <v>0</v>
      </c>
      <c r="V2423" s="68">
        <f t="shared" ref="V2423" si="573">U2423*1.12</f>
        <v>0</v>
      </c>
      <c r="W2423" s="68"/>
      <c r="X2423" s="72">
        <v>2017</v>
      </c>
      <c r="Y2423" s="71" t="s">
        <v>4081</v>
      </c>
      <c r="Z2423" s="121"/>
      <c r="AA2423" s="121" t="s">
        <v>750</v>
      </c>
      <c r="AB2423" s="121" t="s">
        <v>4790</v>
      </c>
      <c r="AC2423" s="121">
        <v>2</v>
      </c>
      <c r="AD2423" s="122">
        <v>284988</v>
      </c>
      <c r="AE2423" s="122" t="s">
        <v>222</v>
      </c>
      <c r="AF2423" s="121" t="s">
        <v>261</v>
      </c>
      <c r="AG2423" s="121" t="s">
        <v>9018</v>
      </c>
      <c r="AH2423" s="121" t="s">
        <v>233</v>
      </c>
      <c r="AI2423" s="121"/>
      <c r="AJ2423" s="123"/>
      <c r="AK2423" s="123"/>
      <c r="AL2423" s="123" t="s">
        <v>4704</v>
      </c>
      <c r="AM2423" s="123"/>
      <c r="AN2423" s="138"/>
      <c r="AO2423" s="72"/>
      <c r="AP2423" s="24"/>
      <c r="AQ2423" s="72"/>
      <c r="AS2423" s="165"/>
      <c r="AT2423" s="165"/>
    </row>
    <row r="2424" spans="1:46" s="82" customFormat="1" ht="89.25" outlineLevel="1" x14ac:dyDescent="0.25">
      <c r="A2424" s="70"/>
      <c r="B2424" s="72" t="s">
        <v>4587</v>
      </c>
      <c r="C2424" s="75" t="s">
        <v>79</v>
      </c>
      <c r="D2424" s="75" t="s">
        <v>155</v>
      </c>
      <c r="E2424" s="75" t="s">
        <v>156</v>
      </c>
      <c r="F2424" s="75" t="s">
        <v>156</v>
      </c>
      <c r="G2424" s="75" t="s">
        <v>157</v>
      </c>
      <c r="H2424" s="72" t="s">
        <v>3011</v>
      </c>
      <c r="I2424" s="80">
        <v>0.5</v>
      </c>
      <c r="J2424" s="81">
        <v>710000000</v>
      </c>
      <c r="K2424" s="75" t="s">
        <v>82</v>
      </c>
      <c r="L2424" s="75" t="s">
        <v>4620</v>
      </c>
      <c r="M2424" s="78" t="s">
        <v>104</v>
      </c>
      <c r="N2424" s="72"/>
      <c r="O2424" s="75" t="s">
        <v>184</v>
      </c>
      <c r="P2424" s="75" t="s">
        <v>112</v>
      </c>
      <c r="Q2424" s="72"/>
      <c r="R2424" s="75"/>
      <c r="S2424" s="68"/>
      <c r="T2424" s="68"/>
      <c r="U2424" s="68">
        <v>504000</v>
      </c>
      <c r="V2424" s="68">
        <f t="shared" ref="V2424" si="574">U2424*1.12</f>
        <v>564480</v>
      </c>
      <c r="W2424" s="68"/>
      <c r="X2424" s="72">
        <v>2017</v>
      </c>
      <c r="Y2424" s="71"/>
      <c r="Z2424" s="121"/>
      <c r="AA2424" s="121" t="s">
        <v>750</v>
      </c>
      <c r="AB2424" s="121" t="s">
        <v>6920</v>
      </c>
      <c r="AC2424" s="121">
        <v>2</v>
      </c>
      <c r="AD2424" s="122" t="s">
        <v>6921</v>
      </c>
      <c r="AE2424" s="122" t="s">
        <v>6922</v>
      </c>
      <c r="AF2424" s="121" t="s">
        <v>6919</v>
      </c>
      <c r="AG2424" s="121"/>
      <c r="AH2424" s="121" t="s">
        <v>6918</v>
      </c>
      <c r="AI2424" s="121"/>
      <c r="AJ2424" s="123"/>
      <c r="AK2424" s="123"/>
      <c r="AL2424" s="123">
        <v>564480</v>
      </c>
      <c r="AM2424" s="123">
        <f>V2424-AL2424</f>
        <v>0</v>
      </c>
      <c r="AN2424" s="138"/>
      <c r="AO2424" s="72"/>
      <c r="AP2424" s="24"/>
      <c r="AQ2424" s="72"/>
      <c r="AS2424" s="165"/>
      <c r="AT2424" s="165"/>
    </row>
    <row r="2425" spans="1:46" s="40" customFormat="1" ht="127.5" outlineLevel="1" x14ac:dyDescent="0.25">
      <c r="A2425" s="70"/>
      <c r="B2425" s="23" t="s">
        <v>153</v>
      </c>
      <c r="C2425" s="25" t="s">
        <v>79</v>
      </c>
      <c r="D2425" s="25" t="s">
        <v>180</v>
      </c>
      <c r="E2425" s="25" t="s">
        <v>181</v>
      </c>
      <c r="F2425" s="25" t="s">
        <v>181</v>
      </c>
      <c r="G2425" s="25" t="s">
        <v>210</v>
      </c>
      <c r="H2425" s="23" t="s">
        <v>4084</v>
      </c>
      <c r="I2425" s="29">
        <v>0.5</v>
      </c>
      <c r="J2425" s="41">
        <v>710000000</v>
      </c>
      <c r="K2425" s="25" t="s">
        <v>82</v>
      </c>
      <c r="L2425" s="25" t="s">
        <v>3009</v>
      </c>
      <c r="M2425" s="30" t="s">
        <v>104</v>
      </c>
      <c r="N2425" s="23"/>
      <c r="O2425" s="25" t="s">
        <v>212</v>
      </c>
      <c r="P2425" s="25" t="s">
        <v>112</v>
      </c>
      <c r="Q2425" s="23"/>
      <c r="R2425" s="25"/>
      <c r="S2425" s="45"/>
      <c r="T2425" s="45"/>
      <c r="U2425" s="45">
        <v>0</v>
      </c>
      <c r="V2425" s="45">
        <f t="shared" si="570"/>
        <v>0</v>
      </c>
      <c r="W2425" s="45"/>
      <c r="X2425" s="23">
        <v>2017</v>
      </c>
      <c r="Y2425" s="43" t="s">
        <v>4119</v>
      </c>
      <c r="Z2425" s="121" t="s">
        <v>989</v>
      </c>
      <c r="AA2425" s="121" t="s">
        <v>750</v>
      </c>
      <c r="AB2425" s="121" t="s">
        <v>4790</v>
      </c>
      <c r="AC2425" s="121"/>
      <c r="AD2425" s="122"/>
      <c r="AE2425" s="128"/>
      <c r="AF2425" s="121" t="s">
        <v>4078</v>
      </c>
      <c r="AG2425" s="121"/>
      <c r="AH2425" s="126"/>
      <c r="AI2425" s="121"/>
      <c r="AJ2425" s="123"/>
      <c r="AK2425" s="123"/>
      <c r="AL2425" s="123"/>
      <c r="AM2425" s="123"/>
      <c r="AN2425" s="136"/>
      <c r="AO2425" s="23"/>
      <c r="AP2425" s="24"/>
      <c r="AQ2425" s="23"/>
      <c r="AS2425" s="163"/>
      <c r="AT2425" s="163"/>
    </row>
    <row r="2426" spans="1:46" s="40" customFormat="1" ht="127.5" outlineLevel="1" x14ac:dyDescent="0.25">
      <c r="A2426" s="70"/>
      <c r="B2426" s="23" t="s">
        <v>950</v>
      </c>
      <c r="C2426" s="25" t="s">
        <v>79</v>
      </c>
      <c r="D2426" s="25" t="s">
        <v>180</v>
      </c>
      <c r="E2426" s="25" t="s">
        <v>181</v>
      </c>
      <c r="F2426" s="25" t="s">
        <v>181</v>
      </c>
      <c r="G2426" s="25" t="s">
        <v>210</v>
      </c>
      <c r="H2426" s="23" t="s">
        <v>3011</v>
      </c>
      <c r="I2426" s="29">
        <v>0.5</v>
      </c>
      <c r="J2426" s="41">
        <v>710000000</v>
      </c>
      <c r="K2426" s="25" t="s">
        <v>82</v>
      </c>
      <c r="L2426" s="25" t="s">
        <v>3010</v>
      </c>
      <c r="M2426" s="30" t="s">
        <v>104</v>
      </c>
      <c r="N2426" s="23"/>
      <c r="O2426" s="25" t="s">
        <v>184</v>
      </c>
      <c r="P2426" s="25" t="s">
        <v>112</v>
      </c>
      <c r="Q2426" s="23"/>
      <c r="R2426" s="25"/>
      <c r="S2426" s="45"/>
      <c r="T2426" s="45"/>
      <c r="U2426" s="45">
        <v>0</v>
      </c>
      <c r="V2426" s="45">
        <f t="shared" si="570"/>
        <v>0</v>
      </c>
      <c r="W2426" s="45"/>
      <c r="X2426" s="23">
        <v>2017</v>
      </c>
      <c r="Y2426" s="43" t="s">
        <v>929</v>
      </c>
      <c r="Z2426" s="121" t="s">
        <v>989</v>
      </c>
      <c r="AA2426" s="121" t="s">
        <v>750</v>
      </c>
      <c r="AB2426" s="121" t="s">
        <v>4790</v>
      </c>
      <c r="AC2426" s="121"/>
      <c r="AD2426" s="122" t="s">
        <v>6947</v>
      </c>
      <c r="AE2426" s="128" t="s">
        <v>6948</v>
      </c>
      <c r="AF2426" s="121" t="s">
        <v>929</v>
      </c>
      <c r="AG2426" s="121"/>
      <c r="AH2426" s="121" t="s">
        <v>929</v>
      </c>
      <c r="AI2426" s="121"/>
      <c r="AJ2426" s="123"/>
      <c r="AK2426" s="123"/>
      <c r="AL2426" s="123" t="s">
        <v>929</v>
      </c>
      <c r="AM2426" s="123"/>
      <c r="AN2426" s="136"/>
      <c r="AO2426" s="23"/>
      <c r="AP2426" s="24"/>
      <c r="AQ2426" s="23"/>
      <c r="AS2426" s="163"/>
      <c r="AT2426" s="163"/>
    </row>
    <row r="2427" spans="1:46" s="40" customFormat="1" ht="76.5" outlineLevel="1" x14ac:dyDescent="0.25">
      <c r="A2427" s="70"/>
      <c r="B2427" s="23" t="s">
        <v>154</v>
      </c>
      <c r="C2427" s="25" t="s">
        <v>79</v>
      </c>
      <c r="D2427" s="25" t="s">
        <v>142</v>
      </c>
      <c r="E2427" s="25" t="s">
        <v>143</v>
      </c>
      <c r="F2427" s="25" t="s">
        <v>144</v>
      </c>
      <c r="G2427" s="25"/>
      <c r="H2427" s="23" t="s">
        <v>100</v>
      </c>
      <c r="I2427" s="29">
        <v>0.5</v>
      </c>
      <c r="J2427" s="41">
        <v>710000000</v>
      </c>
      <c r="K2427" s="25" t="s">
        <v>82</v>
      </c>
      <c r="L2427" s="25" t="s">
        <v>83</v>
      </c>
      <c r="M2427" s="25" t="s">
        <v>101</v>
      </c>
      <c r="N2427" s="23"/>
      <c r="O2427" s="75" t="s">
        <v>4309</v>
      </c>
      <c r="P2427" s="25" t="s">
        <v>112</v>
      </c>
      <c r="Q2427" s="23"/>
      <c r="R2427" s="25"/>
      <c r="S2427" s="45"/>
      <c r="T2427" s="45"/>
      <c r="U2427" s="45">
        <v>28438360</v>
      </c>
      <c r="V2427" s="45">
        <f t="shared" si="570"/>
        <v>31850963.200000003</v>
      </c>
      <c r="W2427" s="23"/>
      <c r="X2427" s="23">
        <v>2017</v>
      </c>
      <c r="Y2427" s="43"/>
      <c r="Z2427" s="121" t="s">
        <v>1293</v>
      </c>
      <c r="AA2427" s="121" t="s">
        <v>4054</v>
      </c>
      <c r="AB2427" s="121"/>
      <c r="AC2427" s="121"/>
      <c r="AD2427" s="122"/>
      <c r="AE2427" s="122"/>
      <c r="AF2427" s="121" t="s">
        <v>4246</v>
      </c>
      <c r="AG2427" s="121"/>
      <c r="AH2427" s="121" t="s">
        <v>4246</v>
      </c>
      <c r="AI2427" s="121"/>
      <c r="AJ2427" s="123"/>
      <c r="AK2427" s="123"/>
      <c r="AL2427" s="123" t="s">
        <v>4246</v>
      </c>
      <c r="AM2427" s="123"/>
      <c r="AN2427" s="136"/>
      <c r="AO2427" s="23"/>
      <c r="AP2427" s="24"/>
      <c r="AQ2427" s="23"/>
      <c r="AS2427" s="163"/>
      <c r="AT2427" s="163"/>
    </row>
    <row r="2428" spans="1:46" s="40" customFormat="1" ht="51" outlineLevel="1" x14ac:dyDescent="0.25">
      <c r="A2428" s="70"/>
      <c r="B2428" s="23" t="s">
        <v>3016</v>
      </c>
      <c r="C2428" s="21" t="s">
        <v>79</v>
      </c>
      <c r="D2428" s="25" t="s">
        <v>120</v>
      </c>
      <c r="E2428" s="25" t="s">
        <v>121</v>
      </c>
      <c r="F2428" s="25" t="s">
        <v>121</v>
      </c>
      <c r="G2428" s="25" t="s">
        <v>4079</v>
      </c>
      <c r="H2428" s="75" t="s">
        <v>3011</v>
      </c>
      <c r="I2428" s="29">
        <v>1</v>
      </c>
      <c r="J2428" s="41">
        <v>710000000</v>
      </c>
      <c r="K2428" s="25" t="s">
        <v>82</v>
      </c>
      <c r="L2428" s="25" t="s">
        <v>83</v>
      </c>
      <c r="M2428" s="25" t="s">
        <v>1428</v>
      </c>
      <c r="N2428" s="23"/>
      <c r="O2428" s="25" t="s">
        <v>184</v>
      </c>
      <c r="P2428" s="25" t="s">
        <v>112</v>
      </c>
      <c r="Q2428" s="23"/>
      <c r="R2428" s="25"/>
      <c r="S2428" s="45"/>
      <c r="T2428" s="45"/>
      <c r="U2428" s="45">
        <v>0</v>
      </c>
      <c r="V2428" s="45">
        <f t="shared" si="570"/>
        <v>0</v>
      </c>
      <c r="W2428" s="45"/>
      <c r="X2428" s="23">
        <v>2017</v>
      </c>
      <c r="Y2428" s="43" t="s">
        <v>929</v>
      </c>
      <c r="Z2428" s="121" t="s">
        <v>729</v>
      </c>
      <c r="AA2428" s="121" t="s">
        <v>1427</v>
      </c>
      <c r="AB2428" s="121" t="s">
        <v>4703</v>
      </c>
      <c r="AC2428" s="121">
        <v>4</v>
      </c>
      <c r="AD2428" s="122" t="s">
        <v>6923</v>
      </c>
      <c r="AE2428" s="122" t="s">
        <v>6924</v>
      </c>
      <c r="AF2428" s="121" t="s">
        <v>929</v>
      </c>
      <c r="AG2428" s="121"/>
      <c r="AH2428" s="121" t="s">
        <v>929</v>
      </c>
      <c r="AI2428" s="121"/>
      <c r="AJ2428" s="123"/>
      <c r="AK2428" s="123"/>
      <c r="AL2428" s="123" t="s">
        <v>7358</v>
      </c>
      <c r="AM2428" s="123"/>
      <c r="AN2428" s="136"/>
      <c r="AO2428" s="23"/>
      <c r="AP2428" s="24"/>
      <c r="AQ2428" s="23"/>
      <c r="AS2428" s="163"/>
      <c r="AT2428" s="163"/>
    </row>
    <row r="2429" spans="1:46" s="40" customFormat="1" ht="51" outlineLevel="1" x14ac:dyDescent="0.25">
      <c r="A2429" s="70"/>
      <c r="B2429" s="23" t="s">
        <v>3017</v>
      </c>
      <c r="C2429" s="25" t="s">
        <v>79</v>
      </c>
      <c r="D2429" s="25" t="s">
        <v>708</v>
      </c>
      <c r="E2429" s="25" t="s">
        <v>709</v>
      </c>
      <c r="F2429" s="25" t="s">
        <v>710</v>
      </c>
      <c r="G2429" s="25"/>
      <c r="H2429" s="23" t="s">
        <v>100</v>
      </c>
      <c r="I2429" s="29">
        <v>1</v>
      </c>
      <c r="J2429" s="41">
        <v>710000000</v>
      </c>
      <c r="K2429" s="25" t="s">
        <v>82</v>
      </c>
      <c r="L2429" s="25" t="s">
        <v>83</v>
      </c>
      <c r="M2429" s="30" t="s">
        <v>110</v>
      </c>
      <c r="N2429" s="23"/>
      <c r="O2429" s="25" t="s">
        <v>184</v>
      </c>
      <c r="P2429" s="67" t="s">
        <v>112</v>
      </c>
      <c r="Q2429" s="23"/>
      <c r="R2429" s="25"/>
      <c r="S2429" s="45"/>
      <c r="T2429" s="45"/>
      <c r="U2429" s="45">
        <v>0</v>
      </c>
      <c r="V2429" s="45">
        <f t="shared" si="570"/>
        <v>0</v>
      </c>
      <c r="W2429" s="45"/>
      <c r="X2429" s="23">
        <v>2017</v>
      </c>
      <c r="Y2429" s="43" t="s">
        <v>4310</v>
      </c>
      <c r="Z2429" s="121" t="s">
        <v>1134</v>
      </c>
      <c r="AA2429" s="121" t="s">
        <v>711</v>
      </c>
      <c r="AB2429" s="121"/>
      <c r="AC2429" s="121"/>
      <c r="AD2429" s="122"/>
      <c r="AE2429" s="128"/>
      <c r="AF2429" s="121" t="s">
        <v>4078</v>
      </c>
      <c r="AG2429" s="121"/>
      <c r="AH2429" s="126"/>
      <c r="AI2429" s="121"/>
      <c r="AJ2429" s="123"/>
      <c r="AK2429" s="123"/>
      <c r="AL2429" s="123"/>
      <c r="AM2429" s="123"/>
      <c r="AN2429" s="136"/>
      <c r="AO2429" s="23"/>
      <c r="AP2429" s="24"/>
      <c r="AQ2429" s="23"/>
      <c r="AS2429" s="163"/>
      <c r="AT2429" s="163"/>
    </row>
    <row r="2430" spans="1:46" s="40" customFormat="1" ht="51" outlineLevel="1" x14ac:dyDescent="0.25">
      <c r="A2430" s="70"/>
      <c r="B2430" s="23" t="s">
        <v>4308</v>
      </c>
      <c r="C2430" s="25" t="s">
        <v>79</v>
      </c>
      <c r="D2430" s="25" t="s">
        <v>708</v>
      </c>
      <c r="E2430" s="25" t="s">
        <v>709</v>
      </c>
      <c r="F2430" s="25" t="s">
        <v>710</v>
      </c>
      <c r="G2430" s="25"/>
      <c r="H2430" s="23" t="s">
        <v>100</v>
      </c>
      <c r="I2430" s="29">
        <v>1</v>
      </c>
      <c r="J2430" s="41">
        <v>710000000</v>
      </c>
      <c r="K2430" s="25" t="s">
        <v>82</v>
      </c>
      <c r="L2430" s="25" t="s">
        <v>83</v>
      </c>
      <c r="M2430" s="30" t="s">
        <v>110</v>
      </c>
      <c r="N2430" s="23"/>
      <c r="O2430" s="25" t="s">
        <v>4309</v>
      </c>
      <c r="P2430" s="67" t="s">
        <v>112</v>
      </c>
      <c r="Q2430" s="23"/>
      <c r="R2430" s="25"/>
      <c r="S2430" s="45"/>
      <c r="T2430" s="45"/>
      <c r="U2430" s="45">
        <v>96000</v>
      </c>
      <c r="V2430" s="45">
        <f t="shared" si="570"/>
        <v>107520.00000000001</v>
      </c>
      <c r="W2430" s="45"/>
      <c r="X2430" s="23">
        <v>2017</v>
      </c>
      <c r="Y2430" s="43"/>
      <c r="Z2430" s="121" t="s">
        <v>1134</v>
      </c>
      <c r="AA2430" s="121" t="s">
        <v>711</v>
      </c>
      <c r="AB2430" s="121"/>
      <c r="AC2430" s="121"/>
      <c r="AD2430" s="122"/>
      <c r="AE2430" s="128"/>
      <c r="AF2430" s="121" t="s">
        <v>4246</v>
      </c>
      <c r="AG2430" s="121"/>
      <c r="AH2430" s="121" t="s">
        <v>4246</v>
      </c>
      <c r="AI2430" s="121"/>
      <c r="AJ2430" s="123"/>
      <c r="AK2430" s="123"/>
      <c r="AL2430" s="123" t="s">
        <v>4246</v>
      </c>
      <c r="AM2430" s="123"/>
      <c r="AN2430" s="136"/>
      <c r="AO2430" s="23"/>
      <c r="AP2430" s="24"/>
      <c r="AQ2430" s="23"/>
      <c r="AS2430" s="163"/>
      <c r="AT2430" s="163"/>
    </row>
    <row r="2431" spans="1:46" s="40" customFormat="1" ht="51" outlineLevel="1" x14ac:dyDescent="0.25">
      <c r="A2431" s="70"/>
      <c r="B2431" s="23" t="s">
        <v>3018</v>
      </c>
      <c r="C2431" s="25" t="s">
        <v>79</v>
      </c>
      <c r="D2431" s="25" t="s">
        <v>744</v>
      </c>
      <c r="E2431" s="25" t="s">
        <v>175</v>
      </c>
      <c r="F2431" s="25" t="s">
        <v>175</v>
      </c>
      <c r="G2431" s="25" t="s">
        <v>745</v>
      </c>
      <c r="H2431" s="23" t="s">
        <v>100</v>
      </c>
      <c r="I2431" s="29">
        <v>1</v>
      </c>
      <c r="J2431" s="41">
        <v>710000000</v>
      </c>
      <c r="K2431" s="25" t="s">
        <v>82</v>
      </c>
      <c r="L2431" s="25" t="s">
        <v>83</v>
      </c>
      <c r="M2431" s="25" t="s">
        <v>101</v>
      </c>
      <c r="N2431" s="23"/>
      <c r="O2431" s="25" t="s">
        <v>184</v>
      </c>
      <c r="P2431" s="67" t="s">
        <v>112</v>
      </c>
      <c r="Q2431" s="23"/>
      <c r="R2431" s="25"/>
      <c r="S2431" s="45"/>
      <c r="T2431" s="45"/>
      <c r="U2431" s="45">
        <v>0</v>
      </c>
      <c r="V2431" s="45">
        <f t="shared" si="570"/>
        <v>0</v>
      </c>
      <c r="W2431" s="45"/>
      <c r="X2431" s="23">
        <v>2017</v>
      </c>
      <c r="Y2431" s="43" t="s">
        <v>4239</v>
      </c>
      <c r="Z2431" s="121" t="s">
        <v>748</v>
      </c>
      <c r="AA2431" s="121" t="s">
        <v>682</v>
      </c>
      <c r="AB2431" s="121" t="s">
        <v>4792</v>
      </c>
      <c r="AC2431" s="121"/>
      <c r="AD2431" s="122"/>
      <c r="AE2431" s="128"/>
      <c r="AF2431" s="121" t="s">
        <v>4609</v>
      </c>
      <c r="AG2431" s="121"/>
      <c r="AH2431" s="121" t="s">
        <v>4610</v>
      </c>
      <c r="AI2431" s="121"/>
      <c r="AJ2431" s="123"/>
      <c r="AK2431" s="123"/>
      <c r="AL2431" s="123" t="s">
        <v>9013</v>
      </c>
      <c r="AM2431" s="123"/>
      <c r="AN2431" s="136"/>
      <c r="AO2431" s="23"/>
      <c r="AP2431" s="24"/>
      <c r="AQ2431" s="23"/>
      <c r="AS2431" s="163"/>
      <c r="AT2431" s="163"/>
    </row>
    <row r="2432" spans="1:46" s="40" customFormat="1" ht="51" outlineLevel="1" x14ac:dyDescent="0.25">
      <c r="A2432" s="70"/>
      <c r="B2432" s="23" t="s">
        <v>9012</v>
      </c>
      <c r="C2432" s="25" t="s">
        <v>79</v>
      </c>
      <c r="D2432" s="25" t="s">
        <v>744</v>
      </c>
      <c r="E2432" s="25" t="s">
        <v>175</v>
      </c>
      <c r="F2432" s="25" t="s">
        <v>175</v>
      </c>
      <c r="G2432" s="25" t="s">
        <v>745</v>
      </c>
      <c r="H2432" s="23" t="s">
        <v>100</v>
      </c>
      <c r="I2432" s="29">
        <v>1</v>
      </c>
      <c r="J2432" s="41">
        <v>710000000</v>
      </c>
      <c r="K2432" s="25" t="s">
        <v>82</v>
      </c>
      <c r="L2432" s="25" t="s">
        <v>83</v>
      </c>
      <c r="M2432" s="25" t="s">
        <v>101</v>
      </c>
      <c r="N2432" s="23"/>
      <c r="O2432" s="25" t="s">
        <v>184</v>
      </c>
      <c r="P2432" s="67" t="s">
        <v>112</v>
      </c>
      <c r="Q2432" s="23"/>
      <c r="R2432" s="25"/>
      <c r="S2432" s="45"/>
      <c r="T2432" s="45"/>
      <c r="U2432" s="45">
        <v>78125</v>
      </c>
      <c r="V2432" s="45">
        <f t="shared" ref="V2432" si="575">U2432*1.12</f>
        <v>87500.000000000015</v>
      </c>
      <c r="W2432" s="45"/>
      <c r="X2432" s="23">
        <v>2017</v>
      </c>
      <c r="Y2432" s="43"/>
      <c r="Z2432" s="121" t="s">
        <v>748</v>
      </c>
      <c r="AA2432" s="121" t="s">
        <v>682</v>
      </c>
      <c r="AB2432" s="121" t="s">
        <v>4792</v>
      </c>
      <c r="AC2432" s="121"/>
      <c r="AD2432" s="122"/>
      <c r="AE2432" s="128"/>
      <c r="AF2432" s="121" t="s">
        <v>4609</v>
      </c>
      <c r="AG2432" s="121"/>
      <c r="AH2432" s="121" t="s">
        <v>4610</v>
      </c>
      <c r="AI2432" s="121"/>
      <c r="AJ2432" s="123"/>
      <c r="AK2432" s="123"/>
      <c r="AL2432" s="123"/>
      <c r="AM2432" s="123"/>
      <c r="AN2432" s="136"/>
      <c r="AO2432" s="23"/>
      <c r="AP2432" s="24"/>
      <c r="AQ2432" s="23"/>
      <c r="AS2432" s="163"/>
      <c r="AT2432" s="163"/>
    </row>
    <row r="2433" spans="1:46" s="40" customFormat="1" ht="38.25" outlineLevel="1" x14ac:dyDescent="0.25">
      <c r="A2433" s="70"/>
      <c r="B2433" s="23" t="s">
        <v>3019</v>
      </c>
      <c r="C2433" s="25" t="s">
        <v>79</v>
      </c>
      <c r="D2433" s="25" t="s">
        <v>752</v>
      </c>
      <c r="E2433" s="75" t="s">
        <v>753</v>
      </c>
      <c r="F2433" s="25" t="s">
        <v>753</v>
      </c>
      <c r="G2433" s="25" t="s">
        <v>4225</v>
      </c>
      <c r="H2433" s="72" t="s">
        <v>100</v>
      </c>
      <c r="I2433" s="29">
        <v>1</v>
      </c>
      <c r="J2433" s="41">
        <v>710000000</v>
      </c>
      <c r="K2433" s="25" t="s">
        <v>82</v>
      </c>
      <c r="L2433" s="25" t="s">
        <v>83</v>
      </c>
      <c r="M2433" s="25" t="s">
        <v>101</v>
      </c>
      <c r="N2433" s="23"/>
      <c r="O2433" s="25" t="s">
        <v>4217</v>
      </c>
      <c r="P2433" s="67" t="s">
        <v>112</v>
      </c>
      <c r="Q2433" s="23"/>
      <c r="R2433" s="25"/>
      <c r="S2433" s="45"/>
      <c r="T2433" s="45"/>
      <c r="U2433" s="45">
        <v>850000</v>
      </c>
      <c r="V2433" s="45">
        <f t="shared" si="570"/>
        <v>952000.00000000012</v>
      </c>
      <c r="W2433" s="45"/>
      <c r="X2433" s="23">
        <v>2017</v>
      </c>
      <c r="Y2433" s="43"/>
      <c r="Z2433" s="121" t="s">
        <v>763</v>
      </c>
      <c r="AA2433" s="121" t="s">
        <v>762</v>
      </c>
      <c r="AB2433" s="121" t="s">
        <v>4792</v>
      </c>
      <c r="AC2433" s="121"/>
      <c r="AD2433" s="122"/>
      <c r="AE2433" s="128"/>
      <c r="AF2433" s="121" t="s">
        <v>4607</v>
      </c>
      <c r="AG2433" s="121"/>
      <c r="AH2433" s="121" t="s">
        <v>4608</v>
      </c>
      <c r="AI2433" s="121"/>
      <c r="AJ2433" s="123"/>
      <c r="AK2433" s="123"/>
      <c r="AL2433" s="123">
        <v>850000</v>
      </c>
      <c r="AM2433" s="123">
        <f>U2433-AL2433</f>
        <v>0</v>
      </c>
      <c r="AN2433" s="136"/>
      <c r="AO2433" s="23"/>
      <c r="AP2433" s="24"/>
      <c r="AQ2433" s="23"/>
      <c r="AS2433" s="163"/>
      <c r="AT2433" s="163"/>
    </row>
    <row r="2434" spans="1:46" s="40" customFormat="1" ht="38.25" outlineLevel="1" x14ac:dyDescent="0.25">
      <c r="A2434" s="70"/>
      <c r="B2434" s="23" t="s">
        <v>3020</v>
      </c>
      <c r="C2434" s="25" t="s">
        <v>79</v>
      </c>
      <c r="D2434" s="25" t="s">
        <v>754</v>
      </c>
      <c r="E2434" s="75" t="s">
        <v>755</v>
      </c>
      <c r="F2434" s="25" t="s">
        <v>755</v>
      </c>
      <c r="G2434" s="25" t="s">
        <v>4226</v>
      </c>
      <c r="H2434" s="72" t="s">
        <v>100</v>
      </c>
      <c r="I2434" s="29">
        <v>1</v>
      </c>
      <c r="J2434" s="41">
        <v>710000000</v>
      </c>
      <c r="K2434" s="25" t="s">
        <v>82</v>
      </c>
      <c r="L2434" s="25" t="s">
        <v>83</v>
      </c>
      <c r="M2434" s="25" t="s">
        <v>101</v>
      </c>
      <c r="N2434" s="23"/>
      <c r="O2434" s="25" t="s">
        <v>4218</v>
      </c>
      <c r="P2434" s="67" t="s">
        <v>112</v>
      </c>
      <c r="Q2434" s="23"/>
      <c r="R2434" s="25"/>
      <c r="S2434" s="45"/>
      <c r="T2434" s="45"/>
      <c r="U2434" s="45">
        <v>115000</v>
      </c>
      <c r="V2434" s="45">
        <f t="shared" si="570"/>
        <v>128800.00000000001</v>
      </c>
      <c r="W2434" s="45"/>
      <c r="X2434" s="23">
        <v>2017</v>
      </c>
      <c r="Y2434" s="43"/>
      <c r="Z2434" s="121" t="s">
        <v>763</v>
      </c>
      <c r="AA2434" s="121" t="s">
        <v>762</v>
      </c>
      <c r="AB2434" s="121" t="s">
        <v>4792</v>
      </c>
      <c r="AC2434" s="121"/>
      <c r="AD2434" s="122"/>
      <c r="AE2434" s="128"/>
      <c r="AF2434" s="121" t="s">
        <v>4607</v>
      </c>
      <c r="AG2434" s="121"/>
      <c r="AH2434" s="121" t="s">
        <v>4608</v>
      </c>
      <c r="AI2434" s="121"/>
      <c r="AJ2434" s="123"/>
      <c r="AK2434" s="123"/>
      <c r="AL2434" s="123">
        <v>115000</v>
      </c>
      <c r="AM2434" s="123">
        <f t="shared" ref="AM2434:AM2436" si="576">U2434-AL2434</f>
        <v>0</v>
      </c>
      <c r="AN2434" s="136"/>
      <c r="AO2434" s="23"/>
      <c r="AP2434" s="24"/>
      <c r="AQ2434" s="23"/>
      <c r="AS2434" s="163"/>
      <c r="AT2434" s="163"/>
    </row>
    <row r="2435" spans="1:46" s="40" customFormat="1" ht="51" outlineLevel="1" x14ac:dyDescent="0.25">
      <c r="A2435" s="70"/>
      <c r="B2435" s="23" t="s">
        <v>3021</v>
      </c>
      <c r="C2435" s="25" t="s">
        <v>79</v>
      </c>
      <c r="D2435" s="25" t="s">
        <v>756</v>
      </c>
      <c r="E2435" s="75" t="s">
        <v>757</v>
      </c>
      <c r="F2435" s="75" t="s">
        <v>757</v>
      </c>
      <c r="G2435" s="75" t="s">
        <v>4227</v>
      </c>
      <c r="H2435" s="72" t="s">
        <v>100</v>
      </c>
      <c r="I2435" s="29">
        <v>1</v>
      </c>
      <c r="J2435" s="41">
        <v>710000000</v>
      </c>
      <c r="K2435" s="25" t="s">
        <v>82</v>
      </c>
      <c r="L2435" s="25" t="s">
        <v>83</v>
      </c>
      <c r="M2435" s="25" t="s">
        <v>101</v>
      </c>
      <c r="N2435" s="23"/>
      <c r="O2435" s="25" t="s">
        <v>4217</v>
      </c>
      <c r="P2435" s="67" t="s">
        <v>112</v>
      </c>
      <c r="Q2435" s="23"/>
      <c r="R2435" s="25"/>
      <c r="S2435" s="45"/>
      <c r="T2435" s="45"/>
      <c r="U2435" s="45">
        <v>270000</v>
      </c>
      <c r="V2435" s="45">
        <f t="shared" si="570"/>
        <v>302400</v>
      </c>
      <c r="W2435" s="45"/>
      <c r="X2435" s="23">
        <v>2017</v>
      </c>
      <c r="Y2435" s="43"/>
      <c r="Z2435" s="121" t="s">
        <v>763</v>
      </c>
      <c r="AA2435" s="121" t="s">
        <v>762</v>
      </c>
      <c r="AB2435" s="121" t="s">
        <v>4792</v>
      </c>
      <c r="AC2435" s="121"/>
      <c r="AD2435" s="122"/>
      <c r="AE2435" s="128"/>
      <c r="AF2435" s="121" t="s">
        <v>4607</v>
      </c>
      <c r="AG2435" s="121"/>
      <c r="AH2435" s="121" t="s">
        <v>4608</v>
      </c>
      <c r="AI2435" s="121"/>
      <c r="AJ2435" s="123"/>
      <c r="AK2435" s="123"/>
      <c r="AL2435" s="123">
        <v>270000</v>
      </c>
      <c r="AM2435" s="123">
        <f t="shared" si="576"/>
        <v>0</v>
      </c>
      <c r="AN2435" s="136"/>
      <c r="AO2435" s="23"/>
      <c r="AP2435" s="24"/>
      <c r="AQ2435" s="23"/>
      <c r="AS2435" s="163"/>
      <c r="AT2435" s="163"/>
    </row>
    <row r="2436" spans="1:46" s="40" customFormat="1" ht="51" outlineLevel="1" x14ac:dyDescent="0.25">
      <c r="A2436" s="70"/>
      <c r="B2436" s="23" t="s">
        <v>3022</v>
      </c>
      <c r="C2436" s="25" t="s">
        <v>79</v>
      </c>
      <c r="D2436" s="25" t="s">
        <v>756</v>
      </c>
      <c r="E2436" s="75" t="s">
        <v>757</v>
      </c>
      <c r="F2436" s="75" t="s">
        <v>757</v>
      </c>
      <c r="G2436" s="75" t="s">
        <v>4228</v>
      </c>
      <c r="H2436" s="72" t="s">
        <v>100</v>
      </c>
      <c r="I2436" s="29">
        <v>1</v>
      </c>
      <c r="J2436" s="41">
        <v>710000000</v>
      </c>
      <c r="K2436" s="25" t="s">
        <v>82</v>
      </c>
      <c r="L2436" s="25" t="s">
        <v>83</v>
      </c>
      <c r="M2436" s="25" t="s">
        <v>101</v>
      </c>
      <c r="N2436" s="23"/>
      <c r="O2436" s="25" t="s">
        <v>4217</v>
      </c>
      <c r="P2436" s="67" t="s">
        <v>112</v>
      </c>
      <c r="Q2436" s="23"/>
      <c r="R2436" s="25"/>
      <c r="S2436" s="45"/>
      <c r="T2436" s="45"/>
      <c r="U2436" s="45">
        <v>130000</v>
      </c>
      <c r="V2436" s="45">
        <f t="shared" si="570"/>
        <v>145600</v>
      </c>
      <c r="W2436" s="45"/>
      <c r="X2436" s="23">
        <v>2017</v>
      </c>
      <c r="Y2436" s="43"/>
      <c r="Z2436" s="121" t="s">
        <v>763</v>
      </c>
      <c r="AA2436" s="121" t="s">
        <v>762</v>
      </c>
      <c r="AB2436" s="121" t="s">
        <v>4792</v>
      </c>
      <c r="AC2436" s="121"/>
      <c r="AD2436" s="122"/>
      <c r="AE2436" s="128"/>
      <c r="AF2436" s="121" t="s">
        <v>4607</v>
      </c>
      <c r="AG2436" s="121"/>
      <c r="AH2436" s="121" t="s">
        <v>4608</v>
      </c>
      <c r="AI2436" s="121"/>
      <c r="AJ2436" s="123"/>
      <c r="AK2436" s="123"/>
      <c r="AL2436" s="123">
        <v>130000</v>
      </c>
      <c r="AM2436" s="123">
        <f t="shared" si="576"/>
        <v>0</v>
      </c>
      <c r="AN2436" s="136"/>
      <c r="AO2436" s="23"/>
      <c r="AP2436" s="24"/>
      <c r="AQ2436" s="23"/>
      <c r="AS2436" s="163"/>
      <c r="AT2436" s="163"/>
    </row>
    <row r="2437" spans="1:46" s="40" customFormat="1" ht="51" outlineLevel="1" x14ac:dyDescent="0.25">
      <c r="A2437" s="70"/>
      <c r="B2437" s="23" t="s">
        <v>3023</v>
      </c>
      <c r="C2437" s="25" t="s">
        <v>79</v>
      </c>
      <c r="D2437" s="25" t="s">
        <v>128</v>
      </c>
      <c r="E2437" s="25" t="s">
        <v>129</v>
      </c>
      <c r="F2437" s="25" t="s">
        <v>129</v>
      </c>
      <c r="G2437" s="25" t="s">
        <v>4291</v>
      </c>
      <c r="H2437" s="25" t="s">
        <v>100</v>
      </c>
      <c r="I2437" s="29">
        <v>1</v>
      </c>
      <c r="J2437" s="41">
        <v>710000000</v>
      </c>
      <c r="K2437" s="25" t="s">
        <v>82</v>
      </c>
      <c r="L2437" s="25" t="s">
        <v>83</v>
      </c>
      <c r="M2437" s="25" t="s">
        <v>101</v>
      </c>
      <c r="N2437" s="23"/>
      <c r="O2437" s="25" t="s">
        <v>4307</v>
      </c>
      <c r="P2437" s="25" t="s">
        <v>112</v>
      </c>
      <c r="Q2437" s="23"/>
      <c r="R2437" s="25"/>
      <c r="S2437" s="45"/>
      <c r="T2437" s="45"/>
      <c r="U2437" s="45">
        <v>6890694.6399999997</v>
      </c>
      <c r="V2437" s="45">
        <f t="shared" si="570"/>
        <v>7717577.9968000008</v>
      </c>
      <c r="W2437" s="23"/>
      <c r="X2437" s="23">
        <v>2017</v>
      </c>
      <c r="Y2437" s="43"/>
      <c r="Z2437" s="121" t="s">
        <v>727</v>
      </c>
      <c r="AA2437" s="121" t="s">
        <v>682</v>
      </c>
      <c r="AB2437" s="121" t="s">
        <v>4792</v>
      </c>
      <c r="AC2437" s="121"/>
      <c r="AD2437" s="122"/>
      <c r="AE2437" s="122"/>
      <c r="AF2437" s="121" t="s">
        <v>4605</v>
      </c>
      <c r="AG2437" s="121"/>
      <c r="AH2437" s="121" t="s">
        <v>4606</v>
      </c>
      <c r="AI2437" s="121"/>
      <c r="AJ2437" s="123"/>
      <c r="AK2437" s="123"/>
      <c r="AL2437" s="123">
        <v>7717578</v>
      </c>
      <c r="AM2437" s="123">
        <f>V2437-AL2437</f>
        <v>-3.1999992206692696E-3</v>
      </c>
      <c r="AN2437" s="136"/>
      <c r="AO2437" s="23"/>
      <c r="AP2437" s="24"/>
      <c r="AQ2437" s="23"/>
      <c r="AS2437" s="163"/>
      <c r="AT2437" s="163"/>
    </row>
    <row r="2438" spans="1:46" s="40" customFormat="1" ht="89.25" outlineLevel="1" x14ac:dyDescent="0.25">
      <c r="A2438" s="70"/>
      <c r="B2438" s="23" t="s">
        <v>3024</v>
      </c>
      <c r="C2438" s="25" t="s">
        <v>79</v>
      </c>
      <c r="D2438" s="25" t="s">
        <v>721</v>
      </c>
      <c r="E2438" s="25" t="s">
        <v>741</v>
      </c>
      <c r="F2438" s="25" t="s">
        <v>741</v>
      </c>
      <c r="G2438" s="25" t="s">
        <v>723</v>
      </c>
      <c r="H2438" s="23" t="s">
        <v>100</v>
      </c>
      <c r="I2438" s="29">
        <v>1</v>
      </c>
      <c r="J2438" s="41">
        <v>710000000</v>
      </c>
      <c r="K2438" s="25" t="s">
        <v>82</v>
      </c>
      <c r="L2438" s="25" t="s">
        <v>83</v>
      </c>
      <c r="M2438" s="25" t="s">
        <v>1428</v>
      </c>
      <c r="N2438" s="23"/>
      <c r="O2438" s="25" t="s">
        <v>4318</v>
      </c>
      <c r="P2438" s="25" t="s">
        <v>269</v>
      </c>
      <c r="Q2438" s="23"/>
      <c r="R2438" s="25"/>
      <c r="S2438" s="45"/>
      <c r="T2438" s="45"/>
      <c r="U2438" s="68">
        <v>279697</v>
      </c>
      <c r="V2438" s="68">
        <f>U2438</f>
        <v>279697</v>
      </c>
      <c r="W2438" s="45"/>
      <c r="X2438" s="23">
        <v>2017</v>
      </c>
      <c r="Y2438" s="43"/>
      <c r="Z2438" s="121" t="s">
        <v>730</v>
      </c>
      <c r="AA2438" s="121" t="s">
        <v>1427</v>
      </c>
      <c r="AB2438" s="121"/>
      <c r="AC2438" s="121"/>
      <c r="AD2438" s="122"/>
      <c r="AE2438" s="128"/>
      <c r="AF2438" s="121" t="s">
        <v>4246</v>
      </c>
      <c r="AG2438" s="121"/>
      <c r="AH2438" s="121" t="s">
        <v>4246</v>
      </c>
      <c r="AI2438" s="121"/>
      <c r="AJ2438" s="123"/>
      <c r="AK2438" s="123"/>
      <c r="AL2438" s="123" t="s">
        <v>4246</v>
      </c>
      <c r="AM2438" s="123"/>
      <c r="AN2438" s="136"/>
      <c r="AO2438" s="23"/>
      <c r="AP2438" s="24"/>
      <c r="AQ2438" s="23"/>
      <c r="AS2438" s="163"/>
      <c r="AT2438" s="163"/>
    </row>
    <row r="2439" spans="1:46" s="40" customFormat="1" ht="140.25" outlineLevel="1" x14ac:dyDescent="0.25">
      <c r="A2439" s="70"/>
      <c r="B2439" s="23" t="s">
        <v>3025</v>
      </c>
      <c r="C2439" s="25" t="s">
        <v>79</v>
      </c>
      <c r="D2439" s="25" t="s">
        <v>724</v>
      </c>
      <c r="E2439" s="25" t="s">
        <v>725</v>
      </c>
      <c r="F2439" s="25" t="s">
        <v>725</v>
      </c>
      <c r="G2439" s="25" t="s">
        <v>742</v>
      </c>
      <c r="H2439" s="23" t="s">
        <v>100</v>
      </c>
      <c r="I2439" s="29">
        <v>1</v>
      </c>
      <c r="J2439" s="41">
        <v>710000000</v>
      </c>
      <c r="K2439" s="25" t="s">
        <v>82</v>
      </c>
      <c r="L2439" s="25" t="s">
        <v>83</v>
      </c>
      <c r="M2439" s="25" t="s">
        <v>1428</v>
      </c>
      <c r="N2439" s="23"/>
      <c r="O2439" s="25" t="s">
        <v>4318</v>
      </c>
      <c r="P2439" s="25" t="s">
        <v>269</v>
      </c>
      <c r="Q2439" s="23"/>
      <c r="R2439" s="25"/>
      <c r="S2439" s="45"/>
      <c r="T2439" s="45"/>
      <c r="U2439" s="68">
        <v>141813</v>
      </c>
      <c r="V2439" s="68">
        <f>U2439</f>
        <v>141813</v>
      </c>
      <c r="W2439" s="45"/>
      <c r="X2439" s="23">
        <v>2017</v>
      </c>
      <c r="Y2439" s="43"/>
      <c r="Z2439" s="121" t="s">
        <v>730</v>
      </c>
      <c r="AA2439" s="121" t="s">
        <v>1427</v>
      </c>
      <c r="AB2439" s="121"/>
      <c r="AC2439" s="121"/>
      <c r="AD2439" s="122"/>
      <c r="AE2439" s="128"/>
      <c r="AF2439" s="121" t="s">
        <v>4246</v>
      </c>
      <c r="AG2439" s="121"/>
      <c r="AH2439" s="121" t="s">
        <v>4246</v>
      </c>
      <c r="AI2439" s="121"/>
      <c r="AJ2439" s="123"/>
      <c r="AK2439" s="123"/>
      <c r="AL2439" s="123" t="s">
        <v>4246</v>
      </c>
      <c r="AM2439" s="123"/>
      <c r="AN2439" s="136"/>
      <c r="AO2439" s="23"/>
      <c r="AP2439" s="24"/>
      <c r="AQ2439" s="23"/>
      <c r="AS2439" s="163"/>
      <c r="AT2439" s="163"/>
    </row>
    <row r="2440" spans="1:46" s="82" customFormat="1" ht="51" outlineLevel="1" x14ac:dyDescent="0.25">
      <c r="A2440" s="70"/>
      <c r="B2440" s="72" t="s">
        <v>3026</v>
      </c>
      <c r="C2440" s="75" t="s">
        <v>79</v>
      </c>
      <c r="D2440" s="75" t="s">
        <v>758</v>
      </c>
      <c r="E2440" s="75" t="s">
        <v>759</v>
      </c>
      <c r="F2440" s="75" t="s">
        <v>759</v>
      </c>
      <c r="G2440" s="75" t="s">
        <v>4229</v>
      </c>
      <c r="H2440" s="72" t="s">
        <v>81</v>
      </c>
      <c r="I2440" s="80">
        <v>1</v>
      </c>
      <c r="J2440" s="81">
        <v>710000000</v>
      </c>
      <c r="K2440" s="75" t="s">
        <v>82</v>
      </c>
      <c r="L2440" s="75" t="s">
        <v>83</v>
      </c>
      <c r="M2440" s="75" t="s">
        <v>101</v>
      </c>
      <c r="N2440" s="72"/>
      <c r="O2440" s="75" t="s">
        <v>4219</v>
      </c>
      <c r="P2440" s="75" t="s">
        <v>112</v>
      </c>
      <c r="Q2440" s="72"/>
      <c r="R2440" s="75"/>
      <c r="S2440" s="68"/>
      <c r="T2440" s="68"/>
      <c r="U2440" s="68">
        <v>0</v>
      </c>
      <c r="V2440" s="68">
        <f t="shared" ref="V2440:V2499" si="577">U2440*1.12</f>
        <v>0</v>
      </c>
      <c r="W2440" s="68"/>
      <c r="X2440" s="72">
        <v>2017</v>
      </c>
      <c r="Y2440" s="71" t="s">
        <v>4239</v>
      </c>
      <c r="Z2440" s="121" t="s">
        <v>763</v>
      </c>
      <c r="AA2440" s="121" t="s">
        <v>762</v>
      </c>
      <c r="AB2440" s="121"/>
      <c r="AC2440" s="121"/>
      <c r="AD2440" s="122"/>
      <c r="AE2440" s="128"/>
      <c r="AF2440" s="121" t="s">
        <v>4078</v>
      </c>
      <c r="AG2440" s="121"/>
      <c r="AH2440" s="126"/>
      <c r="AI2440" s="121"/>
      <c r="AJ2440" s="123"/>
      <c r="AK2440" s="123"/>
      <c r="AL2440" s="123"/>
      <c r="AM2440" s="123"/>
      <c r="AN2440" s="138"/>
      <c r="AO2440" s="72"/>
      <c r="AP2440" s="24"/>
      <c r="AQ2440" s="72"/>
      <c r="AS2440" s="165"/>
      <c r="AT2440" s="165"/>
    </row>
    <row r="2441" spans="1:46" s="82" customFormat="1" ht="51" outlineLevel="1" x14ac:dyDescent="0.25">
      <c r="A2441" s="70"/>
      <c r="B2441" s="72" t="s">
        <v>4489</v>
      </c>
      <c r="C2441" s="75" t="s">
        <v>79</v>
      </c>
      <c r="D2441" s="75" t="s">
        <v>758</v>
      </c>
      <c r="E2441" s="75" t="s">
        <v>759</v>
      </c>
      <c r="F2441" s="75" t="s">
        <v>759</v>
      </c>
      <c r="G2441" s="75" t="s">
        <v>4229</v>
      </c>
      <c r="H2441" s="72" t="s">
        <v>81</v>
      </c>
      <c r="I2441" s="80">
        <v>1</v>
      </c>
      <c r="J2441" s="81">
        <v>710000000</v>
      </c>
      <c r="K2441" s="75" t="s">
        <v>82</v>
      </c>
      <c r="L2441" s="75" t="s">
        <v>83</v>
      </c>
      <c r="M2441" s="75" t="s">
        <v>101</v>
      </c>
      <c r="N2441" s="72"/>
      <c r="O2441" s="75" t="s">
        <v>4219</v>
      </c>
      <c r="P2441" s="75" t="s">
        <v>112</v>
      </c>
      <c r="Q2441" s="72"/>
      <c r="R2441" s="75"/>
      <c r="S2441" s="68"/>
      <c r="T2441" s="68"/>
      <c r="U2441" s="68">
        <v>0</v>
      </c>
      <c r="V2441" s="68">
        <f t="shared" ref="V2441" si="578">U2441*1.12</f>
        <v>0</v>
      </c>
      <c r="W2441" s="68"/>
      <c r="X2441" s="72">
        <v>2017</v>
      </c>
      <c r="Y2441" s="71" t="s">
        <v>5289</v>
      </c>
      <c r="Z2441" s="121" t="s">
        <v>763</v>
      </c>
      <c r="AA2441" s="121" t="s">
        <v>762</v>
      </c>
      <c r="AB2441" s="121"/>
      <c r="AC2441" s="121"/>
      <c r="AD2441" s="122"/>
      <c r="AE2441" s="128"/>
      <c r="AF2441" s="121" t="s">
        <v>4078</v>
      </c>
      <c r="AG2441" s="121"/>
      <c r="AH2441" s="126"/>
      <c r="AI2441" s="121"/>
      <c r="AJ2441" s="123"/>
      <c r="AK2441" s="123"/>
      <c r="AL2441" s="123" t="s">
        <v>7632</v>
      </c>
      <c r="AM2441" s="123"/>
      <c r="AN2441" s="132"/>
      <c r="AO2441" s="72"/>
      <c r="AP2441" s="24"/>
      <c r="AQ2441" s="72"/>
      <c r="AS2441" s="165"/>
      <c r="AT2441" s="165"/>
    </row>
    <row r="2442" spans="1:46" s="82" customFormat="1" ht="51" outlineLevel="1" x14ac:dyDescent="0.25">
      <c r="A2442" s="70"/>
      <c r="B2442" s="72" t="s">
        <v>7631</v>
      </c>
      <c r="C2442" s="75" t="s">
        <v>79</v>
      </c>
      <c r="D2442" s="75" t="s">
        <v>758</v>
      </c>
      <c r="E2442" s="75" t="s">
        <v>759</v>
      </c>
      <c r="F2442" s="75" t="s">
        <v>759</v>
      </c>
      <c r="G2442" s="75" t="s">
        <v>4229</v>
      </c>
      <c r="H2442" s="72" t="s">
        <v>81</v>
      </c>
      <c r="I2442" s="80">
        <v>1</v>
      </c>
      <c r="J2442" s="81">
        <v>710000000</v>
      </c>
      <c r="K2442" s="75" t="s">
        <v>82</v>
      </c>
      <c r="L2442" s="75" t="s">
        <v>747</v>
      </c>
      <c r="M2442" s="75" t="s">
        <v>101</v>
      </c>
      <c r="N2442" s="72"/>
      <c r="O2442" s="75" t="s">
        <v>4219</v>
      </c>
      <c r="P2442" s="75" t="s">
        <v>112</v>
      </c>
      <c r="Q2442" s="72"/>
      <c r="R2442" s="75"/>
      <c r="S2442" s="68"/>
      <c r="T2442" s="68"/>
      <c r="U2442" s="68">
        <v>0</v>
      </c>
      <c r="V2442" s="68">
        <f t="shared" ref="V2442" si="579">U2442*1.12</f>
        <v>0</v>
      </c>
      <c r="W2442" s="68"/>
      <c r="X2442" s="72">
        <v>2017</v>
      </c>
      <c r="Y2442" s="71" t="s">
        <v>4239</v>
      </c>
      <c r="Z2442" s="121" t="s">
        <v>763</v>
      </c>
      <c r="AA2442" s="121" t="s">
        <v>762</v>
      </c>
      <c r="AB2442" s="121"/>
      <c r="AC2442" s="121"/>
      <c r="AD2442" s="122"/>
      <c r="AE2442" s="128"/>
      <c r="AF2442" s="121" t="s">
        <v>4078</v>
      </c>
      <c r="AG2442" s="121"/>
      <c r="AH2442" s="126"/>
      <c r="AI2442" s="121"/>
      <c r="AJ2442" s="123"/>
      <c r="AK2442" s="123"/>
      <c r="AL2442" s="123" t="s">
        <v>8025</v>
      </c>
      <c r="AM2442" s="123"/>
      <c r="AN2442" s="132"/>
      <c r="AO2442" s="72"/>
      <c r="AP2442" s="24"/>
      <c r="AQ2442" s="72"/>
      <c r="AS2442" s="165"/>
      <c r="AT2442" s="165"/>
    </row>
    <row r="2443" spans="1:46" s="82" customFormat="1" ht="51" outlineLevel="1" x14ac:dyDescent="0.25">
      <c r="A2443" s="70"/>
      <c r="B2443" s="72" t="s">
        <v>8024</v>
      </c>
      <c r="C2443" s="75" t="s">
        <v>79</v>
      </c>
      <c r="D2443" s="75" t="s">
        <v>758</v>
      </c>
      <c r="E2443" s="75" t="s">
        <v>759</v>
      </c>
      <c r="F2443" s="75" t="s">
        <v>759</v>
      </c>
      <c r="G2443" s="75" t="s">
        <v>4229</v>
      </c>
      <c r="H2443" s="72" t="s">
        <v>81</v>
      </c>
      <c r="I2443" s="80">
        <v>1</v>
      </c>
      <c r="J2443" s="81">
        <v>710000000</v>
      </c>
      <c r="K2443" s="75" t="s">
        <v>82</v>
      </c>
      <c r="L2443" s="75" t="s">
        <v>747</v>
      </c>
      <c r="M2443" s="75" t="s">
        <v>101</v>
      </c>
      <c r="N2443" s="72"/>
      <c r="O2443" s="75" t="s">
        <v>4219</v>
      </c>
      <c r="P2443" s="75" t="s">
        <v>112</v>
      </c>
      <c r="Q2443" s="72"/>
      <c r="R2443" s="75"/>
      <c r="S2443" s="68"/>
      <c r="T2443" s="68"/>
      <c r="U2443" s="68">
        <v>0</v>
      </c>
      <c r="V2443" s="68">
        <f t="shared" ref="V2443" si="580">U2443*1.12</f>
        <v>0</v>
      </c>
      <c r="W2443" s="68"/>
      <c r="X2443" s="72">
        <v>2017</v>
      </c>
      <c r="Y2443" s="71" t="s">
        <v>4239</v>
      </c>
      <c r="Z2443" s="121" t="s">
        <v>763</v>
      </c>
      <c r="AA2443" s="121" t="s">
        <v>762</v>
      </c>
      <c r="AB2443" s="121"/>
      <c r="AC2443" s="121"/>
      <c r="AD2443" s="122"/>
      <c r="AE2443" s="128"/>
      <c r="AF2443" s="121" t="s">
        <v>4078</v>
      </c>
      <c r="AG2443" s="121"/>
      <c r="AH2443" s="126"/>
      <c r="AI2443" s="121"/>
      <c r="AJ2443" s="123"/>
      <c r="AK2443" s="123"/>
      <c r="AL2443" s="123" t="s">
        <v>8491</v>
      </c>
      <c r="AM2443" s="123"/>
      <c r="AN2443" s="132"/>
      <c r="AO2443" s="72"/>
      <c r="AP2443" s="24"/>
      <c r="AQ2443" s="72"/>
      <c r="AS2443" s="165"/>
      <c r="AT2443" s="165"/>
    </row>
    <row r="2444" spans="1:46" s="82" customFormat="1" ht="51" outlineLevel="1" x14ac:dyDescent="0.25">
      <c r="A2444" s="70"/>
      <c r="B2444" s="72" t="s">
        <v>8104</v>
      </c>
      <c r="C2444" s="75" t="s">
        <v>79</v>
      </c>
      <c r="D2444" s="75" t="s">
        <v>758</v>
      </c>
      <c r="E2444" s="75" t="s">
        <v>759</v>
      </c>
      <c r="F2444" s="75" t="s">
        <v>759</v>
      </c>
      <c r="G2444" s="75" t="s">
        <v>4229</v>
      </c>
      <c r="H2444" s="72" t="s">
        <v>81</v>
      </c>
      <c r="I2444" s="80">
        <v>1</v>
      </c>
      <c r="J2444" s="81">
        <v>710000000</v>
      </c>
      <c r="K2444" s="75" t="s">
        <v>82</v>
      </c>
      <c r="L2444" s="75" t="s">
        <v>747</v>
      </c>
      <c r="M2444" s="75" t="s">
        <v>101</v>
      </c>
      <c r="N2444" s="72"/>
      <c r="O2444" s="75" t="s">
        <v>4219</v>
      </c>
      <c r="P2444" s="75" t="s">
        <v>112</v>
      </c>
      <c r="Q2444" s="72"/>
      <c r="R2444" s="75"/>
      <c r="S2444" s="68"/>
      <c r="T2444" s="68"/>
      <c r="U2444" s="68">
        <v>0</v>
      </c>
      <c r="V2444" s="68">
        <f t="shared" ref="V2444" si="581">U2444*1.12</f>
        <v>0</v>
      </c>
      <c r="W2444" s="68"/>
      <c r="X2444" s="72">
        <v>2017</v>
      </c>
      <c r="Y2444" s="71" t="s">
        <v>929</v>
      </c>
      <c r="Z2444" s="121" t="s">
        <v>763</v>
      </c>
      <c r="AA2444" s="121" t="s">
        <v>762</v>
      </c>
      <c r="AB2444" s="121"/>
      <c r="AC2444" s="121"/>
      <c r="AD2444" s="122"/>
      <c r="AE2444" s="128"/>
      <c r="AF2444" s="121" t="s">
        <v>929</v>
      </c>
      <c r="AG2444" s="121"/>
      <c r="AH2444" s="121" t="s">
        <v>929</v>
      </c>
      <c r="AI2444" s="121"/>
      <c r="AJ2444" s="123"/>
      <c r="AK2444" s="123"/>
      <c r="AL2444" s="123" t="s">
        <v>9378</v>
      </c>
      <c r="AM2444" s="123"/>
      <c r="AN2444" s="132"/>
      <c r="AO2444" s="72"/>
      <c r="AP2444" s="24"/>
      <c r="AQ2444" s="72"/>
      <c r="AS2444" s="165"/>
      <c r="AT2444" s="165"/>
    </row>
    <row r="2445" spans="1:46" s="40" customFormat="1" ht="63.75" outlineLevel="1" x14ac:dyDescent="0.25">
      <c r="A2445" s="70"/>
      <c r="B2445" s="23" t="s">
        <v>3027</v>
      </c>
      <c r="C2445" s="25" t="s">
        <v>79</v>
      </c>
      <c r="D2445" s="25" t="s">
        <v>758</v>
      </c>
      <c r="E2445" s="75" t="s">
        <v>759</v>
      </c>
      <c r="F2445" s="25" t="s">
        <v>759</v>
      </c>
      <c r="G2445" s="25" t="s">
        <v>4230</v>
      </c>
      <c r="H2445" s="23" t="s">
        <v>81</v>
      </c>
      <c r="I2445" s="29">
        <v>1</v>
      </c>
      <c r="J2445" s="41">
        <v>710000000</v>
      </c>
      <c r="K2445" s="25" t="s">
        <v>82</v>
      </c>
      <c r="L2445" s="25" t="s">
        <v>83</v>
      </c>
      <c r="M2445" s="25" t="s">
        <v>101</v>
      </c>
      <c r="N2445" s="23"/>
      <c r="O2445" s="25" t="s">
        <v>4219</v>
      </c>
      <c r="P2445" s="67" t="s">
        <v>112</v>
      </c>
      <c r="Q2445" s="23"/>
      <c r="R2445" s="25"/>
      <c r="S2445" s="45"/>
      <c r="T2445" s="45"/>
      <c r="U2445" s="45">
        <v>0</v>
      </c>
      <c r="V2445" s="45">
        <f t="shared" si="577"/>
        <v>0</v>
      </c>
      <c r="W2445" s="45"/>
      <c r="X2445" s="23">
        <v>2017</v>
      </c>
      <c r="Y2445" s="71" t="s">
        <v>929</v>
      </c>
      <c r="Z2445" s="121" t="s">
        <v>763</v>
      </c>
      <c r="AA2445" s="121" t="s">
        <v>762</v>
      </c>
      <c r="AB2445" s="121"/>
      <c r="AC2445" s="121"/>
      <c r="AD2445" s="122"/>
      <c r="AE2445" s="128"/>
      <c r="AF2445" s="121" t="s">
        <v>929</v>
      </c>
      <c r="AG2445" s="121"/>
      <c r="AH2445" s="121" t="s">
        <v>929</v>
      </c>
      <c r="AI2445" s="121"/>
      <c r="AJ2445" s="123"/>
      <c r="AK2445" s="123"/>
      <c r="AL2445" s="123" t="s">
        <v>9379</v>
      </c>
      <c r="AM2445" s="123"/>
      <c r="AN2445" s="132"/>
      <c r="AO2445" s="23"/>
      <c r="AP2445" s="24"/>
      <c r="AQ2445" s="23"/>
      <c r="AS2445" s="165"/>
      <c r="AT2445" s="165"/>
    </row>
    <row r="2446" spans="1:46" s="40" customFormat="1" ht="51" outlineLevel="1" x14ac:dyDescent="0.25">
      <c r="A2446" s="70"/>
      <c r="B2446" s="23" t="s">
        <v>3028</v>
      </c>
      <c r="C2446" s="25" t="s">
        <v>79</v>
      </c>
      <c r="D2446" s="25" t="s">
        <v>758</v>
      </c>
      <c r="E2446" s="75" t="s">
        <v>759</v>
      </c>
      <c r="F2446" s="25" t="s">
        <v>759</v>
      </c>
      <c r="G2446" s="25" t="s">
        <v>4231</v>
      </c>
      <c r="H2446" s="23" t="s">
        <v>81</v>
      </c>
      <c r="I2446" s="29">
        <v>1</v>
      </c>
      <c r="J2446" s="41">
        <v>710000000</v>
      </c>
      <c r="K2446" s="25" t="s">
        <v>82</v>
      </c>
      <c r="L2446" s="25" t="s">
        <v>83</v>
      </c>
      <c r="M2446" s="25" t="s">
        <v>101</v>
      </c>
      <c r="N2446" s="23"/>
      <c r="O2446" s="25" t="s">
        <v>4220</v>
      </c>
      <c r="P2446" s="67" t="s">
        <v>112</v>
      </c>
      <c r="Q2446" s="23"/>
      <c r="R2446" s="25"/>
      <c r="S2446" s="45"/>
      <c r="T2446" s="45"/>
      <c r="U2446" s="45">
        <v>0</v>
      </c>
      <c r="V2446" s="45">
        <f t="shared" si="577"/>
        <v>0</v>
      </c>
      <c r="W2446" s="45"/>
      <c r="X2446" s="23">
        <v>2017</v>
      </c>
      <c r="Y2446" s="71" t="s">
        <v>929</v>
      </c>
      <c r="Z2446" s="121" t="s">
        <v>763</v>
      </c>
      <c r="AA2446" s="121" t="s">
        <v>762</v>
      </c>
      <c r="AB2446" s="121"/>
      <c r="AC2446" s="121"/>
      <c r="AD2446" s="122"/>
      <c r="AE2446" s="128"/>
      <c r="AF2446" s="121" t="s">
        <v>929</v>
      </c>
      <c r="AG2446" s="121"/>
      <c r="AH2446" s="121" t="s">
        <v>929</v>
      </c>
      <c r="AI2446" s="121"/>
      <c r="AJ2446" s="123"/>
      <c r="AK2446" s="123"/>
      <c r="AL2446" s="123" t="s">
        <v>9380</v>
      </c>
      <c r="AM2446" s="123"/>
      <c r="AN2446" s="132"/>
      <c r="AO2446" s="23"/>
      <c r="AP2446" s="24"/>
      <c r="AQ2446" s="23"/>
      <c r="AS2446" s="165"/>
      <c r="AT2446" s="165"/>
    </row>
    <row r="2447" spans="1:46" s="40" customFormat="1" ht="51" outlineLevel="1" x14ac:dyDescent="0.25">
      <c r="A2447" s="70"/>
      <c r="B2447" s="72" t="s">
        <v>3029</v>
      </c>
      <c r="C2447" s="25" t="s">
        <v>79</v>
      </c>
      <c r="D2447" s="25" t="s">
        <v>758</v>
      </c>
      <c r="E2447" s="75" t="s">
        <v>759</v>
      </c>
      <c r="F2447" s="25" t="s">
        <v>759</v>
      </c>
      <c r="G2447" s="25" t="s">
        <v>4232</v>
      </c>
      <c r="H2447" s="23" t="s">
        <v>81</v>
      </c>
      <c r="I2447" s="29">
        <v>1</v>
      </c>
      <c r="J2447" s="41">
        <v>710000000</v>
      </c>
      <c r="K2447" s="25" t="s">
        <v>82</v>
      </c>
      <c r="L2447" s="25" t="s">
        <v>83</v>
      </c>
      <c r="M2447" s="25" t="s">
        <v>101</v>
      </c>
      <c r="N2447" s="23"/>
      <c r="O2447" s="25" t="s">
        <v>4219</v>
      </c>
      <c r="P2447" s="67" t="s">
        <v>112</v>
      </c>
      <c r="Q2447" s="23"/>
      <c r="R2447" s="25"/>
      <c r="S2447" s="45"/>
      <c r="T2447" s="45"/>
      <c r="U2447" s="45">
        <v>0</v>
      </c>
      <c r="V2447" s="45">
        <f t="shared" si="577"/>
        <v>0</v>
      </c>
      <c r="W2447" s="45"/>
      <c r="X2447" s="23">
        <v>2017</v>
      </c>
      <c r="Y2447" s="43" t="s">
        <v>4239</v>
      </c>
      <c r="Z2447" s="121" t="s">
        <v>763</v>
      </c>
      <c r="AA2447" s="121" t="s">
        <v>762</v>
      </c>
      <c r="AB2447" s="121"/>
      <c r="AC2447" s="121"/>
      <c r="AD2447" s="122"/>
      <c r="AE2447" s="128"/>
      <c r="AF2447" s="121" t="s">
        <v>4078</v>
      </c>
      <c r="AG2447" s="121"/>
      <c r="AH2447" s="126"/>
      <c r="AI2447" s="121"/>
      <c r="AJ2447" s="123"/>
      <c r="AK2447" s="123"/>
      <c r="AL2447" s="123" t="s">
        <v>8576</v>
      </c>
      <c r="AM2447" s="123"/>
      <c r="AN2447" s="132"/>
      <c r="AO2447" s="23"/>
      <c r="AP2447" s="24"/>
      <c r="AQ2447" s="23"/>
      <c r="AS2447" s="165"/>
      <c r="AT2447" s="165"/>
    </row>
    <row r="2448" spans="1:46" s="40" customFormat="1" ht="51" outlineLevel="1" x14ac:dyDescent="0.25">
      <c r="A2448" s="70"/>
      <c r="B2448" s="72" t="s">
        <v>8575</v>
      </c>
      <c r="C2448" s="25" t="s">
        <v>79</v>
      </c>
      <c r="D2448" s="25" t="s">
        <v>758</v>
      </c>
      <c r="E2448" s="75" t="s">
        <v>759</v>
      </c>
      <c r="F2448" s="25" t="s">
        <v>759</v>
      </c>
      <c r="G2448" s="25" t="s">
        <v>4232</v>
      </c>
      <c r="H2448" s="23" t="s">
        <v>81</v>
      </c>
      <c r="I2448" s="29">
        <v>1</v>
      </c>
      <c r="J2448" s="41">
        <v>710000000</v>
      </c>
      <c r="K2448" s="25" t="s">
        <v>82</v>
      </c>
      <c r="L2448" s="25" t="s">
        <v>83</v>
      </c>
      <c r="M2448" s="25" t="s">
        <v>101</v>
      </c>
      <c r="N2448" s="23"/>
      <c r="O2448" s="25" t="s">
        <v>4219</v>
      </c>
      <c r="P2448" s="67" t="s">
        <v>112</v>
      </c>
      <c r="Q2448" s="23"/>
      <c r="R2448" s="25"/>
      <c r="S2448" s="45"/>
      <c r="T2448" s="45"/>
      <c r="U2448" s="45">
        <v>0</v>
      </c>
      <c r="V2448" s="45">
        <f t="shared" ref="V2448" si="582">U2448*1.12</f>
        <v>0</v>
      </c>
      <c r="W2448" s="45"/>
      <c r="X2448" s="23">
        <v>2017</v>
      </c>
      <c r="Y2448" s="43" t="s">
        <v>4239</v>
      </c>
      <c r="Z2448" s="121" t="s">
        <v>763</v>
      </c>
      <c r="AA2448" s="121" t="s">
        <v>762</v>
      </c>
      <c r="AB2448" s="121"/>
      <c r="AC2448" s="121"/>
      <c r="AD2448" s="122"/>
      <c r="AE2448" s="128"/>
      <c r="AF2448" s="121" t="s">
        <v>4078</v>
      </c>
      <c r="AG2448" s="121"/>
      <c r="AH2448" s="126"/>
      <c r="AI2448" s="121"/>
      <c r="AJ2448" s="123"/>
      <c r="AK2448" s="123"/>
      <c r="AL2448" s="123"/>
      <c r="AM2448" s="123"/>
      <c r="AN2448" s="132"/>
      <c r="AO2448" s="23"/>
      <c r="AP2448" s="24"/>
      <c r="AQ2448" s="23"/>
      <c r="AS2448" s="165"/>
      <c r="AT2448" s="165"/>
    </row>
    <row r="2449" spans="1:46" s="40" customFormat="1" ht="51" outlineLevel="1" x14ac:dyDescent="0.25">
      <c r="A2449" s="70"/>
      <c r="B2449" s="72" t="s">
        <v>8841</v>
      </c>
      <c r="C2449" s="25" t="s">
        <v>79</v>
      </c>
      <c r="D2449" s="25" t="s">
        <v>758</v>
      </c>
      <c r="E2449" s="75" t="s">
        <v>759</v>
      </c>
      <c r="F2449" s="25" t="s">
        <v>759</v>
      </c>
      <c r="G2449" s="25" t="s">
        <v>4232</v>
      </c>
      <c r="H2449" s="23" t="s">
        <v>81</v>
      </c>
      <c r="I2449" s="29">
        <v>1</v>
      </c>
      <c r="J2449" s="41">
        <v>710000000</v>
      </c>
      <c r="K2449" s="25" t="s">
        <v>82</v>
      </c>
      <c r="L2449" s="25" t="s">
        <v>83</v>
      </c>
      <c r="M2449" s="25" t="s">
        <v>101</v>
      </c>
      <c r="N2449" s="23"/>
      <c r="O2449" s="25" t="s">
        <v>4219</v>
      </c>
      <c r="P2449" s="67" t="s">
        <v>112</v>
      </c>
      <c r="Q2449" s="23"/>
      <c r="R2449" s="25"/>
      <c r="S2449" s="45"/>
      <c r="T2449" s="45"/>
      <c r="U2449" s="45">
        <v>0</v>
      </c>
      <c r="V2449" s="45">
        <f t="shared" ref="V2449" si="583">U2449*1.12</f>
        <v>0</v>
      </c>
      <c r="W2449" s="45"/>
      <c r="X2449" s="23">
        <v>2017</v>
      </c>
      <c r="Y2449" s="43" t="s">
        <v>4239</v>
      </c>
      <c r="Z2449" s="121" t="s">
        <v>763</v>
      </c>
      <c r="AA2449" s="121" t="s">
        <v>762</v>
      </c>
      <c r="AB2449" s="121"/>
      <c r="AC2449" s="121"/>
      <c r="AD2449" s="122"/>
      <c r="AE2449" s="128"/>
      <c r="AF2449" s="121" t="s">
        <v>4078</v>
      </c>
      <c r="AG2449" s="121"/>
      <c r="AH2449" s="126"/>
      <c r="AI2449" s="121"/>
      <c r="AJ2449" s="123"/>
      <c r="AK2449" s="123"/>
      <c r="AL2449" s="123" t="s">
        <v>8925</v>
      </c>
      <c r="AM2449" s="123"/>
      <c r="AN2449" s="132"/>
      <c r="AO2449" s="23"/>
      <c r="AP2449" s="24"/>
      <c r="AQ2449" s="23"/>
      <c r="AS2449" s="165"/>
      <c r="AT2449" s="165"/>
    </row>
    <row r="2450" spans="1:46" s="40" customFormat="1" ht="51" outlineLevel="1" x14ac:dyDescent="0.25">
      <c r="A2450" s="70"/>
      <c r="B2450" s="72" t="s">
        <v>8924</v>
      </c>
      <c r="C2450" s="25" t="s">
        <v>79</v>
      </c>
      <c r="D2450" s="25" t="s">
        <v>758</v>
      </c>
      <c r="E2450" s="75" t="s">
        <v>759</v>
      </c>
      <c r="F2450" s="25" t="s">
        <v>759</v>
      </c>
      <c r="G2450" s="25" t="s">
        <v>4232</v>
      </c>
      <c r="H2450" s="23" t="s">
        <v>81</v>
      </c>
      <c r="I2450" s="29">
        <v>1</v>
      </c>
      <c r="J2450" s="41">
        <v>710000000</v>
      </c>
      <c r="K2450" s="25" t="s">
        <v>82</v>
      </c>
      <c r="L2450" s="25" t="s">
        <v>83</v>
      </c>
      <c r="M2450" s="25" t="s">
        <v>101</v>
      </c>
      <c r="N2450" s="23"/>
      <c r="O2450" s="25" t="s">
        <v>4219</v>
      </c>
      <c r="P2450" s="67" t="s">
        <v>112</v>
      </c>
      <c r="Q2450" s="23"/>
      <c r="R2450" s="25"/>
      <c r="S2450" s="45"/>
      <c r="T2450" s="45"/>
      <c r="U2450" s="68">
        <v>0</v>
      </c>
      <c r="V2450" s="68">
        <f t="shared" ref="V2450" si="584">U2450*1.12</f>
        <v>0</v>
      </c>
      <c r="W2450" s="45"/>
      <c r="X2450" s="23">
        <v>2017</v>
      </c>
      <c r="Y2450" s="43" t="s">
        <v>4239</v>
      </c>
      <c r="Z2450" s="121" t="s">
        <v>763</v>
      </c>
      <c r="AA2450" s="121" t="s">
        <v>762</v>
      </c>
      <c r="AB2450" s="121"/>
      <c r="AC2450" s="121"/>
      <c r="AD2450" s="122"/>
      <c r="AE2450" s="128"/>
      <c r="AF2450" s="121" t="s">
        <v>4078</v>
      </c>
      <c r="AG2450" s="121"/>
      <c r="AH2450" s="126"/>
      <c r="AI2450" s="121"/>
      <c r="AJ2450" s="123"/>
      <c r="AK2450" s="123"/>
      <c r="AL2450" s="123" t="s">
        <v>9068</v>
      </c>
      <c r="AM2450" s="123"/>
      <c r="AN2450" s="132"/>
      <c r="AO2450" s="23"/>
      <c r="AP2450" s="24"/>
      <c r="AQ2450" s="23"/>
      <c r="AS2450" s="165"/>
      <c r="AT2450" s="165"/>
    </row>
    <row r="2451" spans="1:46" s="40" customFormat="1" ht="51" outlineLevel="1" x14ac:dyDescent="0.25">
      <c r="A2451" s="70"/>
      <c r="B2451" s="72" t="s">
        <v>9066</v>
      </c>
      <c r="C2451" s="25" t="s">
        <v>79</v>
      </c>
      <c r="D2451" s="25" t="s">
        <v>758</v>
      </c>
      <c r="E2451" s="75" t="s">
        <v>759</v>
      </c>
      <c r="F2451" s="25" t="s">
        <v>759</v>
      </c>
      <c r="G2451" s="25" t="s">
        <v>4232</v>
      </c>
      <c r="H2451" s="23" t="s">
        <v>81</v>
      </c>
      <c r="I2451" s="29">
        <v>1</v>
      </c>
      <c r="J2451" s="41">
        <v>710000000</v>
      </c>
      <c r="K2451" s="25" t="s">
        <v>82</v>
      </c>
      <c r="L2451" s="25" t="s">
        <v>83</v>
      </c>
      <c r="M2451" s="25" t="s">
        <v>101</v>
      </c>
      <c r="N2451" s="23"/>
      <c r="O2451" s="25" t="s">
        <v>4219</v>
      </c>
      <c r="P2451" s="67" t="s">
        <v>112</v>
      </c>
      <c r="Q2451" s="23"/>
      <c r="R2451" s="25"/>
      <c r="S2451" s="45"/>
      <c r="T2451" s="45"/>
      <c r="U2451" s="68">
        <v>0</v>
      </c>
      <c r="V2451" s="68">
        <f t="shared" ref="V2451" si="585">U2451*1.12</f>
        <v>0</v>
      </c>
      <c r="W2451" s="45"/>
      <c r="X2451" s="23">
        <v>2017</v>
      </c>
      <c r="Y2451" s="43" t="s">
        <v>4239</v>
      </c>
      <c r="Z2451" s="121" t="s">
        <v>763</v>
      </c>
      <c r="AA2451" s="121" t="s">
        <v>762</v>
      </c>
      <c r="AB2451" s="121"/>
      <c r="AC2451" s="121"/>
      <c r="AD2451" s="122"/>
      <c r="AE2451" s="128"/>
      <c r="AF2451" s="121" t="s">
        <v>4078</v>
      </c>
      <c r="AG2451" s="121"/>
      <c r="AH2451" s="126"/>
      <c r="AI2451" s="121"/>
      <c r="AJ2451" s="123"/>
      <c r="AK2451" s="123"/>
      <c r="AL2451" s="123" t="s">
        <v>9078</v>
      </c>
      <c r="AM2451" s="123"/>
      <c r="AN2451" s="132"/>
      <c r="AO2451" s="23"/>
      <c r="AP2451" s="24"/>
      <c r="AQ2451" s="23"/>
      <c r="AS2451" s="165"/>
      <c r="AT2451" s="165"/>
    </row>
    <row r="2452" spans="1:46" s="40" customFormat="1" ht="51" outlineLevel="1" x14ac:dyDescent="0.25">
      <c r="A2452" s="70"/>
      <c r="B2452" s="72" t="s">
        <v>9077</v>
      </c>
      <c r="C2452" s="25" t="s">
        <v>79</v>
      </c>
      <c r="D2452" s="25" t="s">
        <v>758</v>
      </c>
      <c r="E2452" s="75" t="s">
        <v>759</v>
      </c>
      <c r="F2452" s="25" t="s">
        <v>759</v>
      </c>
      <c r="G2452" s="25" t="s">
        <v>4232</v>
      </c>
      <c r="H2452" s="23" t="s">
        <v>81</v>
      </c>
      <c r="I2452" s="29">
        <v>1</v>
      </c>
      <c r="J2452" s="41">
        <v>710000000</v>
      </c>
      <c r="K2452" s="25" t="s">
        <v>82</v>
      </c>
      <c r="L2452" s="25" t="s">
        <v>83</v>
      </c>
      <c r="M2452" s="25" t="s">
        <v>101</v>
      </c>
      <c r="N2452" s="23"/>
      <c r="O2452" s="25" t="s">
        <v>4219</v>
      </c>
      <c r="P2452" s="67" t="s">
        <v>112</v>
      </c>
      <c r="Q2452" s="23"/>
      <c r="R2452" s="25"/>
      <c r="S2452" s="45"/>
      <c r="T2452" s="45"/>
      <c r="U2452" s="68">
        <v>0</v>
      </c>
      <c r="V2452" s="68">
        <f t="shared" ref="V2452" si="586">U2452*1.12</f>
        <v>0</v>
      </c>
      <c r="W2452" s="45"/>
      <c r="X2452" s="23">
        <v>2017</v>
      </c>
      <c r="Y2452" s="71" t="s">
        <v>929</v>
      </c>
      <c r="Z2452" s="121" t="s">
        <v>763</v>
      </c>
      <c r="AA2452" s="121" t="s">
        <v>762</v>
      </c>
      <c r="AB2452" s="121"/>
      <c r="AC2452" s="121"/>
      <c r="AD2452" s="122"/>
      <c r="AE2452" s="128"/>
      <c r="AF2452" s="121" t="s">
        <v>929</v>
      </c>
      <c r="AG2452" s="121"/>
      <c r="AH2452" s="121" t="s">
        <v>929</v>
      </c>
      <c r="AI2452" s="121"/>
      <c r="AJ2452" s="123"/>
      <c r="AK2452" s="123"/>
      <c r="AL2452" s="123" t="s">
        <v>9381</v>
      </c>
      <c r="AM2452" s="123"/>
      <c r="AN2452" s="132"/>
      <c r="AO2452" s="23"/>
      <c r="AP2452" s="24"/>
      <c r="AQ2452" s="23"/>
      <c r="AS2452" s="165"/>
      <c r="AT2452" s="165"/>
    </row>
    <row r="2453" spans="1:46" s="40" customFormat="1" ht="51" outlineLevel="1" x14ac:dyDescent="0.25">
      <c r="A2453" s="70"/>
      <c r="B2453" s="23" t="s">
        <v>3030</v>
      </c>
      <c r="C2453" s="25" t="s">
        <v>79</v>
      </c>
      <c r="D2453" s="25" t="s">
        <v>1131</v>
      </c>
      <c r="E2453" s="25" t="s">
        <v>1132</v>
      </c>
      <c r="F2453" s="25" t="s">
        <v>1133</v>
      </c>
      <c r="G2453" s="25" t="s">
        <v>1132</v>
      </c>
      <c r="H2453" s="23" t="s">
        <v>100</v>
      </c>
      <c r="I2453" s="29">
        <v>1</v>
      </c>
      <c r="J2453" s="41">
        <v>710000000</v>
      </c>
      <c r="K2453" s="25" t="s">
        <v>82</v>
      </c>
      <c r="L2453" s="25" t="s">
        <v>83</v>
      </c>
      <c r="M2453" s="30" t="s">
        <v>109</v>
      </c>
      <c r="N2453" s="23"/>
      <c r="O2453" s="25" t="s">
        <v>4309</v>
      </c>
      <c r="P2453" s="67" t="s">
        <v>112</v>
      </c>
      <c r="Q2453" s="23"/>
      <c r="R2453" s="25"/>
      <c r="S2453" s="45"/>
      <c r="T2453" s="45"/>
      <c r="U2453" s="45">
        <v>4560000</v>
      </c>
      <c r="V2453" s="45">
        <f t="shared" si="577"/>
        <v>5107200.0000000009</v>
      </c>
      <c r="W2453" s="45"/>
      <c r="X2453" s="23">
        <v>2017</v>
      </c>
      <c r="Y2453" s="43"/>
      <c r="Z2453" s="121" t="s">
        <v>1134</v>
      </c>
      <c r="AA2453" s="121" t="s">
        <v>749</v>
      </c>
      <c r="AB2453" s="121" t="s">
        <v>4792</v>
      </c>
      <c r="AC2453" s="121"/>
      <c r="AD2453" s="122"/>
      <c r="AE2453" s="128"/>
      <c r="AF2453" s="121" t="s">
        <v>4246</v>
      </c>
      <c r="AG2453" s="121"/>
      <c r="AH2453" s="121" t="s">
        <v>4246</v>
      </c>
      <c r="AI2453" s="121"/>
      <c r="AJ2453" s="123"/>
      <c r="AK2453" s="123"/>
      <c r="AL2453" s="123" t="s">
        <v>4246</v>
      </c>
      <c r="AM2453" s="123"/>
      <c r="AN2453" s="136"/>
      <c r="AO2453" s="23"/>
      <c r="AP2453" s="24"/>
      <c r="AQ2453" s="23"/>
      <c r="AS2453" s="163"/>
      <c r="AT2453" s="163"/>
    </row>
    <row r="2454" spans="1:46" s="40" customFormat="1" ht="51" outlineLevel="1" x14ac:dyDescent="0.25">
      <c r="A2454" s="70"/>
      <c r="B2454" s="23" t="s">
        <v>3031</v>
      </c>
      <c r="C2454" s="25" t="s">
        <v>79</v>
      </c>
      <c r="D2454" s="25" t="s">
        <v>1131</v>
      </c>
      <c r="E2454" s="25" t="s">
        <v>1132</v>
      </c>
      <c r="F2454" s="25" t="s">
        <v>1133</v>
      </c>
      <c r="G2454" s="25" t="s">
        <v>1132</v>
      </c>
      <c r="H2454" s="23" t="s">
        <v>100</v>
      </c>
      <c r="I2454" s="29">
        <v>1</v>
      </c>
      <c r="J2454" s="41">
        <v>710000000</v>
      </c>
      <c r="K2454" s="25" t="s">
        <v>82</v>
      </c>
      <c r="L2454" s="25" t="s">
        <v>83</v>
      </c>
      <c r="M2454" s="30" t="s">
        <v>104</v>
      </c>
      <c r="N2454" s="23"/>
      <c r="O2454" s="25" t="s">
        <v>4309</v>
      </c>
      <c r="P2454" s="67" t="s">
        <v>112</v>
      </c>
      <c r="Q2454" s="23"/>
      <c r="R2454" s="25"/>
      <c r="S2454" s="45"/>
      <c r="T2454" s="45"/>
      <c r="U2454" s="45">
        <v>603173.76</v>
      </c>
      <c r="V2454" s="45">
        <f t="shared" si="577"/>
        <v>675554.61120000004</v>
      </c>
      <c r="W2454" s="45"/>
      <c r="X2454" s="23">
        <v>2017</v>
      </c>
      <c r="Y2454" s="43"/>
      <c r="Z2454" s="121" t="s">
        <v>1134</v>
      </c>
      <c r="AA2454" s="121" t="s">
        <v>750</v>
      </c>
      <c r="AB2454" s="121" t="s">
        <v>4792</v>
      </c>
      <c r="AC2454" s="121"/>
      <c r="AD2454" s="122"/>
      <c r="AE2454" s="128"/>
      <c r="AF2454" s="121" t="s">
        <v>4246</v>
      </c>
      <c r="AG2454" s="121"/>
      <c r="AH2454" s="121" t="s">
        <v>4246</v>
      </c>
      <c r="AI2454" s="121"/>
      <c r="AJ2454" s="123"/>
      <c r="AK2454" s="123"/>
      <c r="AL2454" s="123" t="s">
        <v>4246</v>
      </c>
      <c r="AM2454" s="123"/>
      <c r="AN2454" s="136"/>
      <c r="AO2454" s="23"/>
      <c r="AP2454" s="24"/>
      <c r="AQ2454" s="23"/>
      <c r="AS2454" s="163"/>
      <c r="AT2454" s="163"/>
    </row>
    <row r="2455" spans="1:46" s="40" customFormat="1" ht="51" outlineLevel="1" x14ac:dyDescent="0.25">
      <c r="A2455" s="70"/>
      <c r="B2455" s="23" t="s">
        <v>3032</v>
      </c>
      <c r="C2455" s="25" t="s">
        <v>79</v>
      </c>
      <c r="D2455" s="25" t="s">
        <v>1131</v>
      </c>
      <c r="E2455" s="25" t="s">
        <v>1132</v>
      </c>
      <c r="F2455" s="25" t="s">
        <v>1133</v>
      </c>
      <c r="G2455" s="25" t="s">
        <v>1132</v>
      </c>
      <c r="H2455" s="23" t="s">
        <v>100</v>
      </c>
      <c r="I2455" s="29">
        <v>1</v>
      </c>
      <c r="J2455" s="41">
        <v>710000000</v>
      </c>
      <c r="K2455" s="25" t="s">
        <v>82</v>
      </c>
      <c r="L2455" s="25" t="s">
        <v>83</v>
      </c>
      <c r="M2455" s="25" t="s">
        <v>111</v>
      </c>
      <c r="N2455" s="23"/>
      <c r="O2455" s="25" t="s">
        <v>4309</v>
      </c>
      <c r="P2455" s="67" t="s">
        <v>112</v>
      </c>
      <c r="Q2455" s="23"/>
      <c r="R2455" s="25"/>
      <c r="S2455" s="45"/>
      <c r="T2455" s="45"/>
      <c r="U2455" s="45">
        <v>90000</v>
      </c>
      <c r="V2455" s="45">
        <f t="shared" si="577"/>
        <v>100800.00000000001</v>
      </c>
      <c r="W2455" s="45"/>
      <c r="X2455" s="23">
        <v>2017</v>
      </c>
      <c r="Y2455" s="43"/>
      <c r="Z2455" s="121" t="s">
        <v>1134</v>
      </c>
      <c r="AA2455" s="121" t="s">
        <v>751</v>
      </c>
      <c r="AB2455" s="121" t="s">
        <v>4792</v>
      </c>
      <c r="AC2455" s="121"/>
      <c r="AD2455" s="122"/>
      <c r="AE2455" s="128"/>
      <c r="AF2455" s="121" t="s">
        <v>4246</v>
      </c>
      <c r="AG2455" s="121"/>
      <c r="AH2455" s="121" t="s">
        <v>4246</v>
      </c>
      <c r="AI2455" s="121"/>
      <c r="AJ2455" s="123"/>
      <c r="AK2455" s="123"/>
      <c r="AL2455" s="123" t="s">
        <v>4246</v>
      </c>
      <c r="AM2455" s="123"/>
      <c r="AN2455" s="136"/>
      <c r="AO2455" s="23"/>
      <c r="AP2455" s="24"/>
      <c r="AQ2455" s="23"/>
      <c r="AS2455" s="163"/>
      <c r="AT2455" s="163"/>
    </row>
    <row r="2456" spans="1:46" s="40" customFormat="1" ht="51" outlineLevel="1" x14ac:dyDescent="0.25">
      <c r="A2456" s="70"/>
      <c r="B2456" s="23" t="s">
        <v>3033</v>
      </c>
      <c r="C2456" s="25" t="s">
        <v>79</v>
      </c>
      <c r="D2456" s="25" t="s">
        <v>1131</v>
      </c>
      <c r="E2456" s="25" t="s">
        <v>1132</v>
      </c>
      <c r="F2456" s="25" t="s">
        <v>1133</v>
      </c>
      <c r="G2456" s="25" t="s">
        <v>1132</v>
      </c>
      <c r="H2456" s="23" t="s">
        <v>100</v>
      </c>
      <c r="I2456" s="29">
        <v>1</v>
      </c>
      <c r="J2456" s="41">
        <v>710000000</v>
      </c>
      <c r="K2456" s="25" t="s">
        <v>82</v>
      </c>
      <c r="L2456" s="25" t="s">
        <v>83</v>
      </c>
      <c r="M2456" s="25" t="s">
        <v>1428</v>
      </c>
      <c r="N2456" s="23"/>
      <c r="O2456" s="25" t="s">
        <v>4309</v>
      </c>
      <c r="P2456" s="67" t="s">
        <v>112</v>
      </c>
      <c r="Q2456" s="23"/>
      <c r="R2456" s="25"/>
      <c r="S2456" s="45"/>
      <c r="T2456" s="45"/>
      <c r="U2456" s="45">
        <v>278443.65000000002</v>
      </c>
      <c r="V2456" s="45">
        <f t="shared" si="577"/>
        <v>311856.88800000004</v>
      </c>
      <c r="W2456" s="45"/>
      <c r="X2456" s="23">
        <v>2017</v>
      </c>
      <c r="Y2456" s="43"/>
      <c r="Z2456" s="121" t="s">
        <v>1134</v>
      </c>
      <c r="AA2456" s="121" t="s">
        <v>1427</v>
      </c>
      <c r="AB2456" s="121" t="s">
        <v>4792</v>
      </c>
      <c r="AC2456" s="121"/>
      <c r="AD2456" s="122"/>
      <c r="AE2456" s="128"/>
      <c r="AF2456" s="121" t="s">
        <v>4246</v>
      </c>
      <c r="AG2456" s="121"/>
      <c r="AH2456" s="121" t="s">
        <v>4246</v>
      </c>
      <c r="AI2456" s="121"/>
      <c r="AJ2456" s="123"/>
      <c r="AK2456" s="123"/>
      <c r="AL2456" s="123" t="s">
        <v>4246</v>
      </c>
      <c r="AM2456" s="123"/>
      <c r="AN2456" s="136"/>
      <c r="AO2456" s="23"/>
      <c r="AP2456" s="24"/>
      <c r="AQ2456" s="23"/>
      <c r="AS2456" s="163"/>
      <c r="AT2456" s="163"/>
    </row>
    <row r="2457" spans="1:46" s="40" customFormat="1" ht="38.25" outlineLevel="1" x14ac:dyDescent="0.25">
      <c r="A2457" s="70"/>
      <c r="B2457" s="23" t="s">
        <v>3034</v>
      </c>
      <c r="C2457" s="25" t="s">
        <v>79</v>
      </c>
      <c r="D2457" s="25" t="s">
        <v>714</v>
      </c>
      <c r="E2457" s="25" t="s">
        <v>715</v>
      </c>
      <c r="F2457" s="25" t="s">
        <v>715</v>
      </c>
      <c r="G2457" s="25" t="s">
        <v>715</v>
      </c>
      <c r="H2457" s="23" t="s">
        <v>100</v>
      </c>
      <c r="I2457" s="29">
        <v>1</v>
      </c>
      <c r="J2457" s="41">
        <v>710000000</v>
      </c>
      <c r="K2457" s="25" t="s">
        <v>82</v>
      </c>
      <c r="L2457" s="25" t="s">
        <v>83</v>
      </c>
      <c r="M2457" s="25" t="s">
        <v>101</v>
      </c>
      <c r="N2457" s="23"/>
      <c r="O2457" s="25" t="s">
        <v>4309</v>
      </c>
      <c r="P2457" s="67" t="s">
        <v>112</v>
      </c>
      <c r="Q2457" s="23"/>
      <c r="R2457" s="25"/>
      <c r="S2457" s="45"/>
      <c r="T2457" s="45"/>
      <c r="U2457" s="45">
        <v>0</v>
      </c>
      <c r="V2457" s="45">
        <f t="shared" si="577"/>
        <v>0</v>
      </c>
      <c r="W2457" s="45"/>
      <c r="X2457" s="23">
        <v>2017</v>
      </c>
      <c r="Y2457" s="43" t="s">
        <v>8119</v>
      </c>
      <c r="Z2457" s="121" t="s">
        <v>1134</v>
      </c>
      <c r="AA2457" s="121" t="s">
        <v>3153</v>
      </c>
      <c r="AB2457" s="121" t="s">
        <v>4792</v>
      </c>
      <c r="AC2457" s="121"/>
      <c r="AD2457" s="122"/>
      <c r="AE2457" s="128"/>
      <c r="AF2457" s="121" t="s">
        <v>4246</v>
      </c>
      <c r="AG2457" s="121"/>
      <c r="AH2457" s="126"/>
      <c r="AI2457" s="121"/>
      <c r="AJ2457" s="123"/>
      <c r="AK2457" s="123"/>
      <c r="AL2457" s="123" t="s">
        <v>8120</v>
      </c>
      <c r="AM2457" s="123"/>
      <c r="AN2457" s="136"/>
      <c r="AO2457" s="23"/>
      <c r="AP2457" s="24"/>
      <c r="AQ2457" s="23"/>
      <c r="AS2457" s="163"/>
      <c r="AT2457" s="163"/>
    </row>
    <row r="2458" spans="1:46" s="40" customFormat="1" ht="38.25" outlineLevel="1" x14ac:dyDescent="0.25">
      <c r="A2458" s="70"/>
      <c r="B2458" s="23" t="s">
        <v>8118</v>
      </c>
      <c r="C2458" s="25" t="s">
        <v>79</v>
      </c>
      <c r="D2458" s="25" t="s">
        <v>714</v>
      </c>
      <c r="E2458" s="25" t="s">
        <v>715</v>
      </c>
      <c r="F2458" s="25" t="s">
        <v>715</v>
      </c>
      <c r="G2458" s="25" t="s">
        <v>715</v>
      </c>
      <c r="H2458" s="23" t="s">
        <v>100</v>
      </c>
      <c r="I2458" s="29">
        <v>1</v>
      </c>
      <c r="J2458" s="41">
        <v>710000000</v>
      </c>
      <c r="K2458" s="25" t="s">
        <v>82</v>
      </c>
      <c r="L2458" s="25" t="s">
        <v>895</v>
      </c>
      <c r="M2458" s="25" t="s">
        <v>101</v>
      </c>
      <c r="N2458" s="23"/>
      <c r="O2458" s="75" t="s">
        <v>184</v>
      </c>
      <c r="P2458" s="67" t="s">
        <v>112</v>
      </c>
      <c r="Q2458" s="23"/>
      <c r="R2458" s="25"/>
      <c r="S2458" s="45"/>
      <c r="T2458" s="45"/>
      <c r="U2458" s="45">
        <v>0</v>
      </c>
      <c r="V2458" s="45">
        <f t="shared" ref="V2458" si="587">U2458*1.12</f>
        <v>0</v>
      </c>
      <c r="W2458" s="45"/>
      <c r="X2458" s="23">
        <v>2017</v>
      </c>
      <c r="Y2458" s="43" t="s">
        <v>8827</v>
      </c>
      <c r="Z2458" s="121" t="s">
        <v>1134</v>
      </c>
      <c r="AA2458" s="121" t="s">
        <v>3153</v>
      </c>
      <c r="AB2458" s="121" t="s">
        <v>4792</v>
      </c>
      <c r="AC2458" s="121"/>
      <c r="AD2458" s="122"/>
      <c r="AE2458" s="128"/>
      <c r="AF2458" s="121" t="s">
        <v>4246</v>
      </c>
      <c r="AG2458" s="121"/>
      <c r="AH2458" s="126"/>
      <c r="AI2458" s="121"/>
      <c r="AJ2458" s="123"/>
      <c r="AK2458" s="123"/>
      <c r="AL2458" s="123" t="s">
        <v>4246</v>
      </c>
      <c r="AM2458" s="123"/>
      <c r="AN2458" s="136"/>
      <c r="AO2458" s="23"/>
      <c r="AP2458" s="24"/>
      <c r="AQ2458" s="23"/>
      <c r="AS2458" s="163"/>
      <c r="AT2458" s="163"/>
    </row>
    <row r="2459" spans="1:46" s="40" customFormat="1" ht="38.25" outlineLevel="1" x14ac:dyDescent="0.25">
      <c r="A2459" s="70"/>
      <c r="B2459" s="23" t="s">
        <v>8826</v>
      </c>
      <c r="C2459" s="25" t="s">
        <v>79</v>
      </c>
      <c r="D2459" s="25" t="s">
        <v>714</v>
      </c>
      <c r="E2459" s="25" t="s">
        <v>715</v>
      </c>
      <c r="F2459" s="25" t="s">
        <v>715</v>
      </c>
      <c r="G2459" s="25" t="s">
        <v>715</v>
      </c>
      <c r="H2459" s="23" t="s">
        <v>100</v>
      </c>
      <c r="I2459" s="29">
        <v>1</v>
      </c>
      <c r="J2459" s="41">
        <v>710000000</v>
      </c>
      <c r="K2459" s="25" t="s">
        <v>82</v>
      </c>
      <c r="L2459" s="25" t="s">
        <v>747</v>
      </c>
      <c r="M2459" s="25" t="s">
        <v>101</v>
      </c>
      <c r="N2459" s="23"/>
      <c r="O2459" s="75" t="s">
        <v>184</v>
      </c>
      <c r="P2459" s="25" t="s">
        <v>269</v>
      </c>
      <c r="Q2459" s="23"/>
      <c r="R2459" s="25"/>
      <c r="S2459" s="45"/>
      <c r="T2459" s="45"/>
      <c r="U2459" s="45">
        <v>971000</v>
      </c>
      <c r="V2459" s="45">
        <f t="shared" ref="V2459" si="588">U2459*1.12</f>
        <v>1087520</v>
      </c>
      <c r="W2459" s="45"/>
      <c r="X2459" s="23">
        <v>2017</v>
      </c>
      <c r="Y2459" s="43"/>
      <c r="Z2459" s="121" t="s">
        <v>1134</v>
      </c>
      <c r="AA2459" s="121" t="s">
        <v>3153</v>
      </c>
      <c r="AB2459" s="121" t="s">
        <v>4792</v>
      </c>
      <c r="AC2459" s="121"/>
      <c r="AD2459" s="122"/>
      <c r="AE2459" s="128"/>
      <c r="AF2459" s="121" t="s">
        <v>4246</v>
      </c>
      <c r="AG2459" s="121"/>
      <c r="AH2459" s="121" t="s">
        <v>4246</v>
      </c>
      <c r="AI2459" s="121"/>
      <c r="AJ2459" s="123"/>
      <c r="AK2459" s="123"/>
      <c r="AL2459" s="123" t="s">
        <v>4246</v>
      </c>
      <c r="AM2459" s="123"/>
      <c r="AN2459" s="136"/>
      <c r="AO2459" s="23"/>
      <c r="AP2459" s="24"/>
      <c r="AQ2459" s="23"/>
      <c r="AS2459" s="163"/>
      <c r="AT2459" s="163"/>
    </row>
    <row r="2460" spans="1:46" s="40" customFormat="1" ht="38.25" outlineLevel="1" x14ac:dyDescent="0.25">
      <c r="A2460" s="70"/>
      <c r="B2460" s="23" t="s">
        <v>3035</v>
      </c>
      <c r="C2460" s="25" t="s">
        <v>79</v>
      </c>
      <c r="D2460" s="25" t="s">
        <v>714</v>
      </c>
      <c r="E2460" s="25" t="s">
        <v>715</v>
      </c>
      <c r="F2460" s="25" t="s">
        <v>715</v>
      </c>
      <c r="G2460" s="25" t="s">
        <v>4280</v>
      </c>
      <c r="H2460" s="23" t="s">
        <v>100</v>
      </c>
      <c r="I2460" s="29">
        <v>1</v>
      </c>
      <c r="J2460" s="41">
        <v>710000000</v>
      </c>
      <c r="K2460" s="25" t="s">
        <v>82</v>
      </c>
      <c r="L2460" s="25" t="s">
        <v>83</v>
      </c>
      <c r="M2460" s="25" t="s">
        <v>101</v>
      </c>
      <c r="N2460" s="23"/>
      <c r="O2460" s="25" t="s">
        <v>184</v>
      </c>
      <c r="P2460" s="67" t="s">
        <v>112</v>
      </c>
      <c r="Q2460" s="23"/>
      <c r="R2460" s="25"/>
      <c r="S2460" s="45"/>
      <c r="T2460" s="45"/>
      <c r="U2460" s="45">
        <v>1332533</v>
      </c>
      <c r="V2460" s="45">
        <f t="shared" si="577"/>
        <v>1492436.9600000002</v>
      </c>
      <c r="W2460" s="45"/>
      <c r="X2460" s="23">
        <v>2017</v>
      </c>
      <c r="Y2460" s="43"/>
      <c r="Z2460" s="121" t="s">
        <v>1134</v>
      </c>
      <c r="AA2460" s="121" t="s">
        <v>3153</v>
      </c>
      <c r="AB2460" s="121" t="s">
        <v>4792</v>
      </c>
      <c r="AC2460" s="121"/>
      <c r="AD2460" s="122"/>
      <c r="AE2460" s="128"/>
      <c r="AF2460" s="121" t="s">
        <v>4246</v>
      </c>
      <c r="AG2460" s="121"/>
      <c r="AH2460" s="121" t="s">
        <v>4246</v>
      </c>
      <c r="AI2460" s="121"/>
      <c r="AJ2460" s="123"/>
      <c r="AK2460" s="123"/>
      <c r="AL2460" s="123" t="s">
        <v>4246</v>
      </c>
      <c r="AM2460" s="123"/>
      <c r="AN2460" s="136"/>
      <c r="AO2460" s="23"/>
      <c r="AP2460" s="24"/>
      <c r="AQ2460" s="23"/>
      <c r="AS2460" s="163"/>
      <c r="AT2460" s="163"/>
    </row>
    <row r="2461" spans="1:46" s="40" customFormat="1" ht="38.25" outlineLevel="1" x14ac:dyDescent="0.25">
      <c r="A2461" s="70"/>
      <c r="B2461" s="23" t="s">
        <v>3036</v>
      </c>
      <c r="C2461" s="25" t="s">
        <v>79</v>
      </c>
      <c r="D2461" s="25" t="s">
        <v>714</v>
      </c>
      <c r="E2461" s="25" t="s">
        <v>715</v>
      </c>
      <c r="F2461" s="25" t="s">
        <v>715</v>
      </c>
      <c r="G2461" s="25" t="s">
        <v>4280</v>
      </c>
      <c r="H2461" s="23" t="s">
        <v>100</v>
      </c>
      <c r="I2461" s="29">
        <v>1</v>
      </c>
      <c r="J2461" s="41">
        <v>710000000</v>
      </c>
      <c r="K2461" s="25" t="s">
        <v>82</v>
      </c>
      <c r="L2461" s="25" t="s">
        <v>83</v>
      </c>
      <c r="M2461" s="30" t="s">
        <v>110</v>
      </c>
      <c r="N2461" s="23"/>
      <c r="O2461" s="75" t="s">
        <v>184</v>
      </c>
      <c r="P2461" s="67" t="s">
        <v>112</v>
      </c>
      <c r="Q2461" s="23"/>
      <c r="R2461" s="25"/>
      <c r="S2461" s="45"/>
      <c r="T2461" s="45"/>
      <c r="U2461" s="45">
        <v>21428.57</v>
      </c>
      <c r="V2461" s="45">
        <f t="shared" si="577"/>
        <v>23999.9984</v>
      </c>
      <c r="W2461" s="45"/>
      <c r="X2461" s="23">
        <v>2017</v>
      </c>
      <c r="Y2461" s="43"/>
      <c r="Z2461" s="121" t="s">
        <v>1134</v>
      </c>
      <c r="AA2461" s="121" t="s">
        <v>711</v>
      </c>
      <c r="AB2461" s="121" t="s">
        <v>4792</v>
      </c>
      <c r="AC2461" s="121"/>
      <c r="AD2461" s="122"/>
      <c r="AE2461" s="128"/>
      <c r="AF2461" s="121" t="s">
        <v>4246</v>
      </c>
      <c r="AG2461" s="121"/>
      <c r="AH2461" s="121" t="s">
        <v>4246</v>
      </c>
      <c r="AI2461" s="121"/>
      <c r="AJ2461" s="123"/>
      <c r="AK2461" s="123"/>
      <c r="AL2461" s="123" t="s">
        <v>4246</v>
      </c>
      <c r="AM2461" s="123"/>
      <c r="AN2461" s="136"/>
      <c r="AO2461" s="23"/>
      <c r="AP2461" s="24"/>
      <c r="AQ2461" s="23"/>
      <c r="AS2461" s="163"/>
      <c r="AT2461" s="163"/>
    </row>
    <row r="2462" spans="1:46" s="40" customFormat="1" ht="38.25" outlineLevel="1" x14ac:dyDescent="0.25">
      <c r="A2462" s="70"/>
      <c r="B2462" s="23" t="s">
        <v>3037</v>
      </c>
      <c r="C2462" s="25" t="s">
        <v>79</v>
      </c>
      <c r="D2462" s="25" t="s">
        <v>714</v>
      </c>
      <c r="E2462" s="25" t="s">
        <v>715</v>
      </c>
      <c r="F2462" s="25" t="s">
        <v>715</v>
      </c>
      <c r="G2462" s="25" t="s">
        <v>715</v>
      </c>
      <c r="H2462" s="23" t="s">
        <v>100</v>
      </c>
      <c r="I2462" s="29">
        <v>1</v>
      </c>
      <c r="J2462" s="41">
        <v>710000000</v>
      </c>
      <c r="K2462" s="25" t="s">
        <v>82</v>
      </c>
      <c r="L2462" s="25" t="s">
        <v>83</v>
      </c>
      <c r="M2462" s="30" t="s">
        <v>109</v>
      </c>
      <c r="N2462" s="23"/>
      <c r="O2462" s="75" t="s">
        <v>184</v>
      </c>
      <c r="P2462" s="67" t="s">
        <v>112</v>
      </c>
      <c r="Q2462" s="23"/>
      <c r="R2462" s="25"/>
      <c r="S2462" s="45"/>
      <c r="T2462" s="45"/>
      <c r="U2462" s="45">
        <v>60000</v>
      </c>
      <c r="V2462" s="45">
        <f t="shared" si="577"/>
        <v>67200</v>
      </c>
      <c r="W2462" s="45"/>
      <c r="X2462" s="23">
        <v>2017</v>
      </c>
      <c r="Y2462" s="43"/>
      <c r="Z2462" s="121" t="s">
        <v>1134</v>
      </c>
      <c r="AA2462" s="121" t="s">
        <v>749</v>
      </c>
      <c r="AB2462" s="121" t="s">
        <v>4792</v>
      </c>
      <c r="AC2462" s="121"/>
      <c r="AD2462" s="122"/>
      <c r="AE2462" s="128"/>
      <c r="AF2462" s="121" t="s">
        <v>4246</v>
      </c>
      <c r="AG2462" s="121"/>
      <c r="AH2462" s="121" t="s">
        <v>4246</v>
      </c>
      <c r="AI2462" s="121"/>
      <c r="AJ2462" s="123"/>
      <c r="AK2462" s="123"/>
      <c r="AL2462" s="123" t="s">
        <v>4246</v>
      </c>
      <c r="AM2462" s="123"/>
      <c r="AN2462" s="136"/>
      <c r="AO2462" s="23"/>
      <c r="AP2462" s="24"/>
      <c r="AQ2462" s="23"/>
      <c r="AS2462" s="163"/>
      <c r="AT2462" s="163"/>
    </row>
    <row r="2463" spans="1:46" s="40" customFormat="1" ht="38.25" outlineLevel="1" x14ac:dyDescent="0.25">
      <c r="A2463" s="70"/>
      <c r="B2463" s="23" t="s">
        <v>3038</v>
      </c>
      <c r="C2463" s="25" t="s">
        <v>79</v>
      </c>
      <c r="D2463" s="25" t="s">
        <v>712</v>
      </c>
      <c r="E2463" s="25" t="s">
        <v>713</v>
      </c>
      <c r="F2463" s="25" t="s">
        <v>713</v>
      </c>
      <c r="G2463" s="25" t="s">
        <v>4257</v>
      </c>
      <c r="H2463" s="23" t="s">
        <v>100</v>
      </c>
      <c r="I2463" s="29">
        <v>1</v>
      </c>
      <c r="J2463" s="41">
        <v>710000000</v>
      </c>
      <c r="K2463" s="25" t="s">
        <v>82</v>
      </c>
      <c r="L2463" s="25" t="s">
        <v>83</v>
      </c>
      <c r="M2463" s="30" t="s">
        <v>110</v>
      </c>
      <c r="N2463" s="23"/>
      <c r="O2463" s="75" t="s">
        <v>184</v>
      </c>
      <c r="P2463" s="67" t="s">
        <v>112</v>
      </c>
      <c r="Q2463" s="23"/>
      <c r="R2463" s="25"/>
      <c r="S2463" s="45"/>
      <c r="T2463" s="45"/>
      <c r="U2463" s="45">
        <v>5357.14</v>
      </c>
      <c r="V2463" s="45">
        <f t="shared" si="577"/>
        <v>5999.9968000000008</v>
      </c>
      <c r="W2463" s="45"/>
      <c r="X2463" s="23">
        <v>2017</v>
      </c>
      <c r="Y2463" s="43"/>
      <c r="Z2463" s="121" t="s">
        <v>1135</v>
      </c>
      <c r="AA2463" s="121" t="s">
        <v>711</v>
      </c>
      <c r="AB2463" s="121" t="s">
        <v>4792</v>
      </c>
      <c r="AC2463" s="121"/>
      <c r="AD2463" s="122"/>
      <c r="AE2463" s="128"/>
      <c r="AF2463" s="121" t="s">
        <v>5380</v>
      </c>
      <c r="AG2463" s="121"/>
      <c r="AH2463" s="121" t="s">
        <v>5382</v>
      </c>
      <c r="AI2463" s="121"/>
      <c r="AJ2463" s="123"/>
      <c r="AK2463" s="123"/>
      <c r="AL2463" s="123">
        <v>6000</v>
      </c>
      <c r="AM2463" s="123">
        <f>V2463-AL2463</f>
        <v>-3.1999999991967343E-3</v>
      </c>
      <c r="AN2463" s="136"/>
      <c r="AO2463" s="23"/>
      <c r="AP2463" s="24"/>
      <c r="AQ2463" s="23"/>
      <c r="AS2463" s="163"/>
      <c r="AT2463" s="163"/>
    </row>
    <row r="2464" spans="1:46" s="40" customFormat="1" ht="38.25" outlineLevel="1" x14ac:dyDescent="0.25">
      <c r="A2464" s="70"/>
      <c r="B2464" s="23" t="s">
        <v>3039</v>
      </c>
      <c r="C2464" s="25" t="s">
        <v>79</v>
      </c>
      <c r="D2464" s="25" t="s">
        <v>712</v>
      </c>
      <c r="E2464" s="25" t="s">
        <v>713</v>
      </c>
      <c r="F2464" s="25" t="s">
        <v>713</v>
      </c>
      <c r="G2464" s="25" t="s">
        <v>4257</v>
      </c>
      <c r="H2464" s="23" t="s">
        <v>100</v>
      </c>
      <c r="I2464" s="29">
        <v>1</v>
      </c>
      <c r="J2464" s="41">
        <v>710000000</v>
      </c>
      <c r="K2464" s="25" t="s">
        <v>82</v>
      </c>
      <c r="L2464" s="25" t="s">
        <v>83</v>
      </c>
      <c r="M2464" s="30" t="s">
        <v>109</v>
      </c>
      <c r="N2464" s="23"/>
      <c r="O2464" s="25" t="s">
        <v>4309</v>
      </c>
      <c r="P2464" s="67" t="s">
        <v>112</v>
      </c>
      <c r="Q2464" s="23"/>
      <c r="R2464" s="25"/>
      <c r="S2464" s="45"/>
      <c r="T2464" s="45"/>
      <c r="U2464" s="45">
        <v>0</v>
      </c>
      <c r="V2464" s="45">
        <f t="shared" si="577"/>
        <v>0</v>
      </c>
      <c r="W2464" s="45"/>
      <c r="X2464" s="23">
        <v>2017</v>
      </c>
      <c r="Y2464" s="43" t="s">
        <v>4239</v>
      </c>
      <c r="Z2464" s="121" t="s">
        <v>1135</v>
      </c>
      <c r="AA2464" s="121" t="s">
        <v>749</v>
      </c>
      <c r="AB2464" s="121" t="s">
        <v>4792</v>
      </c>
      <c r="AC2464" s="121"/>
      <c r="AD2464" s="122"/>
      <c r="AE2464" s="128"/>
      <c r="AF2464" s="121" t="s">
        <v>5370</v>
      </c>
      <c r="AG2464" s="121"/>
      <c r="AH2464" s="121" t="s">
        <v>5369</v>
      </c>
      <c r="AI2464" s="121"/>
      <c r="AJ2464" s="123"/>
      <c r="AK2464" s="123"/>
      <c r="AL2464" s="123">
        <v>160048</v>
      </c>
      <c r="AM2464" s="123"/>
      <c r="AN2464" s="136"/>
      <c r="AO2464" s="23"/>
      <c r="AP2464" s="24"/>
      <c r="AQ2464" s="23"/>
      <c r="AS2464" s="163"/>
      <c r="AT2464" s="163"/>
    </row>
    <row r="2465" spans="1:46" s="40" customFormat="1" ht="38.25" outlineLevel="1" x14ac:dyDescent="0.25">
      <c r="A2465" s="70"/>
      <c r="B2465" s="23" t="s">
        <v>8973</v>
      </c>
      <c r="C2465" s="25" t="s">
        <v>79</v>
      </c>
      <c r="D2465" s="25" t="s">
        <v>712</v>
      </c>
      <c r="E2465" s="25" t="s">
        <v>713</v>
      </c>
      <c r="F2465" s="25" t="s">
        <v>713</v>
      </c>
      <c r="G2465" s="25" t="s">
        <v>4257</v>
      </c>
      <c r="H2465" s="23" t="s">
        <v>100</v>
      </c>
      <c r="I2465" s="29">
        <v>1</v>
      </c>
      <c r="J2465" s="41">
        <v>710000000</v>
      </c>
      <c r="K2465" s="25" t="s">
        <v>82</v>
      </c>
      <c r="L2465" s="25" t="s">
        <v>83</v>
      </c>
      <c r="M2465" s="30" t="s">
        <v>109</v>
      </c>
      <c r="N2465" s="23"/>
      <c r="O2465" s="25" t="s">
        <v>4309</v>
      </c>
      <c r="P2465" s="67" t="s">
        <v>112</v>
      </c>
      <c r="Q2465" s="23"/>
      <c r="R2465" s="25"/>
      <c r="S2465" s="45"/>
      <c r="T2465" s="45"/>
      <c r="U2465" s="45">
        <f>144000+64000</f>
        <v>208000</v>
      </c>
      <c r="V2465" s="45">
        <f t="shared" ref="V2465" si="589">U2465*1.12</f>
        <v>232960.00000000003</v>
      </c>
      <c r="W2465" s="45"/>
      <c r="X2465" s="23">
        <v>2017</v>
      </c>
      <c r="Y2465" s="43"/>
      <c r="Z2465" s="121" t="s">
        <v>1135</v>
      </c>
      <c r="AA2465" s="121" t="s">
        <v>749</v>
      </c>
      <c r="AB2465" s="121" t="s">
        <v>4792</v>
      </c>
      <c r="AC2465" s="121"/>
      <c r="AD2465" s="122"/>
      <c r="AE2465" s="128"/>
      <c r="AF2465" s="121" t="s">
        <v>5370</v>
      </c>
      <c r="AG2465" s="121"/>
      <c r="AH2465" s="121" t="s">
        <v>5369</v>
      </c>
      <c r="AI2465" s="121"/>
      <c r="AJ2465" s="123"/>
      <c r="AK2465" s="123"/>
      <c r="AL2465" s="123">
        <v>160048</v>
      </c>
      <c r="AM2465" s="123">
        <f>V2465-AL2465</f>
        <v>72912.000000000029</v>
      </c>
      <c r="AN2465" s="136"/>
      <c r="AO2465" s="23"/>
      <c r="AP2465" s="24"/>
      <c r="AQ2465" s="23"/>
      <c r="AS2465" s="163"/>
      <c r="AT2465" s="163"/>
    </row>
    <row r="2466" spans="1:46" s="40" customFormat="1" ht="38.25" outlineLevel="1" x14ac:dyDescent="0.25">
      <c r="A2466" s="70"/>
      <c r="B2466" s="23" t="s">
        <v>3040</v>
      </c>
      <c r="C2466" s="25" t="s">
        <v>79</v>
      </c>
      <c r="D2466" s="25" t="s">
        <v>712</v>
      </c>
      <c r="E2466" s="25" t="s">
        <v>713</v>
      </c>
      <c r="F2466" s="25" t="s">
        <v>713</v>
      </c>
      <c r="G2466" s="25" t="s">
        <v>4257</v>
      </c>
      <c r="H2466" s="23" t="s">
        <v>100</v>
      </c>
      <c r="I2466" s="29">
        <v>1</v>
      </c>
      <c r="J2466" s="41">
        <v>710000000</v>
      </c>
      <c r="K2466" s="25" t="s">
        <v>82</v>
      </c>
      <c r="L2466" s="25" t="s">
        <v>83</v>
      </c>
      <c r="M2466" s="30" t="s">
        <v>104</v>
      </c>
      <c r="N2466" s="23"/>
      <c r="O2466" s="25" t="s">
        <v>4309</v>
      </c>
      <c r="P2466" s="67" t="s">
        <v>112</v>
      </c>
      <c r="Q2466" s="23"/>
      <c r="R2466" s="25"/>
      <c r="S2466" s="45"/>
      <c r="T2466" s="45"/>
      <c r="U2466" s="45">
        <v>99232</v>
      </c>
      <c r="V2466" s="45">
        <f t="shared" si="577"/>
        <v>111139.84000000001</v>
      </c>
      <c r="W2466" s="45"/>
      <c r="X2466" s="23">
        <v>2017</v>
      </c>
      <c r="Y2466" s="43"/>
      <c r="Z2466" s="121" t="s">
        <v>1135</v>
      </c>
      <c r="AA2466" s="121" t="s">
        <v>750</v>
      </c>
      <c r="AB2466" s="121" t="s">
        <v>4792</v>
      </c>
      <c r="AC2466" s="121"/>
      <c r="AD2466" s="122"/>
      <c r="AE2466" s="128"/>
      <c r="AF2466" s="121" t="s">
        <v>5370</v>
      </c>
      <c r="AG2466" s="121"/>
      <c r="AH2466" s="121" t="s">
        <v>5369</v>
      </c>
      <c r="AI2466" s="121"/>
      <c r="AJ2466" s="123"/>
      <c r="AK2466" s="123"/>
      <c r="AL2466" s="123">
        <v>110019.84</v>
      </c>
      <c r="AM2466" s="123">
        <f t="shared" ref="AM2466:AM2467" si="590">V2466-AL2466</f>
        <v>1120.0000000000146</v>
      </c>
      <c r="AN2466" s="136"/>
      <c r="AO2466" s="23"/>
      <c r="AP2466" s="24"/>
      <c r="AQ2466" s="23"/>
      <c r="AS2466" s="163"/>
      <c r="AT2466" s="163"/>
    </row>
    <row r="2467" spans="1:46" s="40" customFormat="1" ht="38.25" outlineLevel="1" x14ac:dyDescent="0.25">
      <c r="A2467" s="70"/>
      <c r="B2467" s="23" t="s">
        <v>3041</v>
      </c>
      <c r="C2467" s="25" t="s">
        <v>79</v>
      </c>
      <c r="D2467" s="25" t="s">
        <v>712</v>
      </c>
      <c r="E2467" s="25" t="s">
        <v>713</v>
      </c>
      <c r="F2467" s="25" t="s">
        <v>713</v>
      </c>
      <c r="G2467" s="25" t="s">
        <v>4257</v>
      </c>
      <c r="H2467" s="23" t="s">
        <v>100</v>
      </c>
      <c r="I2467" s="29">
        <v>1</v>
      </c>
      <c r="J2467" s="41">
        <v>710000000</v>
      </c>
      <c r="K2467" s="25" t="s">
        <v>82</v>
      </c>
      <c r="L2467" s="25" t="s">
        <v>83</v>
      </c>
      <c r="M2467" s="25" t="s">
        <v>111</v>
      </c>
      <c r="N2467" s="23"/>
      <c r="O2467" s="25" t="s">
        <v>4309</v>
      </c>
      <c r="P2467" s="67" t="s">
        <v>112</v>
      </c>
      <c r="Q2467" s="23"/>
      <c r="R2467" s="25"/>
      <c r="S2467" s="45"/>
      <c r="T2467" s="45"/>
      <c r="U2467" s="45">
        <v>99600</v>
      </c>
      <c r="V2467" s="45">
        <f t="shared" si="577"/>
        <v>111552.00000000001</v>
      </c>
      <c r="W2467" s="45"/>
      <c r="X2467" s="23">
        <v>2017</v>
      </c>
      <c r="Y2467" s="43"/>
      <c r="Z2467" s="121" t="s">
        <v>1135</v>
      </c>
      <c r="AA2467" s="121" t="s">
        <v>751</v>
      </c>
      <c r="AB2467" s="121" t="s">
        <v>4792</v>
      </c>
      <c r="AC2467" s="121"/>
      <c r="AD2467" s="122"/>
      <c r="AE2467" s="128"/>
      <c r="AF2467" s="121" t="s">
        <v>5370</v>
      </c>
      <c r="AG2467" s="121"/>
      <c r="AH2467" s="121" t="s">
        <v>5369</v>
      </c>
      <c r="AI2467" s="121"/>
      <c r="AJ2467" s="123"/>
      <c r="AK2467" s="123"/>
      <c r="AL2467" s="123">
        <v>110432</v>
      </c>
      <c r="AM2467" s="123">
        <f t="shared" si="590"/>
        <v>1120.0000000000146</v>
      </c>
      <c r="AN2467" s="136"/>
      <c r="AO2467" s="23"/>
      <c r="AP2467" s="24"/>
      <c r="AQ2467" s="23"/>
      <c r="AS2467" s="163"/>
      <c r="AT2467" s="163"/>
    </row>
    <row r="2468" spans="1:46" s="40" customFormat="1" ht="63.75" outlineLevel="1" x14ac:dyDescent="0.25">
      <c r="A2468" s="70"/>
      <c r="B2468" s="23" t="s">
        <v>3042</v>
      </c>
      <c r="C2468" s="25" t="s">
        <v>79</v>
      </c>
      <c r="D2468" s="25" t="s">
        <v>1141</v>
      </c>
      <c r="E2468" s="25" t="s">
        <v>1142</v>
      </c>
      <c r="F2468" s="25" t="s">
        <v>1142</v>
      </c>
      <c r="G2468" s="25" t="s">
        <v>4281</v>
      </c>
      <c r="H2468" s="23" t="s">
        <v>100</v>
      </c>
      <c r="I2468" s="29">
        <v>1</v>
      </c>
      <c r="J2468" s="41">
        <v>710000000</v>
      </c>
      <c r="K2468" s="25" t="s">
        <v>82</v>
      </c>
      <c r="L2468" s="25" t="s">
        <v>83</v>
      </c>
      <c r="M2468" s="30" t="s">
        <v>101</v>
      </c>
      <c r="N2468" s="23"/>
      <c r="O2468" s="25" t="s">
        <v>4309</v>
      </c>
      <c r="P2468" s="67" t="s">
        <v>112</v>
      </c>
      <c r="Q2468" s="23"/>
      <c r="R2468" s="25"/>
      <c r="S2468" s="45"/>
      <c r="T2468" s="45"/>
      <c r="U2468" s="68">
        <v>771428.57</v>
      </c>
      <c r="V2468" s="45">
        <f t="shared" si="577"/>
        <v>863999.99840000004</v>
      </c>
      <c r="W2468" s="45"/>
      <c r="X2468" s="23">
        <v>2017</v>
      </c>
      <c r="Y2468" s="43"/>
      <c r="Z2468" s="121" t="s">
        <v>1143</v>
      </c>
      <c r="AA2468" s="121" t="s">
        <v>728</v>
      </c>
      <c r="AB2468" s="121" t="s">
        <v>4792</v>
      </c>
      <c r="AC2468" s="121"/>
      <c r="AD2468" s="122"/>
      <c r="AE2468" s="128"/>
      <c r="AF2468" s="121" t="s">
        <v>4601</v>
      </c>
      <c r="AG2468" s="121"/>
      <c r="AH2468" s="121" t="s">
        <v>4602</v>
      </c>
      <c r="AI2468" s="121"/>
      <c r="AJ2468" s="123"/>
      <c r="AK2468" s="123"/>
      <c r="AL2468" s="123">
        <v>864000</v>
      </c>
      <c r="AM2468" s="123">
        <f>V2468-AL2468</f>
        <v>-1.5999999595806003E-3</v>
      </c>
      <c r="AN2468" s="136"/>
      <c r="AO2468" s="23"/>
      <c r="AP2468" s="24"/>
      <c r="AQ2468" s="23"/>
      <c r="AS2468" s="163"/>
      <c r="AT2468" s="163"/>
    </row>
    <row r="2469" spans="1:46" s="40" customFormat="1" ht="63.75" outlineLevel="1" x14ac:dyDescent="0.25">
      <c r="A2469" s="70"/>
      <c r="B2469" s="23" t="s">
        <v>3043</v>
      </c>
      <c r="C2469" s="25" t="s">
        <v>79</v>
      </c>
      <c r="D2469" s="25" t="s">
        <v>1141</v>
      </c>
      <c r="E2469" s="25" t="s">
        <v>1142</v>
      </c>
      <c r="F2469" s="25" t="s">
        <v>1142</v>
      </c>
      <c r="G2469" s="25" t="s">
        <v>4270</v>
      </c>
      <c r="H2469" s="23" t="s">
        <v>100</v>
      </c>
      <c r="I2469" s="29">
        <v>1</v>
      </c>
      <c r="J2469" s="41">
        <v>710000000</v>
      </c>
      <c r="K2469" s="25" t="s">
        <v>82</v>
      </c>
      <c r="L2469" s="25" t="s">
        <v>83</v>
      </c>
      <c r="M2469" s="30" t="s">
        <v>101</v>
      </c>
      <c r="N2469" s="23"/>
      <c r="O2469" s="25" t="s">
        <v>4309</v>
      </c>
      <c r="P2469" s="67" t="s">
        <v>112</v>
      </c>
      <c r="Q2469" s="23"/>
      <c r="R2469" s="25"/>
      <c r="S2469" s="45"/>
      <c r="T2469" s="45"/>
      <c r="U2469" s="68">
        <v>0</v>
      </c>
      <c r="V2469" s="45">
        <f t="shared" si="577"/>
        <v>0</v>
      </c>
      <c r="W2469" s="45"/>
      <c r="X2469" s="23">
        <v>2017</v>
      </c>
      <c r="Y2469" s="43" t="s">
        <v>4239</v>
      </c>
      <c r="Z2469" s="121" t="s">
        <v>1143</v>
      </c>
      <c r="AA2469" s="121" t="s">
        <v>728</v>
      </c>
      <c r="AB2469" s="121" t="s">
        <v>4792</v>
      </c>
      <c r="AC2469" s="121"/>
      <c r="AD2469" s="122"/>
      <c r="AE2469" s="128"/>
      <c r="AF2469" s="121" t="s">
        <v>8476</v>
      </c>
      <c r="AG2469" s="121"/>
      <c r="AH2469" s="121" t="s">
        <v>4603</v>
      </c>
      <c r="AI2469" s="121"/>
      <c r="AJ2469" s="123"/>
      <c r="AK2469" s="123"/>
      <c r="AL2469" s="123" t="s">
        <v>5384</v>
      </c>
      <c r="AM2469" s="123"/>
      <c r="AN2469" s="136"/>
      <c r="AO2469" s="23"/>
      <c r="AP2469" s="24"/>
      <c r="AQ2469" s="23"/>
      <c r="AS2469" s="163"/>
      <c r="AT2469" s="163"/>
    </row>
    <row r="2470" spans="1:46" s="40" customFormat="1" ht="63.75" outlineLevel="1" x14ac:dyDescent="0.25">
      <c r="A2470" s="70"/>
      <c r="B2470" s="23" t="s">
        <v>4720</v>
      </c>
      <c r="C2470" s="25" t="s">
        <v>79</v>
      </c>
      <c r="D2470" s="25" t="s">
        <v>1141</v>
      </c>
      <c r="E2470" s="25" t="s">
        <v>1142</v>
      </c>
      <c r="F2470" s="25" t="s">
        <v>1142</v>
      </c>
      <c r="G2470" s="25" t="s">
        <v>4270</v>
      </c>
      <c r="H2470" s="23" t="s">
        <v>100</v>
      </c>
      <c r="I2470" s="29">
        <v>1</v>
      </c>
      <c r="J2470" s="41">
        <v>710000000</v>
      </c>
      <c r="K2470" s="25" t="s">
        <v>82</v>
      </c>
      <c r="L2470" s="25" t="s">
        <v>83</v>
      </c>
      <c r="M2470" s="30" t="s">
        <v>101</v>
      </c>
      <c r="N2470" s="23"/>
      <c r="O2470" s="25" t="s">
        <v>4309</v>
      </c>
      <c r="P2470" s="67" t="s">
        <v>112</v>
      </c>
      <c r="Q2470" s="23"/>
      <c r="R2470" s="25"/>
      <c r="S2470" s="45"/>
      <c r="T2470" s="45"/>
      <c r="U2470" s="68">
        <v>664499.99999999988</v>
      </c>
      <c r="V2470" s="45">
        <f t="shared" ref="V2470" si="591">U2470*1.12</f>
        <v>744239.99999999988</v>
      </c>
      <c r="W2470" s="45"/>
      <c r="X2470" s="23">
        <v>2017</v>
      </c>
      <c r="Y2470" s="43"/>
      <c r="Z2470" s="121" t="s">
        <v>1143</v>
      </c>
      <c r="AA2470" s="121" t="s">
        <v>728</v>
      </c>
      <c r="AB2470" s="121" t="s">
        <v>4792</v>
      </c>
      <c r="AC2470" s="121"/>
      <c r="AD2470" s="122"/>
      <c r="AE2470" s="128"/>
      <c r="AF2470" s="121" t="s">
        <v>5370</v>
      </c>
      <c r="AG2470" s="121"/>
      <c r="AH2470" s="121" t="s">
        <v>4603</v>
      </c>
      <c r="AI2470" s="121"/>
      <c r="AJ2470" s="123"/>
      <c r="AK2470" s="123"/>
      <c r="AL2470" s="123">
        <v>744240</v>
      </c>
      <c r="AM2470" s="123">
        <f>V2470-AL2470</f>
        <v>0</v>
      </c>
      <c r="AN2470" s="136"/>
      <c r="AO2470" s="23"/>
      <c r="AP2470" s="24"/>
      <c r="AQ2470" s="23"/>
      <c r="AS2470" s="163"/>
      <c r="AT2470" s="163"/>
    </row>
    <row r="2471" spans="1:46" s="40" customFormat="1" ht="63.75" outlineLevel="1" x14ac:dyDescent="0.25">
      <c r="A2471" s="70"/>
      <c r="B2471" s="23" t="s">
        <v>3044</v>
      </c>
      <c r="C2471" s="25" t="s">
        <v>79</v>
      </c>
      <c r="D2471" s="25" t="s">
        <v>1141</v>
      </c>
      <c r="E2471" s="25" t="s">
        <v>1142</v>
      </c>
      <c r="F2471" s="25" t="s">
        <v>1142</v>
      </c>
      <c r="G2471" s="25" t="s">
        <v>4270</v>
      </c>
      <c r="H2471" s="23" t="s">
        <v>100</v>
      </c>
      <c r="I2471" s="29">
        <v>1</v>
      </c>
      <c r="J2471" s="41">
        <v>710000000</v>
      </c>
      <c r="K2471" s="25" t="s">
        <v>82</v>
      </c>
      <c r="L2471" s="25" t="s">
        <v>83</v>
      </c>
      <c r="M2471" s="30" t="s">
        <v>109</v>
      </c>
      <c r="N2471" s="23"/>
      <c r="O2471" s="25" t="s">
        <v>4309</v>
      </c>
      <c r="P2471" s="67" t="s">
        <v>112</v>
      </c>
      <c r="Q2471" s="23"/>
      <c r="R2471" s="25"/>
      <c r="S2471" s="45"/>
      <c r="T2471" s="45"/>
      <c r="U2471" s="45">
        <v>835714</v>
      </c>
      <c r="V2471" s="45">
        <f t="shared" si="577"/>
        <v>935999.68</v>
      </c>
      <c r="W2471" s="45"/>
      <c r="X2471" s="23">
        <v>2017</v>
      </c>
      <c r="Y2471" s="43"/>
      <c r="Z2471" s="121" t="s">
        <v>1143</v>
      </c>
      <c r="AA2471" s="121" t="s">
        <v>749</v>
      </c>
      <c r="AB2471" s="121" t="s">
        <v>4792</v>
      </c>
      <c r="AC2471" s="121"/>
      <c r="AD2471" s="122"/>
      <c r="AE2471" s="128"/>
      <c r="AF2471" s="121" t="s">
        <v>5380</v>
      </c>
      <c r="AG2471" s="121"/>
      <c r="AH2471" s="121" t="s">
        <v>4603</v>
      </c>
      <c r="AI2471" s="121"/>
      <c r="AJ2471" s="123"/>
      <c r="AK2471" s="123"/>
      <c r="AL2471" s="123">
        <v>670800</v>
      </c>
      <c r="AM2471" s="123">
        <f>V2471-AL2471</f>
        <v>265199.68000000005</v>
      </c>
      <c r="AN2471" s="136"/>
      <c r="AO2471" s="23"/>
      <c r="AP2471" s="24"/>
      <c r="AQ2471" s="23"/>
      <c r="AS2471" s="163"/>
      <c r="AT2471" s="163"/>
    </row>
    <row r="2472" spans="1:46" s="40" customFormat="1" ht="63.75" outlineLevel="1" x14ac:dyDescent="0.25">
      <c r="A2472" s="70"/>
      <c r="B2472" s="23" t="s">
        <v>3045</v>
      </c>
      <c r="C2472" s="25" t="s">
        <v>79</v>
      </c>
      <c r="D2472" s="25" t="s">
        <v>1141</v>
      </c>
      <c r="E2472" s="25" t="s">
        <v>1142</v>
      </c>
      <c r="F2472" s="25" t="s">
        <v>1142</v>
      </c>
      <c r="G2472" s="25" t="s">
        <v>4270</v>
      </c>
      <c r="H2472" s="23" t="s">
        <v>100</v>
      </c>
      <c r="I2472" s="29">
        <v>1</v>
      </c>
      <c r="J2472" s="41">
        <v>710000000</v>
      </c>
      <c r="K2472" s="25" t="s">
        <v>82</v>
      </c>
      <c r="L2472" s="25" t="s">
        <v>83</v>
      </c>
      <c r="M2472" s="30" t="s">
        <v>104</v>
      </c>
      <c r="N2472" s="23"/>
      <c r="O2472" s="25" t="s">
        <v>4309</v>
      </c>
      <c r="P2472" s="67" t="s">
        <v>112</v>
      </c>
      <c r="Q2472" s="23"/>
      <c r="R2472" s="25"/>
      <c r="S2472" s="45"/>
      <c r="T2472" s="45"/>
      <c r="U2472" s="45">
        <v>579600</v>
      </c>
      <c r="V2472" s="45">
        <f t="shared" si="577"/>
        <v>649152.00000000012</v>
      </c>
      <c r="W2472" s="45"/>
      <c r="X2472" s="23">
        <v>2017</v>
      </c>
      <c r="Y2472" s="43"/>
      <c r="Z2472" s="121" t="s">
        <v>1143</v>
      </c>
      <c r="AA2472" s="121" t="s">
        <v>750</v>
      </c>
      <c r="AB2472" s="121" t="s">
        <v>4792</v>
      </c>
      <c r="AC2472" s="121"/>
      <c r="AD2472" s="122"/>
      <c r="AE2472" s="128"/>
      <c r="AF2472" s="121" t="s">
        <v>5380</v>
      </c>
      <c r="AG2472" s="121"/>
      <c r="AH2472" s="121" t="s">
        <v>4603</v>
      </c>
      <c r="AI2472" s="121"/>
      <c r="AJ2472" s="123"/>
      <c r="AK2472" s="123"/>
      <c r="AL2472" s="123">
        <v>648000</v>
      </c>
      <c r="AM2472" s="123">
        <f>V2472-AL2472</f>
        <v>1152.0000000001164</v>
      </c>
      <c r="AN2472" s="136"/>
      <c r="AO2472" s="23"/>
      <c r="AP2472" s="24"/>
      <c r="AQ2472" s="23"/>
      <c r="AS2472" s="163"/>
      <c r="AT2472" s="163"/>
    </row>
    <row r="2473" spans="1:46" s="40" customFormat="1" ht="76.5" outlineLevel="1" x14ac:dyDescent="0.25">
      <c r="A2473" s="70"/>
      <c r="B2473" s="23" t="s">
        <v>3046</v>
      </c>
      <c r="C2473" s="25" t="s">
        <v>79</v>
      </c>
      <c r="D2473" s="25" t="s">
        <v>142</v>
      </c>
      <c r="E2473" s="25" t="s">
        <v>143</v>
      </c>
      <c r="F2473" s="25" t="s">
        <v>144</v>
      </c>
      <c r="G2473" s="25" t="s">
        <v>144</v>
      </c>
      <c r="H2473" s="23" t="s">
        <v>100</v>
      </c>
      <c r="I2473" s="29">
        <v>0.5</v>
      </c>
      <c r="J2473" s="41">
        <v>710000000</v>
      </c>
      <c r="K2473" s="25" t="s">
        <v>82</v>
      </c>
      <c r="L2473" s="25" t="s">
        <v>83</v>
      </c>
      <c r="M2473" s="25" t="s">
        <v>104</v>
      </c>
      <c r="N2473" s="23"/>
      <c r="O2473" s="25" t="s">
        <v>4309</v>
      </c>
      <c r="P2473" s="25" t="s">
        <v>112</v>
      </c>
      <c r="Q2473" s="23"/>
      <c r="R2473" s="25"/>
      <c r="S2473" s="45"/>
      <c r="T2473" s="45"/>
      <c r="U2473" s="45">
        <v>1176437</v>
      </c>
      <c r="V2473" s="45">
        <f t="shared" si="577"/>
        <v>1317609.4400000002</v>
      </c>
      <c r="W2473" s="23"/>
      <c r="X2473" s="23">
        <v>2017</v>
      </c>
      <c r="Y2473" s="43"/>
      <c r="Z2473" s="121" t="s">
        <v>1293</v>
      </c>
      <c r="AA2473" s="121" t="s">
        <v>750</v>
      </c>
      <c r="AB2473" s="121" t="s">
        <v>4792</v>
      </c>
      <c r="AC2473" s="121"/>
      <c r="AD2473" s="122"/>
      <c r="AE2473" s="122"/>
      <c r="AF2473" s="121" t="s">
        <v>4246</v>
      </c>
      <c r="AG2473" s="121"/>
      <c r="AH2473" s="121" t="s">
        <v>4246</v>
      </c>
      <c r="AI2473" s="121"/>
      <c r="AJ2473" s="123"/>
      <c r="AK2473" s="123"/>
      <c r="AL2473" s="123" t="s">
        <v>4246</v>
      </c>
      <c r="AM2473" s="123"/>
      <c r="AN2473" s="136"/>
      <c r="AO2473" s="23"/>
      <c r="AP2473" s="24"/>
      <c r="AQ2473" s="23"/>
      <c r="AS2473" s="163"/>
      <c r="AT2473" s="163"/>
    </row>
    <row r="2474" spans="1:46" s="40" customFormat="1" ht="76.5" outlineLevel="1" x14ac:dyDescent="0.25">
      <c r="A2474" s="70"/>
      <c r="B2474" s="23" t="s">
        <v>3047</v>
      </c>
      <c r="C2474" s="25" t="s">
        <v>79</v>
      </c>
      <c r="D2474" s="25" t="s">
        <v>158</v>
      </c>
      <c r="E2474" s="25" t="s">
        <v>159</v>
      </c>
      <c r="F2474" s="25" t="s">
        <v>159</v>
      </c>
      <c r="G2474" s="25" t="s">
        <v>4294</v>
      </c>
      <c r="H2474" s="23" t="s">
        <v>81</v>
      </c>
      <c r="I2474" s="29">
        <v>0.5</v>
      </c>
      <c r="J2474" s="41">
        <v>710000000</v>
      </c>
      <c r="K2474" s="25" t="s">
        <v>82</v>
      </c>
      <c r="L2474" s="75" t="s">
        <v>273</v>
      </c>
      <c r="M2474" s="30" t="s">
        <v>101</v>
      </c>
      <c r="N2474" s="23"/>
      <c r="O2474" s="25" t="s">
        <v>4299</v>
      </c>
      <c r="P2474" s="67" t="s">
        <v>112</v>
      </c>
      <c r="Q2474" s="23"/>
      <c r="R2474" s="25"/>
      <c r="S2474" s="45"/>
      <c r="T2474" s="45"/>
      <c r="U2474" s="68">
        <v>0</v>
      </c>
      <c r="V2474" s="45">
        <f t="shared" si="577"/>
        <v>0</v>
      </c>
      <c r="W2474" s="45"/>
      <c r="X2474" s="23">
        <v>2017</v>
      </c>
      <c r="Y2474" s="43" t="s">
        <v>7366</v>
      </c>
      <c r="Z2474" s="121" t="s">
        <v>1422</v>
      </c>
      <c r="AA2474" s="121" t="s">
        <v>728</v>
      </c>
      <c r="AB2474" s="121"/>
      <c r="AC2474" s="121"/>
      <c r="AD2474" s="122"/>
      <c r="AE2474" s="128"/>
      <c r="AF2474" s="121" t="s">
        <v>4078</v>
      </c>
      <c r="AG2474" s="121"/>
      <c r="AH2474" s="126"/>
      <c r="AI2474" s="121"/>
      <c r="AJ2474" s="123"/>
      <c r="AK2474" s="123"/>
      <c r="AL2474" s="123"/>
      <c r="AM2474" s="123"/>
      <c r="AN2474" s="136"/>
      <c r="AO2474" s="23"/>
      <c r="AP2474" s="24"/>
      <c r="AQ2474" s="23"/>
      <c r="AS2474" s="163"/>
      <c r="AT2474" s="163"/>
    </row>
    <row r="2475" spans="1:46" s="40" customFormat="1" ht="76.5" outlineLevel="1" x14ac:dyDescent="0.25">
      <c r="A2475" s="70"/>
      <c r="B2475" s="23" t="s">
        <v>7361</v>
      </c>
      <c r="C2475" s="25" t="s">
        <v>79</v>
      </c>
      <c r="D2475" s="25" t="s">
        <v>7363</v>
      </c>
      <c r="E2475" s="25" t="s">
        <v>7364</v>
      </c>
      <c r="F2475" s="25" t="s">
        <v>7365</v>
      </c>
      <c r="G2475" s="25" t="s">
        <v>7369</v>
      </c>
      <c r="H2475" s="23" t="s">
        <v>81</v>
      </c>
      <c r="I2475" s="29">
        <v>0.5</v>
      </c>
      <c r="J2475" s="41">
        <v>710000000</v>
      </c>
      <c r="K2475" s="25" t="s">
        <v>82</v>
      </c>
      <c r="L2475" s="75" t="s">
        <v>273</v>
      </c>
      <c r="M2475" s="30" t="s">
        <v>101</v>
      </c>
      <c r="N2475" s="23"/>
      <c r="O2475" s="25" t="s">
        <v>4299</v>
      </c>
      <c r="P2475" s="67" t="s">
        <v>112</v>
      </c>
      <c r="Q2475" s="23"/>
      <c r="R2475" s="25"/>
      <c r="S2475" s="45"/>
      <c r="T2475" s="45"/>
      <c r="U2475" s="68">
        <f>3700000+335000</f>
        <v>4035000</v>
      </c>
      <c r="V2475" s="45">
        <f t="shared" ref="V2475" si="592">U2475*1.12</f>
        <v>4519200</v>
      </c>
      <c r="W2475" s="45"/>
      <c r="X2475" s="23">
        <v>2017</v>
      </c>
      <c r="Y2475" s="43"/>
      <c r="Z2475" s="121" t="s">
        <v>1422</v>
      </c>
      <c r="AA2475" s="121" t="s">
        <v>728</v>
      </c>
      <c r="AB2475" s="121" t="s">
        <v>4792</v>
      </c>
      <c r="AC2475" s="121">
        <v>1</v>
      </c>
      <c r="AD2475" s="122" t="s">
        <v>8341</v>
      </c>
      <c r="AE2475" s="128"/>
      <c r="AF2475" s="121" t="s">
        <v>8340</v>
      </c>
      <c r="AG2475" s="121"/>
      <c r="AH2475" s="121" t="s">
        <v>8259</v>
      </c>
      <c r="AI2475" s="121"/>
      <c r="AJ2475" s="123"/>
      <c r="AK2475" s="123"/>
      <c r="AL2475" s="123">
        <v>4480000</v>
      </c>
      <c r="AM2475" s="123">
        <f>V2475-AL2475</f>
        <v>39200</v>
      </c>
      <c r="AN2475" s="136"/>
      <c r="AO2475" s="23"/>
      <c r="AP2475" s="24"/>
      <c r="AQ2475" s="23"/>
      <c r="AS2475" s="163"/>
      <c r="AT2475" s="163"/>
    </row>
    <row r="2476" spans="1:46" s="40" customFormat="1" ht="76.5" outlineLevel="1" x14ac:dyDescent="0.25">
      <c r="A2476" s="70"/>
      <c r="B2476" s="23" t="s">
        <v>4392</v>
      </c>
      <c r="C2476" s="25" t="s">
        <v>79</v>
      </c>
      <c r="D2476" s="25" t="s">
        <v>158</v>
      </c>
      <c r="E2476" s="25" t="s">
        <v>159</v>
      </c>
      <c r="F2476" s="25" t="s">
        <v>159</v>
      </c>
      <c r="G2476" s="25" t="s">
        <v>1289</v>
      </c>
      <c r="H2476" s="23" t="s">
        <v>81</v>
      </c>
      <c r="I2476" s="29">
        <v>0.5</v>
      </c>
      <c r="J2476" s="41">
        <v>710000000</v>
      </c>
      <c r="K2476" s="25" t="s">
        <v>82</v>
      </c>
      <c r="L2476" s="75" t="s">
        <v>273</v>
      </c>
      <c r="M2476" s="30" t="s">
        <v>104</v>
      </c>
      <c r="N2476" s="23"/>
      <c r="O2476" s="75" t="s">
        <v>4300</v>
      </c>
      <c r="P2476" s="67" t="s">
        <v>112</v>
      </c>
      <c r="Q2476" s="23"/>
      <c r="R2476" s="25"/>
      <c r="S2476" s="45"/>
      <c r="T2476" s="45"/>
      <c r="U2476" s="45">
        <v>0</v>
      </c>
      <c r="V2476" s="45">
        <f t="shared" si="577"/>
        <v>0</v>
      </c>
      <c r="W2476" s="45"/>
      <c r="X2476" s="23">
        <v>2017</v>
      </c>
      <c r="Y2476" s="43" t="s">
        <v>7366</v>
      </c>
      <c r="Z2476" s="121" t="s">
        <v>1422</v>
      </c>
      <c r="AA2476" s="121" t="s">
        <v>750</v>
      </c>
      <c r="AB2476" s="121"/>
      <c r="AC2476" s="121"/>
      <c r="AD2476" s="122"/>
      <c r="AE2476" s="128"/>
      <c r="AF2476" s="121" t="s">
        <v>4078</v>
      </c>
      <c r="AG2476" s="121"/>
      <c r="AH2476" s="126"/>
      <c r="AI2476" s="121"/>
      <c r="AJ2476" s="123"/>
      <c r="AK2476" s="123"/>
      <c r="AL2476" s="123"/>
      <c r="AM2476" s="123"/>
      <c r="AN2476" s="136"/>
      <c r="AO2476" s="23"/>
      <c r="AP2476" s="24"/>
      <c r="AQ2476" s="23"/>
      <c r="AS2476" s="163"/>
      <c r="AT2476" s="163"/>
    </row>
    <row r="2477" spans="1:46" s="40" customFormat="1" ht="76.5" outlineLevel="1" x14ac:dyDescent="0.25">
      <c r="A2477" s="70"/>
      <c r="B2477" s="23" t="s">
        <v>7362</v>
      </c>
      <c r="C2477" s="25" t="s">
        <v>79</v>
      </c>
      <c r="D2477" s="25" t="s">
        <v>7363</v>
      </c>
      <c r="E2477" s="25" t="s">
        <v>7364</v>
      </c>
      <c r="F2477" s="25" t="s">
        <v>7365</v>
      </c>
      <c r="G2477" s="25" t="s">
        <v>7369</v>
      </c>
      <c r="H2477" s="23" t="s">
        <v>81</v>
      </c>
      <c r="I2477" s="29">
        <v>0.5</v>
      </c>
      <c r="J2477" s="41">
        <v>710000000</v>
      </c>
      <c r="K2477" s="25" t="s">
        <v>82</v>
      </c>
      <c r="L2477" s="75" t="s">
        <v>273</v>
      </c>
      <c r="M2477" s="30" t="s">
        <v>104</v>
      </c>
      <c r="N2477" s="23"/>
      <c r="O2477" s="75" t="s">
        <v>4300</v>
      </c>
      <c r="P2477" s="67" t="s">
        <v>112</v>
      </c>
      <c r="Q2477" s="23"/>
      <c r="R2477" s="25"/>
      <c r="S2477" s="45"/>
      <c r="T2477" s="45"/>
      <c r="U2477" s="45">
        <v>1600000</v>
      </c>
      <c r="V2477" s="45">
        <f t="shared" ref="V2477" si="593">U2477*1.12</f>
        <v>1792000.0000000002</v>
      </c>
      <c r="W2477" s="45"/>
      <c r="X2477" s="23">
        <v>2017</v>
      </c>
      <c r="Y2477" s="43"/>
      <c r="Z2477" s="121" t="s">
        <v>1422</v>
      </c>
      <c r="AA2477" s="121" t="s">
        <v>750</v>
      </c>
      <c r="AB2477" s="121" t="s">
        <v>4792</v>
      </c>
      <c r="AC2477" s="121">
        <v>2</v>
      </c>
      <c r="AD2477" s="122" t="s">
        <v>8341</v>
      </c>
      <c r="AE2477" s="128"/>
      <c r="AF2477" s="121" t="s">
        <v>8340</v>
      </c>
      <c r="AG2477" s="121"/>
      <c r="AH2477" s="121" t="s">
        <v>8259</v>
      </c>
      <c r="AI2477" s="121"/>
      <c r="AJ2477" s="123"/>
      <c r="AK2477" s="123"/>
      <c r="AL2477" s="123">
        <v>1792000</v>
      </c>
      <c r="AM2477" s="123">
        <f>V2477-AL2477</f>
        <v>0</v>
      </c>
      <c r="AN2477" s="136"/>
      <c r="AO2477" s="23"/>
      <c r="AP2477" s="24"/>
      <c r="AQ2477" s="23"/>
      <c r="AS2477" s="163"/>
      <c r="AT2477" s="163"/>
    </row>
    <row r="2478" spans="1:46" s="40" customFormat="1" ht="76.5" outlineLevel="1" x14ac:dyDescent="0.25">
      <c r="A2478" s="70"/>
      <c r="B2478" s="23" t="s">
        <v>3048</v>
      </c>
      <c r="C2478" s="25" t="s">
        <v>79</v>
      </c>
      <c r="D2478" s="25" t="s">
        <v>983</v>
      </c>
      <c r="E2478" s="25" t="s">
        <v>984</v>
      </c>
      <c r="F2478" s="25" t="s">
        <v>985</v>
      </c>
      <c r="G2478" s="25" t="s">
        <v>4271</v>
      </c>
      <c r="H2478" s="23" t="s">
        <v>81</v>
      </c>
      <c r="I2478" s="29">
        <v>0.5</v>
      </c>
      <c r="J2478" s="41">
        <v>710000000</v>
      </c>
      <c r="K2478" s="25" t="s">
        <v>82</v>
      </c>
      <c r="L2478" s="75" t="s">
        <v>83</v>
      </c>
      <c r="M2478" s="30" t="s">
        <v>969</v>
      </c>
      <c r="N2478" s="23"/>
      <c r="O2478" s="25" t="s">
        <v>4297</v>
      </c>
      <c r="P2478" s="67" t="s">
        <v>112</v>
      </c>
      <c r="Q2478" s="23"/>
      <c r="R2478" s="25"/>
      <c r="S2478" s="45"/>
      <c r="T2478" s="45"/>
      <c r="U2478" s="45">
        <v>0</v>
      </c>
      <c r="V2478" s="45">
        <f t="shared" si="577"/>
        <v>0</v>
      </c>
      <c r="W2478" s="45"/>
      <c r="X2478" s="23">
        <v>2017</v>
      </c>
      <c r="Y2478" s="43" t="s">
        <v>4589</v>
      </c>
      <c r="Z2478" s="121" t="s">
        <v>1426</v>
      </c>
      <c r="AA2478" s="121" t="s">
        <v>728</v>
      </c>
      <c r="AB2478" s="121"/>
      <c r="AC2478" s="121"/>
      <c r="AD2478" s="122"/>
      <c r="AE2478" s="128"/>
      <c r="AF2478" s="121" t="s">
        <v>4078</v>
      </c>
      <c r="AG2478" s="121"/>
      <c r="AH2478" s="126"/>
      <c r="AI2478" s="121"/>
      <c r="AJ2478" s="123"/>
      <c r="AK2478" s="123"/>
      <c r="AL2478" s="123"/>
      <c r="AM2478" s="123"/>
      <c r="AN2478" s="136"/>
      <c r="AO2478" s="23"/>
      <c r="AP2478" s="24"/>
      <c r="AQ2478" s="23"/>
      <c r="AS2478" s="163"/>
      <c r="AT2478" s="163"/>
    </row>
    <row r="2479" spans="1:46" s="40" customFormat="1" ht="76.5" outlineLevel="1" x14ac:dyDescent="0.25">
      <c r="A2479" s="70"/>
      <c r="B2479" s="23" t="s">
        <v>4565</v>
      </c>
      <c r="C2479" s="25" t="s">
        <v>79</v>
      </c>
      <c r="D2479" s="25" t="s">
        <v>983</v>
      </c>
      <c r="E2479" s="25" t="s">
        <v>984</v>
      </c>
      <c r="F2479" s="25" t="s">
        <v>985</v>
      </c>
      <c r="G2479" s="25" t="s">
        <v>4271</v>
      </c>
      <c r="H2479" s="72" t="s">
        <v>3011</v>
      </c>
      <c r="I2479" s="29">
        <v>0.5</v>
      </c>
      <c r="J2479" s="41">
        <v>710000000</v>
      </c>
      <c r="K2479" s="25" t="s">
        <v>82</v>
      </c>
      <c r="L2479" s="75" t="s">
        <v>83</v>
      </c>
      <c r="M2479" s="30" t="s">
        <v>969</v>
      </c>
      <c r="N2479" s="23"/>
      <c r="O2479" s="25" t="s">
        <v>4297</v>
      </c>
      <c r="P2479" s="67" t="s">
        <v>112</v>
      </c>
      <c r="Q2479" s="23"/>
      <c r="R2479" s="25"/>
      <c r="S2479" s="45"/>
      <c r="T2479" s="45"/>
      <c r="U2479" s="45">
        <v>0</v>
      </c>
      <c r="V2479" s="45">
        <f t="shared" ref="V2479" si="594">U2479*1.12</f>
        <v>0</v>
      </c>
      <c r="W2479" s="45"/>
      <c r="X2479" s="23">
        <v>2017</v>
      </c>
      <c r="Y2479" s="43" t="s">
        <v>4080</v>
      </c>
      <c r="Z2479" s="121" t="s">
        <v>1426</v>
      </c>
      <c r="AA2479" s="121" t="s">
        <v>728</v>
      </c>
      <c r="AB2479" s="121"/>
      <c r="AC2479" s="121"/>
      <c r="AD2479" s="122"/>
      <c r="AE2479" s="128"/>
      <c r="AF2479" s="121" t="s">
        <v>4078</v>
      </c>
      <c r="AG2479" s="121"/>
      <c r="AH2479" s="126"/>
      <c r="AI2479" s="121"/>
      <c r="AJ2479" s="123"/>
      <c r="AK2479" s="123"/>
      <c r="AL2479" s="123"/>
      <c r="AM2479" s="123"/>
      <c r="AN2479" s="136"/>
      <c r="AO2479" s="23"/>
      <c r="AP2479" s="24"/>
      <c r="AQ2479" s="23"/>
      <c r="AS2479" s="163"/>
      <c r="AT2479" s="163"/>
    </row>
    <row r="2480" spans="1:46" s="40" customFormat="1" ht="76.5" outlineLevel="1" x14ac:dyDescent="0.25">
      <c r="A2480" s="70"/>
      <c r="B2480" s="23" t="s">
        <v>5306</v>
      </c>
      <c r="C2480" s="25" t="s">
        <v>79</v>
      </c>
      <c r="D2480" s="25" t="s">
        <v>983</v>
      </c>
      <c r="E2480" s="25" t="s">
        <v>984</v>
      </c>
      <c r="F2480" s="25" t="s">
        <v>985</v>
      </c>
      <c r="G2480" s="25" t="s">
        <v>4271</v>
      </c>
      <c r="H2480" s="72" t="s">
        <v>81</v>
      </c>
      <c r="I2480" s="29">
        <v>0.5</v>
      </c>
      <c r="J2480" s="41">
        <v>710000000</v>
      </c>
      <c r="K2480" s="25" t="s">
        <v>82</v>
      </c>
      <c r="L2480" s="75" t="s">
        <v>273</v>
      </c>
      <c r="M2480" s="30" t="s">
        <v>969</v>
      </c>
      <c r="N2480" s="23"/>
      <c r="O2480" s="25" t="s">
        <v>4297</v>
      </c>
      <c r="P2480" s="67" t="s">
        <v>112</v>
      </c>
      <c r="Q2480" s="23"/>
      <c r="R2480" s="25"/>
      <c r="S2480" s="45"/>
      <c r="T2480" s="45"/>
      <c r="U2480" s="45">
        <v>0</v>
      </c>
      <c r="V2480" s="45">
        <f t="shared" ref="V2480" si="595">U2480*1.12</f>
        <v>0</v>
      </c>
      <c r="W2480" s="45"/>
      <c r="X2480" s="23">
        <v>2017</v>
      </c>
      <c r="Y2480" s="43" t="s">
        <v>4682</v>
      </c>
      <c r="Z2480" s="121" t="s">
        <v>1426</v>
      </c>
      <c r="AA2480" s="121" t="s">
        <v>728</v>
      </c>
      <c r="AB2480" s="121"/>
      <c r="AC2480" s="121"/>
      <c r="AD2480" s="122"/>
      <c r="AE2480" s="128"/>
      <c r="AF2480" s="121" t="s">
        <v>4078</v>
      </c>
      <c r="AG2480" s="121"/>
      <c r="AH2480" s="126"/>
      <c r="AI2480" s="121"/>
      <c r="AJ2480" s="123"/>
      <c r="AK2480" s="123"/>
      <c r="AL2480" s="123"/>
      <c r="AM2480" s="123"/>
      <c r="AN2480" s="136"/>
      <c r="AO2480" s="23"/>
      <c r="AP2480" s="24"/>
      <c r="AQ2480" s="23"/>
      <c r="AS2480" s="163"/>
      <c r="AT2480" s="163"/>
    </row>
    <row r="2481" spans="1:46" s="40" customFormat="1" ht="76.5" outlineLevel="1" x14ac:dyDescent="0.25">
      <c r="A2481" s="70"/>
      <c r="B2481" s="23" t="s">
        <v>7013</v>
      </c>
      <c r="C2481" s="25" t="s">
        <v>79</v>
      </c>
      <c r="D2481" s="25" t="s">
        <v>983</v>
      </c>
      <c r="E2481" s="25" t="s">
        <v>984</v>
      </c>
      <c r="F2481" s="25" t="s">
        <v>985</v>
      </c>
      <c r="G2481" s="25" t="s">
        <v>4271</v>
      </c>
      <c r="H2481" s="72" t="s">
        <v>3011</v>
      </c>
      <c r="I2481" s="29">
        <v>0.5</v>
      </c>
      <c r="J2481" s="41">
        <v>710000000</v>
      </c>
      <c r="K2481" s="25" t="s">
        <v>82</v>
      </c>
      <c r="L2481" s="75" t="s">
        <v>273</v>
      </c>
      <c r="M2481" s="30" t="s">
        <v>969</v>
      </c>
      <c r="N2481" s="23"/>
      <c r="O2481" s="25" t="s">
        <v>4297</v>
      </c>
      <c r="P2481" s="67" t="s">
        <v>112</v>
      </c>
      <c r="Q2481" s="23"/>
      <c r="R2481" s="25"/>
      <c r="S2481" s="45"/>
      <c r="T2481" s="45"/>
      <c r="U2481" s="45">
        <v>0</v>
      </c>
      <c r="V2481" s="45">
        <f t="shared" ref="V2481" si="596">U2481*1.12</f>
        <v>0</v>
      </c>
      <c r="W2481" s="45"/>
      <c r="X2481" s="23">
        <v>2017</v>
      </c>
      <c r="Y2481" s="43" t="s">
        <v>7796</v>
      </c>
      <c r="Z2481" s="121" t="s">
        <v>1426</v>
      </c>
      <c r="AA2481" s="121" t="s">
        <v>728</v>
      </c>
      <c r="AB2481" s="121"/>
      <c r="AC2481" s="121"/>
      <c r="AD2481" s="122"/>
      <c r="AE2481" s="128"/>
      <c r="AF2481" s="121" t="s">
        <v>4078</v>
      </c>
      <c r="AG2481" s="121"/>
      <c r="AH2481" s="126"/>
      <c r="AI2481" s="121"/>
      <c r="AJ2481" s="123"/>
      <c r="AK2481" s="123"/>
      <c r="AL2481" s="123"/>
      <c r="AM2481" s="123"/>
      <c r="AN2481" s="136"/>
      <c r="AO2481" s="23"/>
      <c r="AP2481" s="24"/>
      <c r="AQ2481" s="23"/>
      <c r="AS2481" s="163"/>
      <c r="AT2481" s="163"/>
    </row>
    <row r="2482" spans="1:46" s="40" customFormat="1" ht="76.5" outlineLevel="1" x14ac:dyDescent="0.25">
      <c r="A2482" s="70"/>
      <c r="B2482" s="23" t="s">
        <v>7693</v>
      </c>
      <c r="C2482" s="25" t="s">
        <v>79</v>
      </c>
      <c r="D2482" s="25" t="s">
        <v>983</v>
      </c>
      <c r="E2482" s="25" t="s">
        <v>984</v>
      </c>
      <c r="F2482" s="25" t="s">
        <v>985</v>
      </c>
      <c r="G2482" s="25" t="s">
        <v>7694</v>
      </c>
      <c r="H2482" s="72" t="s">
        <v>3011</v>
      </c>
      <c r="I2482" s="29">
        <v>0.5</v>
      </c>
      <c r="J2482" s="41">
        <v>710000000</v>
      </c>
      <c r="K2482" s="25" t="s">
        <v>82</v>
      </c>
      <c r="L2482" s="75" t="s">
        <v>726</v>
      </c>
      <c r="M2482" s="30" t="s">
        <v>969</v>
      </c>
      <c r="N2482" s="23"/>
      <c r="O2482" s="25" t="s">
        <v>4297</v>
      </c>
      <c r="P2482" s="67" t="s">
        <v>112</v>
      </c>
      <c r="Q2482" s="23"/>
      <c r="R2482" s="25"/>
      <c r="S2482" s="45"/>
      <c r="T2482" s="45"/>
      <c r="U2482" s="45">
        <f>5705000+535000+1000000+611000-2150000</f>
        <v>5701000</v>
      </c>
      <c r="V2482" s="45">
        <f t="shared" ref="V2482" si="597">U2482*1.12</f>
        <v>6385120.0000000009</v>
      </c>
      <c r="W2482" s="45"/>
      <c r="X2482" s="23">
        <v>2017</v>
      </c>
      <c r="Y2482" s="43"/>
      <c r="Z2482" s="121" t="s">
        <v>1426</v>
      </c>
      <c r="AA2482" s="121" t="s">
        <v>728</v>
      </c>
      <c r="AB2482" s="121" t="s">
        <v>4792</v>
      </c>
      <c r="AC2482" s="121"/>
      <c r="AD2482" s="122"/>
      <c r="AE2482" s="128"/>
      <c r="AF2482" s="121" t="s">
        <v>8258</v>
      </c>
      <c r="AG2482" s="121"/>
      <c r="AH2482" s="121" t="s">
        <v>8259</v>
      </c>
      <c r="AI2482" s="121"/>
      <c r="AJ2482" s="123"/>
      <c r="AK2482" s="123"/>
      <c r="AL2482" s="123">
        <v>5695000</v>
      </c>
      <c r="AM2482" s="123">
        <f>U2482-AL2482</f>
        <v>6000</v>
      </c>
      <c r="AN2482" s="136"/>
      <c r="AO2482" s="23"/>
      <c r="AP2482" s="24"/>
      <c r="AQ2482" s="23"/>
      <c r="AS2482" s="163"/>
      <c r="AT2482" s="163"/>
    </row>
    <row r="2483" spans="1:46" s="40" customFormat="1" ht="76.5" outlineLevel="1" x14ac:dyDescent="0.25">
      <c r="A2483" s="70"/>
      <c r="B2483" s="23" t="s">
        <v>3049</v>
      </c>
      <c r="C2483" s="25" t="s">
        <v>79</v>
      </c>
      <c r="D2483" s="25" t="s">
        <v>983</v>
      </c>
      <c r="E2483" s="25" t="s">
        <v>984</v>
      </c>
      <c r="F2483" s="25" t="s">
        <v>985</v>
      </c>
      <c r="G2483" s="25" t="s">
        <v>4271</v>
      </c>
      <c r="H2483" s="72" t="s">
        <v>81</v>
      </c>
      <c r="I2483" s="29">
        <v>0.5</v>
      </c>
      <c r="J2483" s="41">
        <v>710000000</v>
      </c>
      <c r="K2483" s="25" t="s">
        <v>82</v>
      </c>
      <c r="L2483" s="75" t="s">
        <v>83</v>
      </c>
      <c r="M2483" s="30" t="s">
        <v>104</v>
      </c>
      <c r="N2483" s="23"/>
      <c r="O2483" s="75" t="s">
        <v>4300</v>
      </c>
      <c r="P2483" s="67" t="s">
        <v>112</v>
      </c>
      <c r="Q2483" s="23"/>
      <c r="R2483" s="25"/>
      <c r="S2483" s="45"/>
      <c r="T2483" s="45"/>
      <c r="U2483" s="45">
        <v>0</v>
      </c>
      <c r="V2483" s="45">
        <f t="shared" si="577"/>
        <v>0</v>
      </c>
      <c r="W2483" s="45"/>
      <c r="X2483" s="23">
        <v>2017</v>
      </c>
      <c r="Y2483" s="43" t="s">
        <v>4682</v>
      </c>
      <c r="Z2483" s="121" t="s">
        <v>1426</v>
      </c>
      <c r="AA2483" s="121" t="s">
        <v>750</v>
      </c>
      <c r="AB2483" s="121"/>
      <c r="AC2483" s="121"/>
      <c r="AD2483" s="122"/>
      <c r="AE2483" s="128"/>
      <c r="AF2483" s="121" t="s">
        <v>4078</v>
      </c>
      <c r="AG2483" s="121"/>
      <c r="AH2483" s="126"/>
      <c r="AI2483" s="121"/>
      <c r="AJ2483" s="123"/>
      <c r="AK2483" s="123"/>
      <c r="AL2483" s="123"/>
      <c r="AM2483" s="123"/>
      <c r="AN2483" s="136"/>
      <c r="AO2483" s="23"/>
      <c r="AP2483" s="24"/>
      <c r="AQ2483" s="23"/>
      <c r="AS2483" s="163"/>
      <c r="AT2483" s="163"/>
    </row>
    <row r="2484" spans="1:46" s="40" customFormat="1" ht="76.5" outlineLevel="1" x14ac:dyDescent="0.25">
      <c r="A2484" s="70"/>
      <c r="B2484" s="23" t="s">
        <v>4681</v>
      </c>
      <c r="C2484" s="25" t="s">
        <v>79</v>
      </c>
      <c r="D2484" s="25" t="s">
        <v>983</v>
      </c>
      <c r="E2484" s="25" t="s">
        <v>984</v>
      </c>
      <c r="F2484" s="25" t="s">
        <v>985</v>
      </c>
      <c r="G2484" s="25" t="s">
        <v>4271</v>
      </c>
      <c r="H2484" s="72" t="s">
        <v>3011</v>
      </c>
      <c r="I2484" s="29">
        <v>0.5</v>
      </c>
      <c r="J2484" s="41">
        <v>710000000</v>
      </c>
      <c r="K2484" s="25" t="s">
        <v>82</v>
      </c>
      <c r="L2484" s="75" t="s">
        <v>83</v>
      </c>
      <c r="M2484" s="30" t="s">
        <v>104</v>
      </c>
      <c r="N2484" s="23"/>
      <c r="O2484" s="75" t="s">
        <v>4300</v>
      </c>
      <c r="P2484" s="67" t="s">
        <v>112</v>
      </c>
      <c r="Q2484" s="23"/>
      <c r="R2484" s="25"/>
      <c r="S2484" s="45"/>
      <c r="T2484" s="45"/>
      <c r="U2484" s="45">
        <v>0</v>
      </c>
      <c r="V2484" s="45">
        <f t="shared" ref="V2484" si="598">U2484*1.12</f>
        <v>0</v>
      </c>
      <c r="W2484" s="45"/>
      <c r="X2484" s="23">
        <v>2017</v>
      </c>
      <c r="Y2484" s="43" t="s">
        <v>4080</v>
      </c>
      <c r="Z2484" s="121" t="s">
        <v>1426</v>
      </c>
      <c r="AA2484" s="121" t="s">
        <v>750</v>
      </c>
      <c r="AB2484" s="121"/>
      <c r="AC2484" s="121"/>
      <c r="AD2484" s="122"/>
      <c r="AE2484" s="128"/>
      <c r="AF2484" s="121" t="s">
        <v>4078</v>
      </c>
      <c r="AG2484" s="121"/>
      <c r="AH2484" s="126"/>
      <c r="AI2484" s="121"/>
      <c r="AJ2484" s="123"/>
      <c r="AK2484" s="123"/>
      <c r="AL2484" s="123"/>
      <c r="AM2484" s="123"/>
      <c r="AN2484" s="136"/>
      <c r="AO2484" s="23"/>
      <c r="AP2484" s="24"/>
      <c r="AQ2484" s="23"/>
      <c r="AS2484" s="163"/>
      <c r="AT2484" s="163"/>
    </row>
    <row r="2485" spans="1:46" s="40" customFormat="1" ht="76.5" outlineLevel="1" x14ac:dyDescent="0.25">
      <c r="A2485" s="70"/>
      <c r="B2485" s="23" t="s">
        <v>5307</v>
      </c>
      <c r="C2485" s="25" t="s">
        <v>79</v>
      </c>
      <c r="D2485" s="25" t="s">
        <v>983</v>
      </c>
      <c r="E2485" s="25" t="s">
        <v>984</v>
      </c>
      <c r="F2485" s="25" t="s">
        <v>985</v>
      </c>
      <c r="G2485" s="25" t="s">
        <v>4271</v>
      </c>
      <c r="H2485" s="72" t="s">
        <v>81</v>
      </c>
      <c r="I2485" s="29">
        <v>0.5</v>
      </c>
      <c r="J2485" s="41">
        <v>710000000</v>
      </c>
      <c r="K2485" s="25" t="s">
        <v>82</v>
      </c>
      <c r="L2485" s="75" t="s">
        <v>273</v>
      </c>
      <c r="M2485" s="30" t="s">
        <v>104</v>
      </c>
      <c r="N2485" s="23"/>
      <c r="O2485" s="75" t="s">
        <v>4300</v>
      </c>
      <c r="P2485" s="67" t="s">
        <v>112</v>
      </c>
      <c r="Q2485" s="23"/>
      <c r="R2485" s="25"/>
      <c r="S2485" s="45"/>
      <c r="T2485" s="45"/>
      <c r="U2485" s="45">
        <v>0</v>
      </c>
      <c r="V2485" s="45">
        <f t="shared" ref="V2485" si="599">U2485*1.12</f>
        <v>0</v>
      </c>
      <c r="W2485" s="45"/>
      <c r="X2485" s="23">
        <v>2017</v>
      </c>
      <c r="Y2485" s="43" t="s">
        <v>929</v>
      </c>
      <c r="Z2485" s="121" t="s">
        <v>1426</v>
      </c>
      <c r="AA2485" s="121" t="s">
        <v>750</v>
      </c>
      <c r="AB2485" s="121"/>
      <c r="AC2485" s="121"/>
      <c r="AD2485" s="122"/>
      <c r="AE2485" s="128"/>
      <c r="AF2485" s="121" t="s">
        <v>929</v>
      </c>
      <c r="AG2485" s="121"/>
      <c r="AH2485" s="121" t="s">
        <v>929</v>
      </c>
      <c r="AI2485" s="121"/>
      <c r="AJ2485" s="123"/>
      <c r="AK2485" s="123"/>
      <c r="AL2485" s="123" t="s">
        <v>7056</v>
      </c>
      <c r="AM2485" s="123"/>
      <c r="AN2485" s="136"/>
      <c r="AO2485" s="23"/>
      <c r="AP2485" s="24"/>
      <c r="AQ2485" s="23"/>
      <c r="AS2485" s="163"/>
      <c r="AT2485" s="163"/>
    </row>
    <row r="2486" spans="1:46" s="82" customFormat="1" ht="63.75" outlineLevel="1" x14ac:dyDescent="0.25">
      <c r="A2486" s="70"/>
      <c r="B2486" s="72" t="s">
        <v>3050</v>
      </c>
      <c r="C2486" s="75" t="s">
        <v>79</v>
      </c>
      <c r="D2486" s="75" t="s">
        <v>699</v>
      </c>
      <c r="E2486" s="75" t="s">
        <v>700</v>
      </c>
      <c r="F2486" s="75" t="s">
        <v>700</v>
      </c>
      <c r="G2486" s="75" t="s">
        <v>4254</v>
      </c>
      <c r="H2486" s="72" t="s">
        <v>81</v>
      </c>
      <c r="I2486" s="80">
        <v>1</v>
      </c>
      <c r="J2486" s="81">
        <v>710000000</v>
      </c>
      <c r="K2486" s="75" t="s">
        <v>82</v>
      </c>
      <c r="L2486" s="75" t="s">
        <v>83</v>
      </c>
      <c r="M2486" s="75" t="s">
        <v>701</v>
      </c>
      <c r="N2486" s="72"/>
      <c r="O2486" s="75" t="s">
        <v>184</v>
      </c>
      <c r="P2486" s="75" t="s">
        <v>112</v>
      </c>
      <c r="Q2486" s="72"/>
      <c r="R2486" s="75"/>
      <c r="S2486" s="68"/>
      <c r="T2486" s="68"/>
      <c r="U2486" s="68">
        <v>0</v>
      </c>
      <c r="V2486" s="68">
        <f t="shared" si="577"/>
        <v>0</v>
      </c>
      <c r="W2486" s="68"/>
      <c r="X2486" s="72">
        <v>2017</v>
      </c>
      <c r="Y2486" s="71" t="s">
        <v>4310</v>
      </c>
      <c r="Z2486" s="121" t="s">
        <v>1294</v>
      </c>
      <c r="AA2486" s="121" t="s">
        <v>698</v>
      </c>
      <c r="AB2486" s="121"/>
      <c r="AC2486" s="121"/>
      <c r="AD2486" s="122"/>
      <c r="AE2486" s="128"/>
      <c r="AF2486" s="121" t="s">
        <v>4078</v>
      </c>
      <c r="AG2486" s="121"/>
      <c r="AH2486" s="126"/>
      <c r="AI2486" s="121"/>
      <c r="AJ2486" s="123"/>
      <c r="AK2486" s="123"/>
      <c r="AL2486" s="123"/>
      <c r="AM2486" s="123"/>
      <c r="AN2486" s="138"/>
      <c r="AO2486" s="72"/>
      <c r="AP2486" s="24"/>
      <c r="AQ2486" s="72"/>
      <c r="AS2486" s="165"/>
      <c r="AT2486" s="165"/>
    </row>
    <row r="2487" spans="1:46" s="82" customFormat="1" ht="127.5" outlineLevel="1" x14ac:dyDescent="0.25">
      <c r="A2487" s="70"/>
      <c r="B2487" s="72" t="s">
        <v>4473</v>
      </c>
      <c r="C2487" s="75" t="s">
        <v>79</v>
      </c>
      <c r="D2487" s="75" t="s">
        <v>699</v>
      </c>
      <c r="E2487" s="75" t="s">
        <v>700</v>
      </c>
      <c r="F2487" s="75" t="s">
        <v>700</v>
      </c>
      <c r="G2487" s="75" t="s">
        <v>4254</v>
      </c>
      <c r="H2487" s="72" t="s">
        <v>81</v>
      </c>
      <c r="I2487" s="80">
        <v>1</v>
      </c>
      <c r="J2487" s="81">
        <v>710000000</v>
      </c>
      <c r="K2487" s="75" t="s">
        <v>82</v>
      </c>
      <c r="L2487" s="75" t="s">
        <v>83</v>
      </c>
      <c r="M2487" s="75" t="s">
        <v>701</v>
      </c>
      <c r="N2487" s="72"/>
      <c r="O2487" s="75" t="s">
        <v>4474</v>
      </c>
      <c r="P2487" s="75" t="s">
        <v>112</v>
      </c>
      <c r="Q2487" s="72"/>
      <c r="R2487" s="75"/>
      <c r="S2487" s="68"/>
      <c r="T2487" s="68"/>
      <c r="U2487" s="68">
        <v>14343243.749999998</v>
      </c>
      <c r="V2487" s="68">
        <f t="shared" ref="V2487" si="600">U2487*1.12</f>
        <v>16064433</v>
      </c>
      <c r="W2487" s="68"/>
      <c r="X2487" s="72">
        <v>2017</v>
      </c>
      <c r="Y2487" s="71"/>
      <c r="Z2487" s="121" t="s">
        <v>1294</v>
      </c>
      <c r="AA2487" s="121" t="s">
        <v>698</v>
      </c>
      <c r="AB2487" s="121" t="s">
        <v>4791</v>
      </c>
      <c r="AC2487" s="121">
        <v>1</v>
      </c>
      <c r="AD2487" s="122">
        <v>305664</v>
      </c>
      <c r="AE2487" s="128">
        <v>42821</v>
      </c>
      <c r="AF2487" s="121" t="s">
        <v>8420</v>
      </c>
      <c r="AG2487" s="121"/>
      <c r="AH2487" s="121" t="s">
        <v>8433</v>
      </c>
      <c r="AI2487" s="121"/>
      <c r="AJ2487" s="123"/>
      <c r="AK2487" s="123"/>
      <c r="AL2487" s="123">
        <v>14457990.4</v>
      </c>
      <c r="AM2487" s="123">
        <f>V2487-AL2487</f>
        <v>1606442.5999999996</v>
      </c>
      <c r="AN2487" s="132"/>
      <c r="AO2487" s="72"/>
      <c r="AP2487" s="24"/>
      <c r="AQ2487" s="72"/>
      <c r="AS2487" s="165"/>
      <c r="AT2487" s="165"/>
    </row>
    <row r="2488" spans="1:46" s="82" customFormat="1" ht="63.75" outlineLevel="1" x14ac:dyDescent="0.25">
      <c r="A2488" s="70"/>
      <c r="B2488" s="72" t="s">
        <v>3051</v>
      </c>
      <c r="C2488" s="75" t="s">
        <v>79</v>
      </c>
      <c r="D2488" s="75" t="s">
        <v>699</v>
      </c>
      <c r="E2488" s="75" t="s">
        <v>700</v>
      </c>
      <c r="F2488" s="75" t="s">
        <v>700</v>
      </c>
      <c r="G2488" s="75" t="s">
        <v>4255</v>
      </c>
      <c r="H2488" s="72" t="s">
        <v>81</v>
      </c>
      <c r="I2488" s="80">
        <v>1</v>
      </c>
      <c r="J2488" s="81">
        <v>710000000</v>
      </c>
      <c r="K2488" s="75" t="s">
        <v>82</v>
      </c>
      <c r="L2488" s="75" t="s">
        <v>696</v>
      </c>
      <c r="M2488" s="75" t="s">
        <v>695</v>
      </c>
      <c r="N2488" s="72"/>
      <c r="O2488" s="75" t="s">
        <v>4317</v>
      </c>
      <c r="P2488" s="75" t="s">
        <v>112</v>
      </c>
      <c r="Q2488" s="72"/>
      <c r="R2488" s="75"/>
      <c r="S2488" s="68"/>
      <c r="T2488" s="68"/>
      <c r="U2488" s="68">
        <v>0</v>
      </c>
      <c r="V2488" s="68">
        <f t="shared" si="577"/>
        <v>0</v>
      </c>
      <c r="W2488" s="68"/>
      <c r="X2488" s="72">
        <v>2017</v>
      </c>
      <c r="Y2488" s="71" t="s">
        <v>4310</v>
      </c>
      <c r="Z2488" s="121" t="s">
        <v>1294</v>
      </c>
      <c r="AA2488" s="121" t="s">
        <v>698</v>
      </c>
      <c r="AB2488" s="121"/>
      <c r="AC2488" s="121"/>
      <c r="AD2488" s="122"/>
      <c r="AE2488" s="128"/>
      <c r="AF2488" s="121" t="s">
        <v>4078</v>
      </c>
      <c r="AG2488" s="121"/>
      <c r="AH2488" s="126"/>
      <c r="AI2488" s="121"/>
      <c r="AJ2488" s="123"/>
      <c r="AK2488" s="123"/>
      <c r="AL2488" s="123"/>
      <c r="AM2488" s="123"/>
      <c r="AN2488" s="138"/>
      <c r="AO2488" s="72"/>
      <c r="AP2488" s="24"/>
      <c r="AQ2488" s="72"/>
      <c r="AS2488" s="165"/>
      <c r="AT2488" s="165"/>
    </row>
    <row r="2489" spans="1:46" s="82" customFormat="1" ht="127.5" outlineLevel="1" x14ac:dyDescent="0.25">
      <c r="A2489" s="70"/>
      <c r="B2489" s="72" t="s">
        <v>4479</v>
      </c>
      <c r="C2489" s="75" t="s">
        <v>79</v>
      </c>
      <c r="D2489" s="75" t="s">
        <v>699</v>
      </c>
      <c r="E2489" s="75" t="s">
        <v>700</v>
      </c>
      <c r="F2489" s="75" t="s">
        <v>700</v>
      </c>
      <c r="G2489" s="75" t="s">
        <v>4255</v>
      </c>
      <c r="H2489" s="72" t="s">
        <v>81</v>
      </c>
      <c r="I2489" s="80">
        <v>1</v>
      </c>
      <c r="J2489" s="81">
        <v>710000000</v>
      </c>
      <c r="K2489" s="75" t="s">
        <v>82</v>
      </c>
      <c r="L2489" s="75" t="s">
        <v>696</v>
      </c>
      <c r="M2489" s="75" t="s">
        <v>695</v>
      </c>
      <c r="N2489" s="72"/>
      <c r="O2489" s="75" t="s">
        <v>4474</v>
      </c>
      <c r="P2489" s="75" t="s">
        <v>112</v>
      </c>
      <c r="Q2489" s="72"/>
      <c r="R2489" s="75"/>
      <c r="S2489" s="68"/>
      <c r="T2489" s="68"/>
      <c r="U2489" s="68">
        <v>0</v>
      </c>
      <c r="V2489" s="68">
        <f t="shared" ref="V2489" si="601">U2489*1.12</f>
        <v>0</v>
      </c>
      <c r="W2489" s="68"/>
      <c r="X2489" s="72">
        <v>2017</v>
      </c>
      <c r="Y2489" s="25" t="s">
        <v>929</v>
      </c>
      <c r="Z2489" s="121" t="s">
        <v>1294</v>
      </c>
      <c r="AA2489" s="121" t="s">
        <v>698</v>
      </c>
      <c r="AB2489" s="121" t="s">
        <v>4792</v>
      </c>
      <c r="AC2489" s="121"/>
      <c r="AD2489" s="122">
        <v>320123</v>
      </c>
      <c r="AE2489" s="128">
        <v>42887</v>
      </c>
      <c r="AF2489" s="121" t="s">
        <v>929</v>
      </c>
      <c r="AG2489" s="121"/>
      <c r="AH2489" s="121" t="s">
        <v>929</v>
      </c>
      <c r="AI2489" s="121"/>
      <c r="AJ2489" s="123"/>
      <c r="AK2489" s="123"/>
      <c r="AL2489" s="123" t="s">
        <v>9264</v>
      </c>
      <c r="AM2489" s="123"/>
      <c r="AN2489" s="138"/>
      <c r="AO2489" s="72"/>
      <c r="AP2489" s="24"/>
      <c r="AQ2489" s="72"/>
      <c r="AS2489" s="165"/>
      <c r="AT2489" s="165"/>
    </row>
    <row r="2490" spans="1:46" s="82" customFormat="1" ht="63.75" outlineLevel="1" x14ac:dyDescent="0.25">
      <c r="A2490" s="70"/>
      <c r="B2490" s="72" t="s">
        <v>3052</v>
      </c>
      <c r="C2490" s="75" t="s">
        <v>79</v>
      </c>
      <c r="D2490" s="75" t="s">
        <v>699</v>
      </c>
      <c r="E2490" s="75" t="s">
        <v>700</v>
      </c>
      <c r="F2490" s="75" t="s">
        <v>700</v>
      </c>
      <c r="G2490" s="75" t="s">
        <v>4256</v>
      </c>
      <c r="H2490" s="72" t="s">
        <v>100</v>
      </c>
      <c r="I2490" s="80">
        <v>1</v>
      </c>
      <c r="J2490" s="81">
        <v>710000000</v>
      </c>
      <c r="K2490" s="75" t="s">
        <v>82</v>
      </c>
      <c r="L2490" s="75" t="s">
        <v>696</v>
      </c>
      <c r="M2490" s="75" t="s">
        <v>695</v>
      </c>
      <c r="N2490" s="72"/>
      <c r="O2490" s="75" t="s">
        <v>4317</v>
      </c>
      <c r="P2490" s="75" t="s">
        <v>112</v>
      </c>
      <c r="Q2490" s="72"/>
      <c r="R2490" s="75"/>
      <c r="S2490" s="68"/>
      <c r="T2490" s="68"/>
      <c r="U2490" s="68">
        <v>0</v>
      </c>
      <c r="V2490" s="68">
        <f t="shared" si="577"/>
        <v>0</v>
      </c>
      <c r="W2490" s="68"/>
      <c r="X2490" s="72">
        <v>2017</v>
      </c>
      <c r="Y2490" s="71" t="s">
        <v>4310</v>
      </c>
      <c r="Z2490" s="121" t="s">
        <v>1294</v>
      </c>
      <c r="AA2490" s="121" t="s">
        <v>698</v>
      </c>
      <c r="AB2490" s="121"/>
      <c r="AC2490" s="121"/>
      <c r="AD2490" s="122"/>
      <c r="AE2490" s="128"/>
      <c r="AF2490" s="121" t="s">
        <v>4078</v>
      </c>
      <c r="AG2490" s="121"/>
      <c r="AH2490" s="126"/>
      <c r="AI2490" s="121"/>
      <c r="AJ2490" s="123"/>
      <c r="AK2490" s="123"/>
      <c r="AL2490" s="123"/>
      <c r="AM2490" s="123"/>
      <c r="AN2490" s="138"/>
      <c r="AO2490" s="72"/>
      <c r="AP2490" s="24"/>
      <c r="AQ2490" s="72"/>
      <c r="AS2490" s="165"/>
      <c r="AT2490" s="165"/>
    </row>
    <row r="2491" spans="1:46" s="82" customFormat="1" ht="127.5" outlineLevel="1" x14ac:dyDescent="0.25">
      <c r="A2491" s="70"/>
      <c r="B2491" s="72" t="s">
        <v>4480</v>
      </c>
      <c r="C2491" s="75" t="s">
        <v>79</v>
      </c>
      <c r="D2491" s="75" t="s">
        <v>699</v>
      </c>
      <c r="E2491" s="75" t="s">
        <v>700</v>
      </c>
      <c r="F2491" s="75" t="s">
        <v>700</v>
      </c>
      <c r="G2491" s="75" t="s">
        <v>4256</v>
      </c>
      <c r="H2491" s="72" t="s">
        <v>100</v>
      </c>
      <c r="I2491" s="80">
        <v>1</v>
      </c>
      <c r="J2491" s="81">
        <v>710000000</v>
      </c>
      <c r="K2491" s="75" t="s">
        <v>82</v>
      </c>
      <c r="L2491" s="75" t="s">
        <v>696</v>
      </c>
      <c r="M2491" s="75" t="s">
        <v>695</v>
      </c>
      <c r="N2491" s="72"/>
      <c r="O2491" s="75" t="s">
        <v>4474</v>
      </c>
      <c r="P2491" s="75" t="s">
        <v>112</v>
      </c>
      <c r="Q2491" s="72"/>
      <c r="R2491" s="75"/>
      <c r="S2491" s="68"/>
      <c r="T2491" s="68"/>
      <c r="U2491" s="68">
        <v>218620</v>
      </c>
      <c r="V2491" s="68">
        <f t="shared" ref="V2491" si="602">U2491*1.12</f>
        <v>244854.40000000002</v>
      </c>
      <c r="W2491" s="68"/>
      <c r="X2491" s="72">
        <v>2017</v>
      </c>
      <c r="Y2491" s="71"/>
      <c r="Z2491" s="121" t="s">
        <v>1294</v>
      </c>
      <c r="AA2491" s="121" t="s">
        <v>698</v>
      </c>
      <c r="AB2491" s="121" t="s">
        <v>4703</v>
      </c>
      <c r="AC2491" s="121"/>
      <c r="AD2491" s="122"/>
      <c r="AE2491" s="128"/>
      <c r="AF2491" s="121" t="s">
        <v>8473</v>
      </c>
      <c r="AG2491" s="121"/>
      <c r="AH2491" s="121" t="s">
        <v>8474</v>
      </c>
      <c r="AI2491" s="121"/>
      <c r="AJ2491" s="123"/>
      <c r="AK2491" s="123"/>
      <c r="AL2491" s="123">
        <v>218620</v>
      </c>
      <c r="AM2491" s="123">
        <f>U2491-AL2491</f>
        <v>0</v>
      </c>
      <c r="AN2491" s="138"/>
      <c r="AO2491" s="72"/>
      <c r="AP2491" s="24"/>
      <c r="AQ2491" s="72"/>
      <c r="AS2491" s="165"/>
      <c r="AT2491" s="165"/>
    </row>
    <row r="2492" spans="1:46" s="40" customFormat="1" ht="51" outlineLevel="1" x14ac:dyDescent="0.25">
      <c r="A2492" s="70"/>
      <c r="B2492" s="23" t="s">
        <v>3053</v>
      </c>
      <c r="C2492" s="25" t="s">
        <v>79</v>
      </c>
      <c r="D2492" s="25" t="s">
        <v>760</v>
      </c>
      <c r="E2492" s="25" t="s">
        <v>761</v>
      </c>
      <c r="F2492" s="25" t="s">
        <v>761</v>
      </c>
      <c r="G2492" s="25" t="s">
        <v>4284</v>
      </c>
      <c r="H2492" s="23" t="s">
        <v>81</v>
      </c>
      <c r="I2492" s="29">
        <v>1</v>
      </c>
      <c r="J2492" s="41">
        <v>710000000</v>
      </c>
      <c r="K2492" s="25" t="s">
        <v>82</v>
      </c>
      <c r="L2492" s="25" t="s">
        <v>83</v>
      </c>
      <c r="M2492" s="25" t="s">
        <v>101</v>
      </c>
      <c r="N2492" s="23"/>
      <c r="O2492" s="25" t="s">
        <v>4221</v>
      </c>
      <c r="P2492" s="67" t="s">
        <v>112</v>
      </c>
      <c r="Q2492" s="23"/>
      <c r="R2492" s="25"/>
      <c r="S2492" s="45"/>
      <c r="T2492" s="45"/>
      <c r="U2492" s="45">
        <v>0</v>
      </c>
      <c r="V2492" s="45">
        <f t="shared" si="577"/>
        <v>0</v>
      </c>
      <c r="W2492" s="45"/>
      <c r="X2492" s="23">
        <v>2017</v>
      </c>
      <c r="Y2492" s="43" t="s">
        <v>5216</v>
      </c>
      <c r="Z2492" s="121" t="s">
        <v>763</v>
      </c>
      <c r="AA2492" s="121" t="s">
        <v>762</v>
      </c>
      <c r="AB2492" s="121"/>
      <c r="AC2492" s="121"/>
      <c r="AD2492" s="122"/>
      <c r="AE2492" s="128"/>
      <c r="AF2492" s="121"/>
      <c r="AG2492" s="121"/>
      <c r="AH2492" s="126"/>
      <c r="AI2492" s="121"/>
      <c r="AJ2492" s="123"/>
      <c r="AK2492" s="123"/>
      <c r="AL2492" s="123"/>
      <c r="AM2492" s="123"/>
      <c r="AN2492" s="132"/>
      <c r="AO2492" s="23"/>
      <c r="AP2492" s="24"/>
      <c r="AQ2492" s="23"/>
      <c r="AS2492" s="163"/>
      <c r="AT2492" s="163"/>
    </row>
    <row r="2493" spans="1:46" s="40" customFormat="1" ht="51" outlineLevel="1" x14ac:dyDescent="0.25">
      <c r="A2493" s="70"/>
      <c r="B2493" s="23" t="s">
        <v>8554</v>
      </c>
      <c r="C2493" s="25" t="s">
        <v>79</v>
      </c>
      <c r="D2493" s="25" t="s">
        <v>760</v>
      </c>
      <c r="E2493" s="25" t="s">
        <v>761</v>
      </c>
      <c r="F2493" s="25" t="s">
        <v>761</v>
      </c>
      <c r="G2493" s="25" t="s">
        <v>4284</v>
      </c>
      <c r="H2493" s="23" t="s">
        <v>81</v>
      </c>
      <c r="I2493" s="29">
        <v>1</v>
      </c>
      <c r="J2493" s="41">
        <v>710000000</v>
      </c>
      <c r="K2493" s="25" t="s">
        <v>82</v>
      </c>
      <c r="L2493" s="25" t="s">
        <v>747</v>
      </c>
      <c r="M2493" s="25" t="s">
        <v>101</v>
      </c>
      <c r="N2493" s="23"/>
      <c r="O2493" s="25" t="s">
        <v>4221</v>
      </c>
      <c r="P2493" s="67" t="s">
        <v>112</v>
      </c>
      <c r="Q2493" s="23"/>
      <c r="R2493" s="25"/>
      <c r="S2493" s="45"/>
      <c r="T2493" s="45"/>
      <c r="U2493" s="45">
        <v>0</v>
      </c>
      <c r="V2493" s="45">
        <f t="shared" ref="V2493" si="603">U2493*1.12</f>
        <v>0</v>
      </c>
      <c r="W2493" s="45"/>
      <c r="X2493" s="23">
        <v>2017</v>
      </c>
      <c r="Y2493" s="43" t="s">
        <v>5216</v>
      </c>
      <c r="Z2493" s="121" t="s">
        <v>763</v>
      </c>
      <c r="AA2493" s="121" t="s">
        <v>762</v>
      </c>
      <c r="AB2493" s="121"/>
      <c r="AC2493" s="121"/>
      <c r="AD2493" s="122"/>
      <c r="AE2493" s="128"/>
      <c r="AF2493" s="121"/>
      <c r="AG2493" s="121"/>
      <c r="AH2493" s="126"/>
      <c r="AI2493" s="121"/>
      <c r="AJ2493" s="123"/>
      <c r="AK2493" s="123"/>
      <c r="AL2493" s="123"/>
      <c r="AM2493" s="123"/>
      <c r="AN2493" s="132"/>
      <c r="AO2493" s="23"/>
      <c r="AP2493" s="24"/>
      <c r="AQ2493" s="23"/>
      <c r="AS2493" s="163"/>
      <c r="AT2493" s="163"/>
    </row>
    <row r="2494" spans="1:46" s="40" customFormat="1" ht="51" outlineLevel="1" x14ac:dyDescent="0.25">
      <c r="A2494" s="70"/>
      <c r="B2494" s="23" t="s">
        <v>9155</v>
      </c>
      <c r="C2494" s="25" t="s">
        <v>79</v>
      </c>
      <c r="D2494" s="25" t="s">
        <v>760</v>
      </c>
      <c r="E2494" s="25" t="s">
        <v>761</v>
      </c>
      <c r="F2494" s="25" t="s">
        <v>761</v>
      </c>
      <c r="G2494" s="25" t="s">
        <v>4284</v>
      </c>
      <c r="H2494" s="23" t="s">
        <v>81</v>
      </c>
      <c r="I2494" s="29">
        <v>1</v>
      </c>
      <c r="J2494" s="41">
        <v>710000000</v>
      </c>
      <c r="K2494" s="25" t="s">
        <v>82</v>
      </c>
      <c r="L2494" s="25" t="s">
        <v>164</v>
      </c>
      <c r="M2494" s="25" t="s">
        <v>101</v>
      </c>
      <c r="N2494" s="23"/>
      <c r="O2494" s="25" t="s">
        <v>4217</v>
      </c>
      <c r="P2494" s="67" t="s">
        <v>112</v>
      </c>
      <c r="Q2494" s="23"/>
      <c r="R2494" s="25"/>
      <c r="S2494" s="45"/>
      <c r="T2494" s="45"/>
      <c r="U2494" s="45">
        <v>0</v>
      </c>
      <c r="V2494" s="45">
        <f t="shared" ref="V2494" si="604">U2494*1.12</f>
        <v>0</v>
      </c>
      <c r="W2494" s="45"/>
      <c r="X2494" s="23">
        <v>2017</v>
      </c>
      <c r="Y2494" s="71" t="s">
        <v>929</v>
      </c>
      <c r="Z2494" s="121" t="s">
        <v>763</v>
      </c>
      <c r="AA2494" s="121" t="s">
        <v>762</v>
      </c>
      <c r="AB2494" s="121"/>
      <c r="AC2494" s="121"/>
      <c r="AD2494" s="122"/>
      <c r="AE2494" s="128"/>
      <c r="AF2494" s="121" t="s">
        <v>929</v>
      </c>
      <c r="AG2494" s="121"/>
      <c r="AH2494" s="121" t="s">
        <v>929</v>
      </c>
      <c r="AI2494" s="121"/>
      <c r="AJ2494" s="123"/>
      <c r="AK2494" s="123"/>
      <c r="AL2494" s="123" t="s">
        <v>9382</v>
      </c>
      <c r="AM2494" s="123"/>
      <c r="AN2494" s="132"/>
      <c r="AO2494" s="23"/>
      <c r="AP2494" s="24"/>
      <c r="AQ2494" s="23"/>
      <c r="AS2494" s="163"/>
      <c r="AT2494" s="163"/>
    </row>
    <row r="2495" spans="1:46" s="40" customFormat="1" ht="114.75" outlineLevel="1" x14ac:dyDescent="0.25">
      <c r="A2495" s="70"/>
      <c r="B2495" s="23" t="s">
        <v>3054</v>
      </c>
      <c r="C2495" s="25" t="s">
        <v>79</v>
      </c>
      <c r="D2495" s="25" t="s">
        <v>160</v>
      </c>
      <c r="E2495" s="25" t="s">
        <v>161</v>
      </c>
      <c r="F2495" s="25" t="s">
        <v>161</v>
      </c>
      <c r="G2495" s="25" t="s">
        <v>992</v>
      </c>
      <c r="H2495" s="23" t="s">
        <v>3011</v>
      </c>
      <c r="I2495" s="29">
        <v>0.5</v>
      </c>
      <c r="J2495" s="41">
        <v>710000000</v>
      </c>
      <c r="K2495" s="25" t="s">
        <v>82</v>
      </c>
      <c r="L2495" s="75" t="s">
        <v>83</v>
      </c>
      <c r="M2495" s="30" t="s">
        <v>987</v>
      </c>
      <c r="N2495" s="23"/>
      <c r="O2495" s="25" t="s">
        <v>4299</v>
      </c>
      <c r="P2495" s="67" t="s">
        <v>112</v>
      </c>
      <c r="Q2495" s="23"/>
      <c r="R2495" s="25"/>
      <c r="S2495" s="45"/>
      <c r="T2495" s="45"/>
      <c r="U2495" s="45">
        <v>0</v>
      </c>
      <c r="V2495" s="45">
        <f t="shared" si="577"/>
        <v>0</v>
      </c>
      <c r="W2495" s="45"/>
      <c r="X2495" s="23">
        <v>2017</v>
      </c>
      <c r="Y2495" s="43" t="s">
        <v>5216</v>
      </c>
      <c r="Z2495" s="121" t="s">
        <v>5308</v>
      </c>
      <c r="AA2495" s="121" t="s">
        <v>728</v>
      </c>
      <c r="AB2495" s="121"/>
      <c r="AC2495" s="121"/>
      <c r="AD2495" s="122"/>
      <c r="AE2495" s="128"/>
      <c r="AF2495" s="121" t="s">
        <v>4078</v>
      </c>
      <c r="AG2495" s="121"/>
      <c r="AH2495" s="126"/>
      <c r="AI2495" s="121"/>
      <c r="AJ2495" s="123"/>
      <c r="AK2495" s="123"/>
      <c r="AL2495" s="123"/>
      <c r="AM2495" s="123"/>
      <c r="AN2495" s="136"/>
      <c r="AO2495" s="23"/>
      <c r="AP2495" s="24"/>
      <c r="AQ2495" s="23"/>
      <c r="AS2495" s="163"/>
      <c r="AT2495" s="163"/>
    </row>
    <row r="2496" spans="1:46" s="40" customFormat="1" ht="114.75" outlineLevel="1" x14ac:dyDescent="0.25">
      <c r="A2496" s="70"/>
      <c r="B2496" s="23" t="s">
        <v>8490</v>
      </c>
      <c r="C2496" s="25" t="s">
        <v>79</v>
      </c>
      <c r="D2496" s="25" t="s">
        <v>160</v>
      </c>
      <c r="E2496" s="25" t="s">
        <v>161</v>
      </c>
      <c r="F2496" s="25" t="s">
        <v>161</v>
      </c>
      <c r="G2496" s="25" t="s">
        <v>992</v>
      </c>
      <c r="H2496" s="23" t="s">
        <v>3011</v>
      </c>
      <c r="I2496" s="29">
        <v>0.5</v>
      </c>
      <c r="J2496" s="41">
        <v>710000000</v>
      </c>
      <c r="K2496" s="25" t="s">
        <v>82</v>
      </c>
      <c r="L2496" s="75" t="s">
        <v>895</v>
      </c>
      <c r="M2496" s="30" t="s">
        <v>987</v>
      </c>
      <c r="N2496" s="23"/>
      <c r="O2496" s="25" t="s">
        <v>4299</v>
      </c>
      <c r="P2496" s="67" t="s">
        <v>112</v>
      </c>
      <c r="Q2496" s="23"/>
      <c r="R2496" s="25"/>
      <c r="S2496" s="45"/>
      <c r="T2496" s="45"/>
      <c r="U2496" s="45">
        <f>1398214+744000</f>
        <v>2142214</v>
      </c>
      <c r="V2496" s="45">
        <f t="shared" ref="V2496" si="605">U2496*1.12</f>
        <v>2399279.6800000002</v>
      </c>
      <c r="W2496" s="45"/>
      <c r="X2496" s="23">
        <v>2017</v>
      </c>
      <c r="Y2496" s="43"/>
      <c r="Z2496" s="121" t="s">
        <v>5308</v>
      </c>
      <c r="AA2496" s="121" t="s">
        <v>728</v>
      </c>
      <c r="AB2496" s="121" t="s">
        <v>4792</v>
      </c>
      <c r="AC2496" s="121"/>
      <c r="AD2496" s="122" t="s">
        <v>8501</v>
      </c>
      <c r="AE2496" s="128">
        <v>42947</v>
      </c>
      <c r="AF2496" s="121" t="s">
        <v>8808</v>
      </c>
      <c r="AG2496" s="121"/>
      <c r="AH2496" s="121" t="s">
        <v>7077</v>
      </c>
      <c r="AI2496" s="121"/>
      <c r="AJ2496" s="123"/>
      <c r="AK2496" s="123"/>
      <c r="AL2496" s="123">
        <v>2399279.6800000002</v>
      </c>
      <c r="AM2496" s="123">
        <f>V2496-AL2496</f>
        <v>0</v>
      </c>
      <c r="AN2496" s="136"/>
      <c r="AO2496" s="23"/>
      <c r="AP2496" s="24"/>
      <c r="AQ2496" s="23"/>
      <c r="AS2496" s="163"/>
      <c r="AT2496" s="163"/>
    </row>
    <row r="2497" spans="1:46" s="40" customFormat="1" ht="114.75" outlineLevel="1" x14ac:dyDescent="0.25">
      <c r="A2497" s="70"/>
      <c r="B2497" s="23" t="s">
        <v>3055</v>
      </c>
      <c r="C2497" s="25" t="s">
        <v>79</v>
      </c>
      <c r="D2497" s="25" t="s">
        <v>160</v>
      </c>
      <c r="E2497" s="25" t="s">
        <v>161</v>
      </c>
      <c r="F2497" s="25" t="s">
        <v>161</v>
      </c>
      <c r="G2497" s="25" t="s">
        <v>1731</v>
      </c>
      <c r="H2497" s="23" t="s">
        <v>3011</v>
      </c>
      <c r="I2497" s="29">
        <v>0.5</v>
      </c>
      <c r="J2497" s="41">
        <v>710000000</v>
      </c>
      <c r="K2497" s="25" t="s">
        <v>82</v>
      </c>
      <c r="L2497" s="75" t="s">
        <v>83</v>
      </c>
      <c r="M2497" s="30" t="s">
        <v>1728</v>
      </c>
      <c r="N2497" s="23"/>
      <c r="O2497" s="75" t="s">
        <v>184</v>
      </c>
      <c r="P2497" s="67" t="s">
        <v>112</v>
      </c>
      <c r="Q2497" s="23"/>
      <c r="R2497" s="25"/>
      <c r="S2497" s="45"/>
      <c r="T2497" s="45"/>
      <c r="U2497" s="45">
        <v>1700000</v>
      </c>
      <c r="V2497" s="45">
        <f t="shared" si="577"/>
        <v>1904000.0000000002</v>
      </c>
      <c r="W2497" s="45"/>
      <c r="X2497" s="23">
        <v>2017</v>
      </c>
      <c r="Y2497" s="43"/>
      <c r="Z2497" s="121" t="s">
        <v>5308</v>
      </c>
      <c r="AA2497" s="121" t="s">
        <v>1427</v>
      </c>
      <c r="AB2497" s="121" t="s">
        <v>4792</v>
      </c>
      <c r="AC2497" s="121"/>
      <c r="AD2497" s="122" t="s">
        <v>7076</v>
      </c>
      <c r="AE2497" s="128">
        <v>42831</v>
      </c>
      <c r="AF2497" s="121" t="s">
        <v>8486</v>
      </c>
      <c r="AG2497" s="121"/>
      <c r="AH2497" s="121" t="s">
        <v>7077</v>
      </c>
      <c r="AI2497" s="121"/>
      <c r="AJ2497" s="123"/>
      <c r="AK2497" s="123"/>
      <c r="AL2497" s="123">
        <v>1904000</v>
      </c>
      <c r="AM2497" s="123">
        <f>V2497-AL2497</f>
        <v>0</v>
      </c>
      <c r="AN2497" s="136"/>
      <c r="AO2497" s="23"/>
      <c r="AP2497" s="24"/>
      <c r="AQ2497" s="23"/>
      <c r="AS2497" s="163"/>
      <c r="AT2497" s="163"/>
    </row>
    <row r="2498" spans="1:46" s="40" customFormat="1" ht="76.5" outlineLevel="1" x14ac:dyDescent="0.25">
      <c r="A2498" s="70"/>
      <c r="B2498" s="23" t="s">
        <v>3056</v>
      </c>
      <c r="C2498" s="25" t="s">
        <v>79</v>
      </c>
      <c r="D2498" s="25" t="s">
        <v>281</v>
      </c>
      <c r="E2498" s="25" t="s">
        <v>282</v>
      </c>
      <c r="F2498" s="25" t="s">
        <v>282</v>
      </c>
      <c r="G2498" s="25" t="s">
        <v>4252</v>
      </c>
      <c r="H2498" s="23" t="s">
        <v>3011</v>
      </c>
      <c r="I2498" s="29">
        <v>1</v>
      </c>
      <c r="J2498" s="41">
        <v>710000000</v>
      </c>
      <c r="K2498" s="25" t="s">
        <v>82</v>
      </c>
      <c r="L2498" s="25" t="s">
        <v>83</v>
      </c>
      <c r="M2498" s="25" t="s">
        <v>101</v>
      </c>
      <c r="N2498" s="23"/>
      <c r="O2498" s="25" t="s">
        <v>184</v>
      </c>
      <c r="P2498" s="25" t="s">
        <v>112</v>
      </c>
      <c r="Q2498" s="23"/>
      <c r="R2498" s="25"/>
      <c r="S2498" s="45"/>
      <c r="T2498" s="45"/>
      <c r="U2498" s="45">
        <v>2598000</v>
      </c>
      <c r="V2498" s="45">
        <f t="shared" si="577"/>
        <v>2909760.0000000005</v>
      </c>
      <c r="W2498" s="45"/>
      <c r="X2498" s="23">
        <v>2017</v>
      </c>
      <c r="Y2498" s="43"/>
      <c r="Z2498" s="121"/>
      <c r="AA2498" s="121" t="s">
        <v>690</v>
      </c>
      <c r="AB2498" s="121"/>
      <c r="AC2498" s="121"/>
      <c r="AD2498" s="122">
        <v>304163</v>
      </c>
      <c r="AE2498" s="128">
        <v>42803</v>
      </c>
      <c r="AF2498" s="121" t="s">
        <v>6916</v>
      </c>
      <c r="AG2498" s="121"/>
      <c r="AH2498" s="121" t="s">
        <v>6917</v>
      </c>
      <c r="AI2498" s="121"/>
      <c r="AJ2498" s="123"/>
      <c r="AK2498" s="123"/>
      <c r="AL2498" s="123">
        <v>2084000</v>
      </c>
      <c r="AM2498" s="123">
        <f>V2498-AL2498</f>
        <v>825760.00000000047</v>
      </c>
      <c r="AN2498" s="136"/>
      <c r="AO2498" s="23"/>
      <c r="AP2498" s="24"/>
      <c r="AQ2498" s="23"/>
      <c r="AS2498" s="163"/>
      <c r="AT2498" s="163"/>
    </row>
    <row r="2499" spans="1:46" s="40" customFormat="1" ht="102" outlineLevel="1" x14ac:dyDescent="0.25">
      <c r="A2499" s="70"/>
      <c r="B2499" s="23" t="s">
        <v>3057</v>
      </c>
      <c r="C2499" s="25" t="s">
        <v>79</v>
      </c>
      <c r="D2499" s="25" t="s">
        <v>162</v>
      </c>
      <c r="E2499" s="25" t="s">
        <v>163</v>
      </c>
      <c r="F2499" s="25" t="s">
        <v>163</v>
      </c>
      <c r="G2499" s="25" t="s">
        <v>207</v>
      </c>
      <c r="H2499" s="23" t="s">
        <v>3011</v>
      </c>
      <c r="I2499" s="29">
        <v>0.5</v>
      </c>
      <c r="J2499" s="41">
        <v>710000000</v>
      </c>
      <c r="K2499" s="25" t="s">
        <v>82</v>
      </c>
      <c r="L2499" s="75" t="s">
        <v>273</v>
      </c>
      <c r="M2499" s="30" t="s">
        <v>969</v>
      </c>
      <c r="N2499" s="23"/>
      <c r="O2499" s="25" t="s">
        <v>4296</v>
      </c>
      <c r="P2499" s="67" t="s">
        <v>112</v>
      </c>
      <c r="Q2499" s="23"/>
      <c r="R2499" s="25"/>
      <c r="S2499" s="45"/>
      <c r="T2499" s="45"/>
      <c r="U2499" s="45">
        <v>1650000</v>
      </c>
      <c r="V2499" s="45">
        <f t="shared" si="577"/>
        <v>1848000.0000000002</v>
      </c>
      <c r="W2499" s="45"/>
      <c r="X2499" s="23">
        <v>2017</v>
      </c>
      <c r="Y2499" s="43"/>
      <c r="Z2499" s="121" t="s">
        <v>988</v>
      </c>
      <c r="AA2499" s="121" t="s">
        <v>728</v>
      </c>
      <c r="AB2499" s="121" t="s">
        <v>4703</v>
      </c>
      <c r="AC2499" s="121"/>
      <c r="AD2499" s="122" t="s">
        <v>8488</v>
      </c>
      <c r="AE2499" s="128">
        <v>42881</v>
      </c>
      <c r="AF2499" s="121" t="s">
        <v>231</v>
      </c>
      <c r="AG2499" s="121"/>
      <c r="AH2499" s="121" t="s">
        <v>8489</v>
      </c>
      <c r="AI2499" s="121"/>
      <c r="AJ2499" s="123"/>
      <c r="AK2499" s="123"/>
      <c r="AL2499" s="123">
        <v>994400</v>
      </c>
      <c r="AM2499" s="123">
        <f>U2499-AL2499</f>
        <v>655600</v>
      </c>
      <c r="AN2499" s="136"/>
      <c r="AO2499" s="23"/>
      <c r="AP2499" s="24"/>
      <c r="AQ2499" s="23"/>
      <c r="AS2499" s="163"/>
      <c r="AT2499" s="163"/>
    </row>
    <row r="2500" spans="1:46" s="40" customFormat="1" ht="63.75" outlineLevel="1" x14ac:dyDescent="0.25">
      <c r="A2500" s="70"/>
      <c r="B2500" s="23" t="s">
        <v>3058</v>
      </c>
      <c r="C2500" s="25" t="s">
        <v>79</v>
      </c>
      <c r="D2500" s="25" t="s">
        <v>935</v>
      </c>
      <c r="E2500" s="25" t="s">
        <v>936</v>
      </c>
      <c r="F2500" s="25" t="s">
        <v>936</v>
      </c>
      <c r="G2500" s="25" t="s">
        <v>4253</v>
      </c>
      <c r="H2500" s="23" t="s">
        <v>100</v>
      </c>
      <c r="I2500" s="29">
        <v>1</v>
      </c>
      <c r="J2500" s="41">
        <v>710000000</v>
      </c>
      <c r="K2500" s="25" t="s">
        <v>82</v>
      </c>
      <c r="L2500" s="25" t="s">
        <v>917</v>
      </c>
      <c r="M2500" s="25" t="s">
        <v>101</v>
      </c>
      <c r="N2500" s="23"/>
      <c r="O2500" s="25" t="s">
        <v>4318</v>
      </c>
      <c r="P2500" s="25" t="s">
        <v>269</v>
      </c>
      <c r="Q2500" s="23"/>
      <c r="R2500" s="25"/>
      <c r="S2500" s="45"/>
      <c r="T2500" s="45"/>
      <c r="U2500" s="68">
        <v>5793000</v>
      </c>
      <c r="V2500" s="68">
        <f t="shared" ref="V2500:V2510" si="606">U2500</f>
        <v>5793000</v>
      </c>
      <c r="W2500" s="45"/>
      <c r="X2500" s="23">
        <v>2017</v>
      </c>
      <c r="Y2500" s="43"/>
      <c r="Z2500" s="121" t="s">
        <v>730</v>
      </c>
      <c r="AA2500" s="121" t="s">
        <v>278</v>
      </c>
      <c r="AB2500" s="121" t="s">
        <v>4792</v>
      </c>
      <c r="AC2500" s="121"/>
      <c r="AD2500" s="122"/>
      <c r="AE2500" s="128"/>
      <c r="AF2500" s="121" t="s">
        <v>4246</v>
      </c>
      <c r="AG2500" s="121"/>
      <c r="AH2500" s="121" t="s">
        <v>4246</v>
      </c>
      <c r="AI2500" s="121"/>
      <c r="AJ2500" s="123"/>
      <c r="AK2500" s="123"/>
      <c r="AL2500" s="123" t="s">
        <v>4246</v>
      </c>
      <c r="AM2500" s="123"/>
      <c r="AN2500" s="136"/>
      <c r="AO2500" s="23"/>
      <c r="AP2500" s="24"/>
      <c r="AQ2500" s="23"/>
      <c r="AS2500" s="163"/>
      <c r="AT2500" s="163"/>
    </row>
    <row r="2501" spans="1:46" s="40" customFormat="1" ht="102" outlineLevel="1" x14ac:dyDescent="0.25">
      <c r="A2501" s="70"/>
      <c r="B2501" s="23" t="s">
        <v>3059</v>
      </c>
      <c r="C2501" s="25" t="s">
        <v>79</v>
      </c>
      <c r="D2501" s="25" t="s">
        <v>266</v>
      </c>
      <c r="E2501" s="25" t="s">
        <v>267</v>
      </c>
      <c r="F2501" s="25" t="s">
        <v>267</v>
      </c>
      <c r="G2501" s="25" t="s">
        <v>270</v>
      </c>
      <c r="H2501" s="23" t="s">
        <v>100</v>
      </c>
      <c r="I2501" s="29">
        <v>1</v>
      </c>
      <c r="J2501" s="41">
        <v>710000000</v>
      </c>
      <c r="K2501" s="25" t="s">
        <v>82</v>
      </c>
      <c r="L2501" s="25" t="s">
        <v>272</v>
      </c>
      <c r="M2501" s="25" t="s">
        <v>101</v>
      </c>
      <c r="N2501" s="23"/>
      <c r="O2501" s="25" t="s">
        <v>4318</v>
      </c>
      <c r="P2501" s="25" t="s">
        <v>269</v>
      </c>
      <c r="Q2501" s="23"/>
      <c r="R2501" s="25"/>
      <c r="S2501" s="45"/>
      <c r="T2501" s="45"/>
      <c r="U2501" s="68">
        <v>34816772</v>
      </c>
      <c r="V2501" s="68">
        <f t="shared" si="606"/>
        <v>34816772</v>
      </c>
      <c r="W2501" s="45"/>
      <c r="X2501" s="23">
        <v>2017</v>
      </c>
      <c r="Y2501" s="43"/>
      <c r="Z2501" s="121" t="s">
        <v>730</v>
      </c>
      <c r="AA2501" s="121" t="s">
        <v>265</v>
      </c>
      <c r="AB2501" s="121" t="s">
        <v>4792</v>
      </c>
      <c r="AC2501" s="121"/>
      <c r="AD2501" s="122"/>
      <c r="AE2501" s="128"/>
      <c r="AF2501" s="121" t="s">
        <v>4246</v>
      </c>
      <c r="AG2501" s="121"/>
      <c r="AH2501" s="121" t="s">
        <v>4246</v>
      </c>
      <c r="AI2501" s="121"/>
      <c r="AJ2501" s="123"/>
      <c r="AK2501" s="123"/>
      <c r="AL2501" s="123" t="s">
        <v>4246</v>
      </c>
      <c r="AM2501" s="123"/>
      <c r="AN2501" s="136"/>
      <c r="AO2501" s="23"/>
      <c r="AP2501" s="24"/>
      <c r="AQ2501" s="23"/>
      <c r="AS2501" s="163"/>
      <c r="AT2501" s="163"/>
    </row>
    <row r="2502" spans="1:46" s="40" customFormat="1" ht="102" outlineLevel="1" x14ac:dyDescent="0.25">
      <c r="A2502" s="70"/>
      <c r="B2502" s="23" t="s">
        <v>3060</v>
      </c>
      <c r="C2502" s="25" t="s">
        <v>79</v>
      </c>
      <c r="D2502" s="25" t="s">
        <v>266</v>
      </c>
      <c r="E2502" s="25" t="s">
        <v>267</v>
      </c>
      <c r="F2502" s="25" t="s">
        <v>267</v>
      </c>
      <c r="G2502" s="25" t="s">
        <v>271</v>
      </c>
      <c r="H2502" s="23" t="s">
        <v>100</v>
      </c>
      <c r="I2502" s="29">
        <v>1</v>
      </c>
      <c r="J2502" s="41">
        <v>710000000</v>
      </c>
      <c r="K2502" s="25" t="s">
        <v>82</v>
      </c>
      <c r="L2502" s="25" t="s">
        <v>164</v>
      </c>
      <c r="M2502" s="25" t="s">
        <v>101</v>
      </c>
      <c r="N2502" s="23"/>
      <c r="O2502" s="25" t="s">
        <v>4318</v>
      </c>
      <c r="P2502" s="25" t="s">
        <v>269</v>
      </c>
      <c r="Q2502" s="23"/>
      <c r="R2502" s="25"/>
      <c r="S2502" s="45"/>
      <c r="T2502" s="45"/>
      <c r="U2502" s="68">
        <v>230000</v>
      </c>
      <c r="V2502" s="68">
        <f t="shared" si="606"/>
        <v>230000</v>
      </c>
      <c r="W2502" s="45"/>
      <c r="X2502" s="23">
        <v>2017</v>
      </c>
      <c r="Y2502" s="43"/>
      <c r="Z2502" s="121" t="s">
        <v>730</v>
      </c>
      <c r="AA2502" s="121" t="s">
        <v>265</v>
      </c>
      <c r="AB2502" s="121" t="s">
        <v>4792</v>
      </c>
      <c r="AC2502" s="121"/>
      <c r="AD2502" s="122"/>
      <c r="AE2502" s="128"/>
      <c r="AF2502" s="121" t="s">
        <v>4246</v>
      </c>
      <c r="AG2502" s="121"/>
      <c r="AH2502" s="121" t="s">
        <v>4246</v>
      </c>
      <c r="AI2502" s="121"/>
      <c r="AJ2502" s="123"/>
      <c r="AK2502" s="123"/>
      <c r="AL2502" s="123" t="s">
        <v>4246</v>
      </c>
      <c r="AM2502" s="123"/>
      <c r="AN2502" s="136"/>
      <c r="AO2502" s="23"/>
      <c r="AP2502" s="24"/>
      <c r="AQ2502" s="23"/>
      <c r="AS2502" s="163"/>
      <c r="AT2502" s="163"/>
    </row>
    <row r="2503" spans="1:46" s="40" customFormat="1" ht="102" outlineLevel="1" x14ac:dyDescent="0.25">
      <c r="A2503" s="70"/>
      <c r="B2503" s="23" t="s">
        <v>3061</v>
      </c>
      <c r="C2503" s="25" t="s">
        <v>79</v>
      </c>
      <c r="D2503" s="25" t="s">
        <v>266</v>
      </c>
      <c r="E2503" s="25" t="s">
        <v>267</v>
      </c>
      <c r="F2503" s="25" t="s">
        <v>267</v>
      </c>
      <c r="G2503" s="25" t="s">
        <v>274</v>
      </c>
      <c r="H2503" s="23" t="s">
        <v>100</v>
      </c>
      <c r="I2503" s="29">
        <v>1</v>
      </c>
      <c r="J2503" s="41">
        <v>710000000</v>
      </c>
      <c r="K2503" s="25" t="s">
        <v>82</v>
      </c>
      <c r="L2503" s="25" t="s">
        <v>272</v>
      </c>
      <c r="M2503" s="25" t="s">
        <v>101</v>
      </c>
      <c r="N2503" s="23"/>
      <c r="O2503" s="25" t="s">
        <v>4318</v>
      </c>
      <c r="P2503" s="25" t="s">
        <v>269</v>
      </c>
      <c r="Q2503" s="23"/>
      <c r="R2503" s="25"/>
      <c r="S2503" s="45"/>
      <c r="T2503" s="45"/>
      <c r="U2503" s="68">
        <v>515000</v>
      </c>
      <c r="V2503" s="68">
        <f t="shared" si="606"/>
        <v>515000</v>
      </c>
      <c r="W2503" s="45"/>
      <c r="X2503" s="23">
        <v>2017</v>
      </c>
      <c r="Y2503" s="43"/>
      <c r="Z2503" s="121" t="s">
        <v>730</v>
      </c>
      <c r="AA2503" s="121" t="s">
        <v>265</v>
      </c>
      <c r="AB2503" s="121" t="s">
        <v>4792</v>
      </c>
      <c r="AC2503" s="121"/>
      <c r="AD2503" s="122"/>
      <c r="AE2503" s="128"/>
      <c r="AF2503" s="121" t="s">
        <v>4246</v>
      </c>
      <c r="AG2503" s="121"/>
      <c r="AH2503" s="121" t="s">
        <v>4246</v>
      </c>
      <c r="AI2503" s="121"/>
      <c r="AJ2503" s="123"/>
      <c r="AK2503" s="123"/>
      <c r="AL2503" s="123" t="s">
        <v>4246</v>
      </c>
      <c r="AM2503" s="123"/>
      <c r="AN2503" s="136"/>
      <c r="AO2503" s="23"/>
      <c r="AP2503" s="24"/>
      <c r="AQ2503" s="23"/>
      <c r="AS2503" s="163"/>
      <c r="AT2503" s="163"/>
    </row>
    <row r="2504" spans="1:46" s="40" customFormat="1" ht="102" outlineLevel="1" x14ac:dyDescent="0.25">
      <c r="A2504" s="70"/>
      <c r="B2504" s="23" t="s">
        <v>3062</v>
      </c>
      <c r="C2504" s="25" t="s">
        <v>79</v>
      </c>
      <c r="D2504" s="25" t="s">
        <v>266</v>
      </c>
      <c r="E2504" s="25" t="s">
        <v>267</v>
      </c>
      <c r="F2504" s="25" t="s">
        <v>267</v>
      </c>
      <c r="G2504" s="25" t="s">
        <v>276</v>
      </c>
      <c r="H2504" s="23" t="s">
        <v>100</v>
      </c>
      <c r="I2504" s="29">
        <v>1</v>
      </c>
      <c r="J2504" s="41">
        <v>710000000</v>
      </c>
      <c r="K2504" s="25" t="s">
        <v>82</v>
      </c>
      <c r="L2504" s="25" t="s">
        <v>272</v>
      </c>
      <c r="M2504" s="25" t="s">
        <v>101</v>
      </c>
      <c r="N2504" s="23"/>
      <c r="O2504" s="25" t="s">
        <v>4318</v>
      </c>
      <c r="P2504" s="25" t="s">
        <v>269</v>
      </c>
      <c r="Q2504" s="23"/>
      <c r="R2504" s="25"/>
      <c r="S2504" s="45"/>
      <c r="T2504" s="45"/>
      <c r="U2504" s="68">
        <v>1000000</v>
      </c>
      <c r="V2504" s="68">
        <f t="shared" si="606"/>
        <v>1000000</v>
      </c>
      <c r="W2504" s="45"/>
      <c r="X2504" s="23">
        <v>2017</v>
      </c>
      <c r="Y2504" s="43"/>
      <c r="Z2504" s="121" t="s">
        <v>730</v>
      </c>
      <c r="AA2504" s="121" t="s">
        <v>265</v>
      </c>
      <c r="AB2504" s="121" t="s">
        <v>4792</v>
      </c>
      <c r="AC2504" s="121"/>
      <c r="AD2504" s="122"/>
      <c r="AE2504" s="128"/>
      <c r="AF2504" s="121" t="s">
        <v>4246</v>
      </c>
      <c r="AG2504" s="121"/>
      <c r="AH2504" s="121" t="s">
        <v>4246</v>
      </c>
      <c r="AI2504" s="121"/>
      <c r="AJ2504" s="123"/>
      <c r="AK2504" s="123"/>
      <c r="AL2504" s="123" t="s">
        <v>4246</v>
      </c>
      <c r="AM2504" s="123"/>
      <c r="AN2504" s="136"/>
      <c r="AO2504" s="23"/>
      <c r="AP2504" s="24"/>
      <c r="AQ2504" s="23"/>
      <c r="AS2504" s="163"/>
      <c r="AT2504" s="163"/>
    </row>
    <row r="2505" spans="1:46" s="40" customFormat="1" ht="102" outlineLevel="1" x14ac:dyDescent="0.25">
      <c r="A2505" s="70"/>
      <c r="B2505" s="23" t="s">
        <v>3063</v>
      </c>
      <c r="C2505" s="25" t="s">
        <v>79</v>
      </c>
      <c r="D2505" s="25" t="s">
        <v>266</v>
      </c>
      <c r="E2505" s="25" t="s">
        <v>267</v>
      </c>
      <c r="F2505" s="25" t="s">
        <v>267</v>
      </c>
      <c r="G2505" s="25" t="s">
        <v>275</v>
      </c>
      <c r="H2505" s="23" t="s">
        <v>100</v>
      </c>
      <c r="I2505" s="29">
        <v>1</v>
      </c>
      <c r="J2505" s="41">
        <v>710000000</v>
      </c>
      <c r="K2505" s="25" t="s">
        <v>82</v>
      </c>
      <c r="L2505" s="25" t="s">
        <v>164</v>
      </c>
      <c r="M2505" s="25" t="s">
        <v>101</v>
      </c>
      <c r="N2505" s="23"/>
      <c r="O2505" s="25" t="s">
        <v>4318</v>
      </c>
      <c r="P2505" s="25" t="s">
        <v>269</v>
      </c>
      <c r="Q2505" s="23"/>
      <c r="R2505" s="25"/>
      <c r="S2505" s="45"/>
      <c r="T2505" s="45"/>
      <c r="U2505" s="68">
        <v>240000</v>
      </c>
      <c r="V2505" s="68">
        <f t="shared" si="606"/>
        <v>240000</v>
      </c>
      <c r="W2505" s="45"/>
      <c r="X2505" s="23">
        <v>2017</v>
      </c>
      <c r="Y2505" s="43"/>
      <c r="Z2505" s="121" t="s">
        <v>730</v>
      </c>
      <c r="AA2505" s="121" t="s">
        <v>265</v>
      </c>
      <c r="AB2505" s="121" t="s">
        <v>4792</v>
      </c>
      <c r="AC2505" s="121"/>
      <c r="AD2505" s="122"/>
      <c r="AE2505" s="128"/>
      <c r="AF2505" s="121" t="s">
        <v>4246</v>
      </c>
      <c r="AG2505" s="121"/>
      <c r="AH2505" s="121" t="s">
        <v>4246</v>
      </c>
      <c r="AI2505" s="121"/>
      <c r="AJ2505" s="123"/>
      <c r="AK2505" s="123"/>
      <c r="AL2505" s="123" t="s">
        <v>4246</v>
      </c>
      <c r="AM2505" s="123"/>
      <c r="AN2505" s="136"/>
      <c r="AO2505" s="23"/>
      <c r="AP2505" s="24"/>
      <c r="AQ2505" s="23"/>
      <c r="AS2505" s="163"/>
      <c r="AT2505" s="163"/>
    </row>
    <row r="2506" spans="1:46" s="40" customFormat="1" ht="140.25" outlineLevel="1" x14ac:dyDescent="0.25">
      <c r="A2506" s="70"/>
      <c r="B2506" s="23" t="s">
        <v>3064</v>
      </c>
      <c r="C2506" s="25" t="s">
        <v>79</v>
      </c>
      <c r="D2506" s="25" t="s">
        <v>724</v>
      </c>
      <c r="E2506" s="25" t="s">
        <v>725</v>
      </c>
      <c r="F2506" s="25" t="s">
        <v>725</v>
      </c>
      <c r="G2506" s="25" t="s">
        <v>743</v>
      </c>
      <c r="H2506" s="23" t="s">
        <v>100</v>
      </c>
      <c r="I2506" s="29">
        <v>1</v>
      </c>
      <c r="J2506" s="41">
        <v>710000000</v>
      </c>
      <c r="K2506" s="25" t="s">
        <v>82</v>
      </c>
      <c r="L2506" s="25" t="s">
        <v>273</v>
      </c>
      <c r="M2506" s="25" t="s">
        <v>101</v>
      </c>
      <c r="N2506" s="23"/>
      <c r="O2506" s="25" t="s">
        <v>4318</v>
      </c>
      <c r="P2506" s="25" t="s">
        <v>269</v>
      </c>
      <c r="Q2506" s="23"/>
      <c r="R2506" s="25"/>
      <c r="S2506" s="45"/>
      <c r="T2506" s="45"/>
      <c r="U2506" s="68">
        <v>25000</v>
      </c>
      <c r="V2506" s="68">
        <f t="shared" si="606"/>
        <v>25000</v>
      </c>
      <c r="W2506" s="45"/>
      <c r="X2506" s="23">
        <v>2017</v>
      </c>
      <c r="Y2506" s="43"/>
      <c r="Z2506" s="121" t="s">
        <v>730</v>
      </c>
      <c r="AA2506" s="121" t="s">
        <v>682</v>
      </c>
      <c r="AB2506" s="121" t="s">
        <v>4792</v>
      </c>
      <c r="AC2506" s="121"/>
      <c r="AD2506" s="122"/>
      <c r="AE2506" s="128"/>
      <c r="AF2506" s="121" t="s">
        <v>4246</v>
      </c>
      <c r="AG2506" s="121"/>
      <c r="AH2506" s="121" t="s">
        <v>4246</v>
      </c>
      <c r="AI2506" s="121"/>
      <c r="AJ2506" s="123"/>
      <c r="AK2506" s="123"/>
      <c r="AL2506" s="123" t="s">
        <v>4246</v>
      </c>
      <c r="AM2506" s="123"/>
      <c r="AN2506" s="136"/>
      <c r="AO2506" s="23"/>
      <c r="AP2506" s="24"/>
      <c r="AQ2506" s="23"/>
      <c r="AS2506" s="163"/>
      <c r="AT2506" s="163"/>
    </row>
    <row r="2507" spans="1:46" s="40" customFormat="1" ht="89.25" outlineLevel="1" x14ac:dyDescent="0.25">
      <c r="A2507" s="70"/>
      <c r="B2507" s="23" t="s">
        <v>3065</v>
      </c>
      <c r="C2507" s="25" t="s">
        <v>79</v>
      </c>
      <c r="D2507" s="25" t="s">
        <v>721</v>
      </c>
      <c r="E2507" s="25" t="s">
        <v>741</v>
      </c>
      <c r="F2507" s="25" t="s">
        <v>741</v>
      </c>
      <c r="G2507" s="25" t="s">
        <v>723</v>
      </c>
      <c r="H2507" s="23" t="s">
        <v>100</v>
      </c>
      <c r="I2507" s="29">
        <v>1</v>
      </c>
      <c r="J2507" s="41">
        <v>710000000</v>
      </c>
      <c r="K2507" s="25" t="s">
        <v>82</v>
      </c>
      <c r="L2507" s="25" t="s">
        <v>273</v>
      </c>
      <c r="M2507" s="25" t="s">
        <v>101</v>
      </c>
      <c r="N2507" s="23"/>
      <c r="O2507" s="25" t="s">
        <v>4318</v>
      </c>
      <c r="P2507" s="25" t="s">
        <v>269</v>
      </c>
      <c r="Q2507" s="23"/>
      <c r="R2507" s="25"/>
      <c r="S2507" s="45"/>
      <c r="T2507" s="45"/>
      <c r="U2507" s="68">
        <v>2116282</v>
      </c>
      <c r="V2507" s="68">
        <f t="shared" si="606"/>
        <v>2116282</v>
      </c>
      <c r="W2507" s="45"/>
      <c r="X2507" s="23">
        <v>2017</v>
      </c>
      <c r="Y2507" s="43"/>
      <c r="Z2507" s="121" t="s">
        <v>730</v>
      </c>
      <c r="AA2507" s="121" t="s">
        <v>682</v>
      </c>
      <c r="AB2507" s="121" t="s">
        <v>4792</v>
      </c>
      <c r="AC2507" s="121"/>
      <c r="AD2507" s="122"/>
      <c r="AE2507" s="128"/>
      <c r="AF2507" s="121" t="s">
        <v>4246</v>
      </c>
      <c r="AG2507" s="121"/>
      <c r="AH2507" s="121" t="s">
        <v>4246</v>
      </c>
      <c r="AI2507" s="121"/>
      <c r="AJ2507" s="123"/>
      <c r="AK2507" s="123"/>
      <c r="AL2507" s="123" t="s">
        <v>4246</v>
      </c>
      <c r="AM2507" s="123"/>
      <c r="AN2507" s="136"/>
      <c r="AO2507" s="23"/>
      <c r="AP2507" s="24"/>
      <c r="AQ2507" s="23"/>
      <c r="AS2507" s="163"/>
      <c r="AT2507" s="163"/>
    </row>
    <row r="2508" spans="1:46" s="40" customFormat="1" ht="89.25" outlineLevel="1" x14ac:dyDescent="0.25">
      <c r="A2508" s="70"/>
      <c r="B2508" s="23" t="s">
        <v>3066</v>
      </c>
      <c r="C2508" s="25" t="s">
        <v>79</v>
      </c>
      <c r="D2508" s="25" t="s">
        <v>721</v>
      </c>
      <c r="E2508" s="25" t="s">
        <v>722</v>
      </c>
      <c r="F2508" s="25" t="s">
        <v>722</v>
      </c>
      <c r="G2508" s="25" t="s">
        <v>723</v>
      </c>
      <c r="H2508" s="23" t="s">
        <v>100</v>
      </c>
      <c r="I2508" s="29">
        <v>1</v>
      </c>
      <c r="J2508" s="41">
        <v>710000000</v>
      </c>
      <c r="K2508" s="25" t="s">
        <v>82</v>
      </c>
      <c r="L2508" s="25" t="s">
        <v>164</v>
      </c>
      <c r="M2508" s="30" t="s">
        <v>110</v>
      </c>
      <c r="N2508" s="23"/>
      <c r="O2508" s="25" t="s">
        <v>4318</v>
      </c>
      <c r="P2508" s="25" t="s">
        <v>269</v>
      </c>
      <c r="Q2508" s="23"/>
      <c r="R2508" s="25"/>
      <c r="S2508" s="45"/>
      <c r="T2508" s="45"/>
      <c r="U2508" s="68">
        <v>98713</v>
      </c>
      <c r="V2508" s="68">
        <f t="shared" si="606"/>
        <v>98713</v>
      </c>
      <c r="W2508" s="45"/>
      <c r="X2508" s="23">
        <v>2017</v>
      </c>
      <c r="Y2508" s="43"/>
      <c r="Z2508" s="121" t="s">
        <v>730</v>
      </c>
      <c r="AA2508" s="121" t="s">
        <v>711</v>
      </c>
      <c r="AB2508" s="121" t="s">
        <v>4792</v>
      </c>
      <c r="AC2508" s="121"/>
      <c r="AD2508" s="122"/>
      <c r="AE2508" s="128"/>
      <c r="AF2508" s="121" t="s">
        <v>4246</v>
      </c>
      <c r="AG2508" s="121"/>
      <c r="AH2508" s="121" t="s">
        <v>4246</v>
      </c>
      <c r="AI2508" s="121"/>
      <c r="AJ2508" s="123"/>
      <c r="AK2508" s="123"/>
      <c r="AL2508" s="123" t="s">
        <v>4246</v>
      </c>
      <c r="AM2508" s="123"/>
      <c r="AN2508" s="136"/>
      <c r="AO2508" s="23"/>
      <c r="AP2508" s="24"/>
      <c r="AQ2508" s="23"/>
      <c r="AS2508" s="163"/>
      <c r="AT2508" s="163"/>
    </row>
    <row r="2509" spans="1:46" s="40" customFormat="1" ht="140.25" outlineLevel="1" x14ac:dyDescent="0.25">
      <c r="A2509" s="70"/>
      <c r="B2509" s="23" t="s">
        <v>3067</v>
      </c>
      <c r="C2509" s="25" t="s">
        <v>79</v>
      </c>
      <c r="D2509" s="25" t="s">
        <v>724</v>
      </c>
      <c r="E2509" s="25" t="s">
        <v>725</v>
      </c>
      <c r="F2509" s="25" t="s">
        <v>725</v>
      </c>
      <c r="G2509" s="25" t="s">
        <v>742</v>
      </c>
      <c r="H2509" s="23" t="s">
        <v>100</v>
      </c>
      <c r="I2509" s="29">
        <v>1</v>
      </c>
      <c r="J2509" s="41">
        <v>710000000</v>
      </c>
      <c r="K2509" s="25" t="s">
        <v>82</v>
      </c>
      <c r="L2509" s="25" t="s">
        <v>273</v>
      </c>
      <c r="M2509" s="25" t="s">
        <v>101</v>
      </c>
      <c r="N2509" s="23"/>
      <c r="O2509" s="25" t="s">
        <v>4318</v>
      </c>
      <c r="P2509" s="25" t="s">
        <v>269</v>
      </c>
      <c r="Q2509" s="23"/>
      <c r="R2509" s="25"/>
      <c r="S2509" s="45"/>
      <c r="T2509" s="45"/>
      <c r="U2509" s="68">
        <v>1019924</v>
      </c>
      <c r="V2509" s="68">
        <f t="shared" si="606"/>
        <v>1019924</v>
      </c>
      <c r="W2509" s="45"/>
      <c r="X2509" s="23">
        <v>2017</v>
      </c>
      <c r="Y2509" s="43"/>
      <c r="Z2509" s="121" t="s">
        <v>730</v>
      </c>
      <c r="AA2509" s="121" t="s">
        <v>682</v>
      </c>
      <c r="AB2509" s="121" t="s">
        <v>4792</v>
      </c>
      <c r="AC2509" s="121"/>
      <c r="AD2509" s="122"/>
      <c r="AE2509" s="128"/>
      <c r="AF2509" s="121" t="s">
        <v>4246</v>
      </c>
      <c r="AG2509" s="121"/>
      <c r="AH2509" s="121" t="s">
        <v>4246</v>
      </c>
      <c r="AI2509" s="121"/>
      <c r="AJ2509" s="123"/>
      <c r="AK2509" s="123"/>
      <c r="AL2509" s="123" t="s">
        <v>4246</v>
      </c>
      <c r="AM2509" s="123"/>
      <c r="AN2509" s="136"/>
      <c r="AO2509" s="23"/>
      <c r="AP2509" s="24"/>
      <c r="AQ2509" s="23"/>
      <c r="AS2509" s="163"/>
      <c r="AT2509" s="163"/>
    </row>
    <row r="2510" spans="1:46" s="40" customFormat="1" ht="140.25" outlineLevel="1" x14ac:dyDescent="0.25">
      <c r="A2510" s="70"/>
      <c r="B2510" s="23" t="s">
        <v>3068</v>
      </c>
      <c r="C2510" s="25" t="s">
        <v>79</v>
      </c>
      <c r="D2510" s="25" t="s">
        <v>724</v>
      </c>
      <c r="E2510" s="25" t="s">
        <v>725</v>
      </c>
      <c r="F2510" s="25" t="s">
        <v>725</v>
      </c>
      <c r="G2510" s="25" t="s">
        <v>742</v>
      </c>
      <c r="H2510" s="23" t="s">
        <v>100</v>
      </c>
      <c r="I2510" s="29">
        <v>1</v>
      </c>
      <c r="J2510" s="41">
        <v>710000000</v>
      </c>
      <c r="K2510" s="25" t="s">
        <v>82</v>
      </c>
      <c r="L2510" s="25" t="s">
        <v>164</v>
      </c>
      <c r="M2510" s="30" t="s">
        <v>110</v>
      </c>
      <c r="N2510" s="23"/>
      <c r="O2510" s="25" t="s">
        <v>4318</v>
      </c>
      <c r="P2510" s="25" t="s">
        <v>269</v>
      </c>
      <c r="Q2510" s="23"/>
      <c r="R2510" s="25"/>
      <c r="S2510" s="45"/>
      <c r="T2510" s="45"/>
      <c r="U2510" s="68">
        <v>19087</v>
      </c>
      <c r="V2510" s="68">
        <f t="shared" si="606"/>
        <v>19087</v>
      </c>
      <c r="W2510" s="45"/>
      <c r="X2510" s="23">
        <v>2017</v>
      </c>
      <c r="Y2510" s="43"/>
      <c r="Z2510" s="121" t="s">
        <v>730</v>
      </c>
      <c r="AA2510" s="121" t="s">
        <v>711</v>
      </c>
      <c r="AB2510" s="121" t="s">
        <v>4792</v>
      </c>
      <c r="AC2510" s="121"/>
      <c r="AD2510" s="122"/>
      <c r="AE2510" s="128"/>
      <c r="AF2510" s="121" t="s">
        <v>4246</v>
      </c>
      <c r="AG2510" s="121"/>
      <c r="AH2510" s="121" t="s">
        <v>4246</v>
      </c>
      <c r="AI2510" s="121"/>
      <c r="AJ2510" s="123"/>
      <c r="AK2510" s="123"/>
      <c r="AL2510" s="123" t="s">
        <v>4246</v>
      </c>
      <c r="AM2510" s="123"/>
      <c r="AN2510" s="136"/>
      <c r="AO2510" s="23"/>
      <c r="AP2510" s="24"/>
      <c r="AQ2510" s="23"/>
      <c r="AS2510" s="163"/>
      <c r="AT2510" s="163"/>
    </row>
    <row r="2511" spans="1:46" s="40" customFormat="1" ht="76.5" outlineLevel="1" x14ac:dyDescent="0.25">
      <c r="A2511" s="70"/>
      <c r="B2511" s="23" t="s">
        <v>3069</v>
      </c>
      <c r="C2511" s="25" t="s">
        <v>79</v>
      </c>
      <c r="D2511" s="67" t="s">
        <v>268</v>
      </c>
      <c r="E2511" s="67" t="s">
        <v>5583</v>
      </c>
      <c r="F2511" s="67" t="s">
        <v>5583</v>
      </c>
      <c r="G2511" s="25" t="s">
        <v>4258</v>
      </c>
      <c r="H2511" s="23" t="s">
        <v>100</v>
      </c>
      <c r="I2511" s="29">
        <v>1</v>
      </c>
      <c r="J2511" s="41">
        <v>710000000</v>
      </c>
      <c r="K2511" s="25" t="s">
        <v>82</v>
      </c>
      <c r="L2511" s="25" t="s">
        <v>273</v>
      </c>
      <c r="M2511" s="25" t="s">
        <v>101</v>
      </c>
      <c r="N2511" s="23"/>
      <c r="O2511" s="75" t="s">
        <v>4296</v>
      </c>
      <c r="P2511" s="67" t="s">
        <v>112</v>
      </c>
      <c r="Q2511" s="23"/>
      <c r="R2511" s="25"/>
      <c r="S2511" s="45"/>
      <c r="T2511" s="45"/>
      <c r="U2511" s="45">
        <v>300000</v>
      </c>
      <c r="V2511" s="45">
        <f t="shared" ref="V2511:V2547" si="607">U2511*1.12</f>
        <v>336000.00000000006</v>
      </c>
      <c r="W2511" s="45"/>
      <c r="X2511" s="23">
        <v>2017</v>
      </c>
      <c r="Y2511" s="43"/>
      <c r="Z2511" s="121" t="s">
        <v>1295</v>
      </c>
      <c r="AA2511" s="121" t="s">
        <v>265</v>
      </c>
      <c r="AB2511" s="121" t="s">
        <v>4792</v>
      </c>
      <c r="AC2511" s="121"/>
      <c r="AD2511" s="122"/>
      <c r="AE2511" s="128"/>
      <c r="AF2511" s="121" t="s">
        <v>7067</v>
      </c>
      <c r="AG2511" s="121"/>
      <c r="AH2511" s="121" t="s">
        <v>7069</v>
      </c>
      <c r="AI2511" s="121"/>
      <c r="AJ2511" s="123"/>
      <c r="AK2511" s="123"/>
      <c r="AL2511" s="123">
        <v>300000</v>
      </c>
      <c r="AM2511" s="123">
        <f>U2511-AL2511</f>
        <v>0</v>
      </c>
      <c r="AN2511" s="136"/>
      <c r="AO2511" s="23"/>
      <c r="AP2511" s="24"/>
      <c r="AQ2511" s="23"/>
      <c r="AS2511" s="163"/>
      <c r="AT2511" s="163"/>
    </row>
    <row r="2512" spans="1:46" s="40" customFormat="1" ht="191.25" outlineLevel="1" x14ac:dyDescent="0.25">
      <c r="A2512" s="70"/>
      <c r="B2512" s="23" t="s">
        <v>3070</v>
      </c>
      <c r="C2512" s="25" t="s">
        <v>79</v>
      </c>
      <c r="D2512" s="67" t="s">
        <v>268</v>
      </c>
      <c r="E2512" s="67" t="s">
        <v>5583</v>
      </c>
      <c r="F2512" s="67" t="s">
        <v>5583</v>
      </c>
      <c r="G2512" s="25" t="s">
        <v>4259</v>
      </c>
      <c r="H2512" s="23" t="s">
        <v>100</v>
      </c>
      <c r="I2512" s="29">
        <v>1</v>
      </c>
      <c r="J2512" s="41">
        <v>710000000</v>
      </c>
      <c r="K2512" s="25" t="s">
        <v>82</v>
      </c>
      <c r="L2512" s="25" t="s">
        <v>164</v>
      </c>
      <c r="M2512" s="25" t="s">
        <v>101</v>
      </c>
      <c r="N2512" s="23"/>
      <c r="O2512" s="75" t="s">
        <v>4296</v>
      </c>
      <c r="P2512" s="67" t="s">
        <v>112</v>
      </c>
      <c r="Q2512" s="23"/>
      <c r="R2512" s="25"/>
      <c r="S2512" s="45"/>
      <c r="T2512" s="45"/>
      <c r="U2512" s="45">
        <v>400000</v>
      </c>
      <c r="V2512" s="45">
        <f t="shared" si="607"/>
        <v>448000.00000000006</v>
      </c>
      <c r="W2512" s="45"/>
      <c r="X2512" s="23">
        <v>2017</v>
      </c>
      <c r="Y2512" s="43"/>
      <c r="Z2512" s="121" t="s">
        <v>1295</v>
      </c>
      <c r="AA2512" s="121" t="s">
        <v>265</v>
      </c>
      <c r="AB2512" s="121" t="s">
        <v>4792</v>
      </c>
      <c r="AC2512" s="121"/>
      <c r="AD2512" s="122"/>
      <c r="AE2512" s="128"/>
      <c r="AF2512" s="121" t="s">
        <v>9299</v>
      </c>
      <c r="AG2512" s="121" t="s">
        <v>9019</v>
      </c>
      <c r="AH2512" s="121" t="s">
        <v>9301</v>
      </c>
      <c r="AI2512" s="121"/>
      <c r="AJ2512" s="123"/>
      <c r="AK2512" s="123"/>
      <c r="AL2512" s="123">
        <v>448000</v>
      </c>
      <c r="AM2512" s="123">
        <f>V2512-AL2512</f>
        <v>0</v>
      </c>
      <c r="AN2512" s="136"/>
      <c r="AO2512" s="23"/>
      <c r="AP2512" s="24"/>
      <c r="AQ2512" s="23"/>
      <c r="AS2512" s="163"/>
      <c r="AT2512" s="163"/>
    </row>
    <row r="2513" spans="1:46" s="40" customFormat="1" ht="191.25" outlineLevel="1" x14ac:dyDescent="0.25">
      <c r="A2513" s="70"/>
      <c r="B2513" s="23" t="s">
        <v>3071</v>
      </c>
      <c r="C2513" s="25" t="s">
        <v>79</v>
      </c>
      <c r="D2513" s="67" t="s">
        <v>268</v>
      </c>
      <c r="E2513" s="67" t="s">
        <v>5583</v>
      </c>
      <c r="F2513" s="67" t="s">
        <v>5583</v>
      </c>
      <c r="G2513" s="25" t="s">
        <v>4260</v>
      </c>
      <c r="H2513" s="23" t="s">
        <v>100</v>
      </c>
      <c r="I2513" s="29">
        <v>1</v>
      </c>
      <c r="J2513" s="41">
        <v>710000000</v>
      </c>
      <c r="K2513" s="25" t="s">
        <v>82</v>
      </c>
      <c r="L2513" s="25" t="s">
        <v>164</v>
      </c>
      <c r="M2513" s="25" t="s">
        <v>101</v>
      </c>
      <c r="N2513" s="23"/>
      <c r="O2513" s="75" t="s">
        <v>4296</v>
      </c>
      <c r="P2513" s="67" t="s">
        <v>112</v>
      </c>
      <c r="Q2513" s="23"/>
      <c r="R2513" s="25"/>
      <c r="S2513" s="45"/>
      <c r="T2513" s="45"/>
      <c r="U2513" s="45">
        <v>600000</v>
      </c>
      <c r="V2513" s="45">
        <f t="shared" si="607"/>
        <v>672000.00000000012</v>
      </c>
      <c r="W2513" s="45"/>
      <c r="X2513" s="23">
        <v>2017</v>
      </c>
      <c r="Y2513" s="43"/>
      <c r="Z2513" s="121" t="s">
        <v>1295</v>
      </c>
      <c r="AA2513" s="121" t="s">
        <v>265</v>
      </c>
      <c r="AB2513" s="121" t="s">
        <v>4792</v>
      </c>
      <c r="AC2513" s="121"/>
      <c r="AD2513" s="122"/>
      <c r="AE2513" s="128"/>
      <c r="AF2513" s="121" t="s">
        <v>9299</v>
      </c>
      <c r="AG2513" s="121" t="s">
        <v>9019</v>
      </c>
      <c r="AH2513" s="121" t="s">
        <v>9302</v>
      </c>
      <c r="AI2513" s="121"/>
      <c r="AJ2513" s="123"/>
      <c r="AK2513" s="123"/>
      <c r="AL2513" s="123">
        <v>672000</v>
      </c>
      <c r="AM2513" s="123">
        <f>V2513-AL2513</f>
        <v>0</v>
      </c>
      <c r="AN2513" s="136"/>
      <c r="AO2513" s="23"/>
      <c r="AP2513" s="24"/>
      <c r="AQ2513" s="23"/>
      <c r="AS2513" s="163"/>
      <c r="AT2513" s="163"/>
    </row>
    <row r="2514" spans="1:46" s="40" customFormat="1" ht="114.75" outlineLevel="1" x14ac:dyDescent="0.25">
      <c r="A2514" s="70"/>
      <c r="B2514" s="23" t="s">
        <v>3072</v>
      </c>
      <c r="C2514" s="25" t="s">
        <v>79</v>
      </c>
      <c r="D2514" s="25" t="s">
        <v>286</v>
      </c>
      <c r="E2514" s="25" t="s">
        <v>287</v>
      </c>
      <c r="F2514" s="25" t="s">
        <v>287</v>
      </c>
      <c r="G2514" s="25" t="s">
        <v>288</v>
      </c>
      <c r="H2514" s="23" t="s">
        <v>100</v>
      </c>
      <c r="I2514" s="29">
        <v>1</v>
      </c>
      <c r="J2514" s="41">
        <v>710000000</v>
      </c>
      <c r="K2514" s="25" t="s">
        <v>82</v>
      </c>
      <c r="L2514" s="25" t="s">
        <v>83</v>
      </c>
      <c r="M2514" s="25" t="s">
        <v>101</v>
      </c>
      <c r="N2514" s="23"/>
      <c r="O2514" s="25" t="s">
        <v>4309</v>
      </c>
      <c r="P2514" s="67" t="s">
        <v>112</v>
      </c>
      <c r="Q2514" s="23"/>
      <c r="R2514" s="25"/>
      <c r="S2514" s="45"/>
      <c r="T2514" s="45"/>
      <c r="U2514" s="68">
        <v>1790000</v>
      </c>
      <c r="V2514" s="45">
        <f t="shared" si="607"/>
        <v>2004800.0000000002</v>
      </c>
      <c r="W2514" s="45"/>
      <c r="X2514" s="23">
        <v>2017</v>
      </c>
      <c r="Y2514" s="43"/>
      <c r="Z2514" s="121"/>
      <c r="AA2514" s="121" t="s">
        <v>278</v>
      </c>
      <c r="AB2514" s="121" t="s">
        <v>4792</v>
      </c>
      <c r="AC2514" s="121"/>
      <c r="AD2514" s="122"/>
      <c r="AE2514" s="128"/>
      <c r="AF2514" s="121" t="s">
        <v>4601</v>
      </c>
      <c r="AG2514" s="121"/>
      <c r="AH2514" s="129" t="s">
        <v>290</v>
      </c>
      <c r="AI2514" s="121"/>
      <c r="AJ2514" s="123"/>
      <c r="AK2514" s="123"/>
      <c r="AL2514" s="123">
        <v>2004800.0000000002</v>
      </c>
      <c r="AM2514" s="123">
        <f>V2514-AL2514</f>
        <v>0</v>
      </c>
      <c r="AN2514" s="136"/>
      <c r="AO2514" s="23"/>
      <c r="AP2514" s="24"/>
      <c r="AQ2514" s="23"/>
      <c r="AS2514" s="163"/>
      <c r="AT2514" s="163"/>
    </row>
    <row r="2515" spans="1:46" s="40" customFormat="1" ht="76.5" outlineLevel="1" x14ac:dyDescent="0.25">
      <c r="A2515" s="70"/>
      <c r="B2515" s="23" t="s">
        <v>3073</v>
      </c>
      <c r="C2515" s="25" t="s">
        <v>79</v>
      </c>
      <c r="D2515" s="25" t="s">
        <v>281</v>
      </c>
      <c r="E2515" s="25" t="s">
        <v>282</v>
      </c>
      <c r="F2515" s="25" t="s">
        <v>282</v>
      </c>
      <c r="G2515" s="25" t="s">
        <v>283</v>
      </c>
      <c r="H2515" s="23" t="s">
        <v>100</v>
      </c>
      <c r="I2515" s="29">
        <v>1</v>
      </c>
      <c r="J2515" s="41">
        <v>710000000</v>
      </c>
      <c r="K2515" s="25" t="s">
        <v>82</v>
      </c>
      <c r="L2515" s="25" t="s">
        <v>83</v>
      </c>
      <c r="M2515" s="25" t="s">
        <v>101</v>
      </c>
      <c r="N2515" s="23"/>
      <c r="O2515" s="25" t="s">
        <v>4309</v>
      </c>
      <c r="P2515" s="67" t="s">
        <v>112</v>
      </c>
      <c r="Q2515" s="23"/>
      <c r="R2515" s="25"/>
      <c r="S2515" s="45"/>
      <c r="T2515" s="45"/>
      <c r="U2515" s="68">
        <v>3088800</v>
      </c>
      <c r="V2515" s="45">
        <f t="shared" si="607"/>
        <v>3459456.0000000005</v>
      </c>
      <c r="W2515" s="45"/>
      <c r="X2515" s="23">
        <v>2017</v>
      </c>
      <c r="Y2515" s="43"/>
      <c r="Z2515" s="121"/>
      <c r="AA2515" s="121" t="s">
        <v>278</v>
      </c>
      <c r="AB2515" s="121" t="s">
        <v>4792</v>
      </c>
      <c r="AC2515" s="121"/>
      <c r="AD2515" s="122"/>
      <c r="AE2515" s="128"/>
      <c r="AF2515" s="121" t="s">
        <v>4601</v>
      </c>
      <c r="AG2515" s="121"/>
      <c r="AH2515" s="129" t="s">
        <v>290</v>
      </c>
      <c r="AI2515" s="121"/>
      <c r="AJ2515" s="123"/>
      <c r="AK2515" s="123"/>
      <c r="AL2515" s="123">
        <v>3459456.0000000005</v>
      </c>
      <c r="AM2515" s="123">
        <f t="shared" ref="AM2515:AM2516" si="608">V2515-AL2515</f>
        <v>0</v>
      </c>
      <c r="AN2515" s="136"/>
      <c r="AO2515" s="23"/>
      <c r="AP2515" s="24"/>
      <c r="AQ2515" s="23"/>
      <c r="AS2515" s="163"/>
      <c r="AT2515" s="163"/>
    </row>
    <row r="2516" spans="1:46" s="40" customFormat="1" ht="63.75" outlineLevel="1" x14ac:dyDescent="0.25">
      <c r="A2516" s="70"/>
      <c r="B2516" s="23" t="s">
        <v>3074</v>
      </c>
      <c r="C2516" s="25" t="s">
        <v>79</v>
      </c>
      <c r="D2516" s="25" t="s">
        <v>284</v>
      </c>
      <c r="E2516" s="25" t="s">
        <v>285</v>
      </c>
      <c r="F2516" s="25" t="s">
        <v>285</v>
      </c>
      <c r="G2516" s="25" t="s">
        <v>285</v>
      </c>
      <c r="H2516" s="23" t="s">
        <v>100</v>
      </c>
      <c r="I2516" s="29">
        <v>1</v>
      </c>
      <c r="J2516" s="41">
        <v>710000000</v>
      </c>
      <c r="K2516" s="25" t="s">
        <v>82</v>
      </c>
      <c r="L2516" s="25" t="s">
        <v>83</v>
      </c>
      <c r="M2516" s="25" t="s">
        <v>101</v>
      </c>
      <c r="N2516" s="23"/>
      <c r="O2516" s="25" t="s">
        <v>4309</v>
      </c>
      <c r="P2516" s="67" t="s">
        <v>112</v>
      </c>
      <c r="Q2516" s="23"/>
      <c r="R2516" s="25"/>
      <c r="S2516" s="45"/>
      <c r="T2516" s="45"/>
      <c r="U2516" s="68">
        <v>4838625</v>
      </c>
      <c r="V2516" s="45">
        <f t="shared" si="607"/>
        <v>5419260.0000000009</v>
      </c>
      <c r="W2516" s="45"/>
      <c r="X2516" s="23">
        <v>2017</v>
      </c>
      <c r="Y2516" s="43"/>
      <c r="Z2516" s="121"/>
      <c r="AA2516" s="121" t="s">
        <v>278</v>
      </c>
      <c r="AB2516" s="121" t="s">
        <v>4792</v>
      </c>
      <c r="AC2516" s="121"/>
      <c r="AD2516" s="122"/>
      <c r="AE2516" s="128"/>
      <c r="AF2516" s="121" t="s">
        <v>4601</v>
      </c>
      <c r="AG2516" s="121"/>
      <c r="AH2516" s="129" t="s">
        <v>290</v>
      </c>
      <c r="AI2516" s="121"/>
      <c r="AJ2516" s="123"/>
      <c r="AK2516" s="123"/>
      <c r="AL2516" s="123">
        <v>5419260.0000000009</v>
      </c>
      <c r="AM2516" s="123">
        <f t="shared" si="608"/>
        <v>0</v>
      </c>
      <c r="AN2516" s="136"/>
      <c r="AO2516" s="23"/>
      <c r="AP2516" s="24"/>
      <c r="AQ2516" s="23"/>
      <c r="AS2516" s="163"/>
      <c r="AT2516" s="163"/>
    </row>
    <row r="2517" spans="1:46" s="40" customFormat="1" ht="76.5" outlineLevel="1" x14ac:dyDescent="0.25">
      <c r="A2517" s="70"/>
      <c r="B2517" s="23" t="s">
        <v>3075</v>
      </c>
      <c r="C2517" s="25" t="s">
        <v>79</v>
      </c>
      <c r="D2517" s="25" t="s">
        <v>1144</v>
      </c>
      <c r="E2517" s="25" t="s">
        <v>1145</v>
      </c>
      <c r="F2517" s="25" t="s">
        <v>1145</v>
      </c>
      <c r="G2517" s="75" t="s">
        <v>4289</v>
      </c>
      <c r="H2517" s="23" t="s">
        <v>100</v>
      </c>
      <c r="I2517" s="29">
        <v>1</v>
      </c>
      <c r="J2517" s="41">
        <v>710000000</v>
      </c>
      <c r="K2517" s="25" t="s">
        <v>82</v>
      </c>
      <c r="L2517" s="25" t="s">
        <v>83</v>
      </c>
      <c r="M2517" s="21" t="s">
        <v>4114</v>
      </c>
      <c r="N2517" s="23"/>
      <c r="O2517" s="75" t="s">
        <v>4300</v>
      </c>
      <c r="P2517" s="67" t="s">
        <v>112</v>
      </c>
      <c r="Q2517" s="23"/>
      <c r="R2517" s="25"/>
      <c r="S2517" s="45"/>
      <c r="T2517" s="45"/>
      <c r="U2517" s="45">
        <v>423822.6</v>
      </c>
      <c r="V2517" s="45">
        <f t="shared" si="607"/>
        <v>474681.31200000003</v>
      </c>
      <c r="W2517" s="45"/>
      <c r="X2517" s="23">
        <v>2017</v>
      </c>
      <c r="Y2517" s="43"/>
      <c r="Z2517" s="121" t="s">
        <v>1146</v>
      </c>
      <c r="AA2517" s="121" t="s">
        <v>750</v>
      </c>
      <c r="AB2517" s="121" t="s">
        <v>4792</v>
      </c>
      <c r="AC2517" s="121"/>
      <c r="AD2517" s="122"/>
      <c r="AE2517" s="128"/>
      <c r="AF2517" s="121" t="s">
        <v>6897</v>
      </c>
      <c r="AG2517" s="121"/>
      <c r="AH2517" s="121" t="s">
        <v>6898</v>
      </c>
      <c r="AI2517" s="121"/>
      <c r="AJ2517" s="123"/>
      <c r="AK2517" s="123"/>
      <c r="AL2517" s="123">
        <v>423728</v>
      </c>
      <c r="AM2517" s="123">
        <f>U2517-AL2517</f>
        <v>94.599999999976717</v>
      </c>
      <c r="AN2517" s="136"/>
      <c r="AO2517" s="23"/>
      <c r="AP2517" s="24"/>
      <c r="AQ2517" s="23"/>
      <c r="AS2517" s="163"/>
      <c r="AT2517" s="163"/>
    </row>
    <row r="2518" spans="1:46" s="40" customFormat="1" ht="89.25" outlineLevel="1" x14ac:dyDescent="0.25">
      <c r="A2518" s="70"/>
      <c r="B2518" s="23" t="s">
        <v>3076</v>
      </c>
      <c r="C2518" s="25" t="s">
        <v>79</v>
      </c>
      <c r="D2518" s="25" t="s">
        <v>716</v>
      </c>
      <c r="E2518" s="25" t="s">
        <v>717</v>
      </c>
      <c r="F2518" s="25" t="s">
        <v>717</v>
      </c>
      <c r="G2518" s="25" t="s">
        <v>4290</v>
      </c>
      <c r="H2518" s="23" t="s">
        <v>100</v>
      </c>
      <c r="I2518" s="29">
        <v>1</v>
      </c>
      <c r="J2518" s="41">
        <v>710000000</v>
      </c>
      <c r="K2518" s="25" t="s">
        <v>82</v>
      </c>
      <c r="L2518" s="25" t="s">
        <v>83</v>
      </c>
      <c r="M2518" s="30" t="s">
        <v>110</v>
      </c>
      <c r="N2518" s="23"/>
      <c r="O2518" s="75" t="s">
        <v>4311</v>
      </c>
      <c r="P2518" s="67" t="s">
        <v>112</v>
      </c>
      <c r="Q2518" s="23"/>
      <c r="R2518" s="25"/>
      <c r="S2518" s="45"/>
      <c r="T2518" s="45"/>
      <c r="U2518" s="45">
        <v>1910.71</v>
      </c>
      <c r="V2518" s="45">
        <f t="shared" si="607"/>
        <v>2139.9952000000003</v>
      </c>
      <c r="W2518" s="45"/>
      <c r="X2518" s="23">
        <v>2017</v>
      </c>
      <c r="Y2518" s="43"/>
      <c r="Z2518" s="121"/>
      <c r="AA2518" s="121" t="s">
        <v>711</v>
      </c>
      <c r="AB2518" s="121" t="s">
        <v>4792</v>
      </c>
      <c r="AC2518" s="121"/>
      <c r="AD2518" s="122"/>
      <c r="AE2518" s="128"/>
      <c r="AF2518" s="121" t="s">
        <v>6905</v>
      </c>
      <c r="AG2518" s="121"/>
      <c r="AH2518" s="121" t="s">
        <v>6907</v>
      </c>
      <c r="AI2518" s="121"/>
      <c r="AJ2518" s="123"/>
      <c r="AK2518" s="123"/>
      <c r="AL2518" s="123">
        <v>1800</v>
      </c>
      <c r="AM2518" s="123">
        <f>V2518-AL2518</f>
        <v>339.9952000000003</v>
      </c>
      <c r="AN2518" s="136"/>
      <c r="AO2518" s="23"/>
      <c r="AP2518" s="24"/>
      <c r="AQ2518" s="23"/>
      <c r="AS2518" s="163"/>
      <c r="AT2518" s="163"/>
    </row>
    <row r="2519" spans="1:46" s="40" customFormat="1" ht="76.5" outlineLevel="1" x14ac:dyDescent="0.25">
      <c r="A2519" s="70"/>
      <c r="B2519" s="23" t="s">
        <v>3077</v>
      </c>
      <c r="C2519" s="25" t="s">
        <v>79</v>
      </c>
      <c r="D2519" s="25" t="s">
        <v>735</v>
      </c>
      <c r="E2519" s="25" t="s">
        <v>736</v>
      </c>
      <c r="F2519" s="25" t="s">
        <v>736</v>
      </c>
      <c r="G2519" s="75" t="s">
        <v>4282</v>
      </c>
      <c r="H2519" s="23" t="s">
        <v>100</v>
      </c>
      <c r="I2519" s="29">
        <v>1</v>
      </c>
      <c r="J2519" s="41">
        <v>710000000</v>
      </c>
      <c r="K2519" s="25" t="s">
        <v>82</v>
      </c>
      <c r="L2519" s="25" t="s">
        <v>83</v>
      </c>
      <c r="M2519" s="25" t="s">
        <v>101</v>
      </c>
      <c r="N2519" s="23"/>
      <c r="O2519" s="75" t="s">
        <v>4299</v>
      </c>
      <c r="P2519" s="67" t="s">
        <v>112</v>
      </c>
      <c r="Q2519" s="23"/>
      <c r="R2519" s="25"/>
      <c r="S2519" s="45"/>
      <c r="T2519" s="45"/>
      <c r="U2519" s="45">
        <v>64286</v>
      </c>
      <c r="V2519" s="45">
        <f t="shared" si="607"/>
        <v>72000.320000000007</v>
      </c>
      <c r="W2519" s="45"/>
      <c r="X2519" s="23">
        <v>2017</v>
      </c>
      <c r="Y2519" s="43"/>
      <c r="Z2519" s="121" t="s">
        <v>6945</v>
      </c>
      <c r="AA2519" s="121" t="s">
        <v>682</v>
      </c>
      <c r="AB2519" s="121" t="s">
        <v>4792</v>
      </c>
      <c r="AC2519" s="121"/>
      <c r="AD2519" s="122"/>
      <c r="AE2519" s="128"/>
      <c r="AF2519" s="121" t="s">
        <v>5376</v>
      </c>
      <c r="AG2519" s="121"/>
      <c r="AH2519" s="121" t="s">
        <v>5377</v>
      </c>
      <c r="AI2519" s="121"/>
      <c r="AJ2519" s="123"/>
      <c r="AK2519" s="123"/>
      <c r="AL2519" s="123">
        <v>47322</v>
      </c>
      <c r="AM2519" s="123">
        <f>V2519-AL2519</f>
        <v>24678.320000000007</v>
      </c>
      <c r="AN2519" s="136"/>
      <c r="AO2519" s="23"/>
      <c r="AP2519" s="24"/>
      <c r="AQ2519" s="23"/>
      <c r="AS2519" s="163"/>
      <c r="AT2519" s="163"/>
    </row>
    <row r="2520" spans="1:46" s="40" customFormat="1" ht="140.25" outlineLevel="1" x14ac:dyDescent="0.25">
      <c r="A2520" s="70"/>
      <c r="B2520" s="23" t="s">
        <v>3078</v>
      </c>
      <c r="C2520" s="25" t="s">
        <v>79</v>
      </c>
      <c r="D2520" s="25" t="s">
        <v>737</v>
      </c>
      <c r="E2520" s="25" t="s">
        <v>738</v>
      </c>
      <c r="F2520" s="25" t="s">
        <v>738</v>
      </c>
      <c r="G2520" s="25" t="s">
        <v>4283</v>
      </c>
      <c r="H2520" s="23" t="s">
        <v>100</v>
      </c>
      <c r="I2520" s="29">
        <v>1</v>
      </c>
      <c r="J2520" s="41">
        <v>710000000</v>
      </c>
      <c r="K2520" s="25" t="s">
        <v>82</v>
      </c>
      <c r="L2520" s="25" t="s">
        <v>726</v>
      </c>
      <c r="M2520" s="25" t="s">
        <v>101</v>
      </c>
      <c r="N2520" s="23"/>
      <c r="O2520" s="75" t="s">
        <v>4313</v>
      </c>
      <c r="P2520" s="67" t="s">
        <v>112</v>
      </c>
      <c r="Q2520" s="23"/>
      <c r="R2520" s="25"/>
      <c r="S2520" s="45"/>
      <c r="T2520" s="45"/>
      <c r="U2520" s="45">
        <v>0</v>
      </c>
      <c r="V2520" s="45">
        <f t="shared" si="607"/>
        <v>0</v>
      </c>
      <c r="W2520" s="45"/>
      <c r="X2520" s="23">
        <v>2017</v>
      </c>
      <c r="Y2520" s="43" t="s">
        <v>929</v>
      </c>
      <c r="Z2520" s="121"/>
      <c r="AA2520" s="121" t="s">
        <v>682</v>
      </c>
      <c r="AB2520" s="121" t="s">
        <v>4792</v>
      </c>
      <c r="AC2520" s="121"/>
      <c r="AD2520" s="122"/>
      <c r="AE2520" s="128"/>
      <c r="AF2520" s="121" t="s">
        <v>9112</v>
      </c>
      <c r="AG2520" s="121"/>
      <c r="AH2520" s="121" t="s">
        <v>8812</v>
      </c>
      <c r="AI2520" s="121"/>
      <c r="AJ2520" s="123"/>
      <c r="AK2520" s="123"/>
      <c r="AL2520" s="123" t="s">
        <v>9156</v>
      </c>
      <c r="AM2520" s="123"/>
      <c r="AN2520" s="136"/>
      <c r="AO2520" s="23"/>
      <c r="AP2520" s="24"/>
      <c r="AQ2520" s="23"/>
      <c r="AS2520" s="163"/>
      <c r="AT2520" s="163"/>
    </row>
    <row r="2521" spans="1:46" s="40" customFormat="1" ht="76.5" outlineLevel="1" x14ac:dyDescent="0.25">
      <c r="A2521" s="70"/>
      <c r="B2521" s="23" t="s">
        <v>3079</v>
      </c>
      <c r="C2521" s="25" t="s">
        <v>79</v>
      </c>
      <c r="D2521" s="25" t="s">
        <v>718</v>
      </c>
      <c r="E2521" s="25" t="s">
        <v>739</v>
      </c>
      <c r="F2521" s="25" t="s">
        <v>719</v>
      </c>
      <c r="G2521" s="25" t="s">
        <v>740</v>
      </c>
      <c r="H2521" s="23" t="s">
        <v>100</v>
      </c>
      <c r="I2521" s="29">
        <v>1</v>
      </c>
      <c r="J2521" s="41">
        <v>710000000</v>
      </c>
      <c r="K2521" s="25" t="s">
        <v>82</v>
      </c>
      <c r="L2521" s="25" t="s">
        <v>83</v>
      </c>
      <c r="M2521" s="25" t="s">
        <v>101</v>
      </c>
      <c r="N2521" s="23"/>
      <c r="O2521" s="75" t="s">
        <v>4311</v>
      </c>
      <c r="P2521" s="67" t="s">
        <v>112</v>
      </c>
      <c r="Q2521" s="23"/>
      <c r="R2521" s="25"/>
      <c r="S2521" s="45"/>
      <c r="T2521" s="45"/>
      <c r="U2521" s="45">
        <v>0</v>
      </c>
      <c r="V2521" s="45">
        <f t="shared" si="607"/>
        <v>0</v>
      </c>
      <c r="W2521" s="45"/>
      <c r="X2521" s="23">
        <v>2017</v>
      </c>
      <c r="Y2521" s="43" t="s">
        <v>929</v>
      </c>
      <c r="Z2521" s="121" t="s">
        <v>746</v>
      </c>
      <c r="AA2521" s="121" t="s">
        <v>682</v>
      </c>
      <c r="AB2521" s="121"/>
      <c r="AC2521" s="121"/>
      <c r="AD2521" s="122"/>
      <c r="AE2521" s="128"/>
      <c r="AF2521" s="121" t="s">
        <v>929</v>
      </c>
      <c r="AG2521" s="121"/>
      <c r="AH2521" s="121" t="s">
        <v>929</v>
      </c>
      <c r="AI2521" s="121"/>
      <c r="AJ2521" s="123"/>
      <c r="AK2521" s="123"/>
      <c r="AL2521" s="123" t="s">
        <v>7315</v>
      </c>
      <c r="AM2521" s="123"/>
      <c r="AN2521" s="136"/>
      <c r="AO2521" s="23"/>
      <c r="AP2521" s="24"/>
      <c r="AQ2521" s="23"/>
      <c r="AS2521" s="163"/>
      <c r="AT2521" s="163"/>
    </row>
    <row r="2522" spans="1:46" s="40" customFormat="1" ht="76.5" outlineLevel="1" x14ac:dyDescent="0.25">
      <c r="A2522" s="70"/>
      <c r="B2522" s="23" t="s">
        <v>3080</v>
      </c>
      <c r="C2522" s="25" t="s">
        <v>79</v>
      </c>
      <c r="D2522" s="25" t="s">
        <v>718</v>
      </c>
      <c r="E2522" s="25" t="s">
        <v>739</v>
      </c>
      <c r="F2522" s="25" t="s">
        <v>719</v>
      </c>
      <c r="G2522" s="25" t="s">
        <v>4261</v>
      </c>
      <c r="H2522" s="23" t="s">
        <v>100</v>
      </c>
      <c r="I2522" s="29">
        <v>1</v>
      </c>
      <c r="J2522" s="41">
        <v>710000000</v>
      </c>
      <c r="K2522" s="25" t="s">
        <v>82</v>
      </c>
      <c r="L2522" s="25" t="s">
        <v>83</v>
      </c>
      <c r="M2522" s="25" t="s">
        <v>101</v>
      </c>
      <c r="N2522" s="23"/>
      <c r="O2522" s="75" t="s">
        <v>4311</v>
      </c>
      <c r="P2522" s="67" t="s">
        <v>112</v>
      </c>
      <c r="Q2522" s="23"/>
      <c r="R2522" s="25"/>
      <c r="S2522" s="45"/>
      <c r="T2522" s="45"/>
      <c r="U2522" s="45">
        <v>416000</v>
      </c>
      <c r="V2522" s="45">
        <f t="shared" si="607"/>
        <v>465920.00000000006</v>
      </c>
      <c r="W2522" s="45"/>
      <c r="X2522" s="23">
        <v>2017</v>
      </c>
      <c r="Y2522" s="43"/>
      <c r="Z2522" s="121" t="s">
        <v>746</v>
      </c>
      <c r="AA2522" s="121" t="s">
        <v>682</v>
      </c>
      <c r="AB2522" s="121" t="s">
        <v>4792</v>
      </c>
      <c r="AC2522" s="121"/>
      <c r="AD2522" s="122"/>
      <c r="AE2522" s="128"/>
      <c r="AF2522" s="121" t="s">
        <v>8350</v>
      </c>
      <c r="AG2522" s="121"/>
      <c r="AH2522" s="121" t="s">
        <v>8351</v>
      </c>
      <c r="AI2522" s="121"/>
      <c r="AJ2522" s="123"/>
      <c r="AK2522" s="123"/>
      <c r="AL2522" s="123">
        <v>223000</v>
      </c>
      <c r="AM2522" s="123">
        <f>U2522-AL2522</f>
        <v>193000</v>
      </c>
      <c r="AN2522" s="136"/>
      <c r="AO2522" s="23"/>
      <c r="AP2522" s="24"/>
      <c r="AQ2522" s="23"/>
      <c r="AS2522" s="163"/>
      <c r="AT2522" s="163"/>
    </row>
    <row r="2523" spans="1:46" s="40" customFormat="1" ht="76.5" outlineLevel="1" x14ac:dyDescent="0.25">
      <c r="A2523" s="70"/>
      <c r="B2523" s="23" t="s">
        <v>3081</v>
      </c>
      <c r="C2523" s="25" t="s">
        <v>79</v>
      </c>
      <c r="D2523" s="25" t="s">
        <v>718</v>
      </c>
      <c r="E2523" s="25" t="s">
        <v>719</v>
      </c>
      <c r="F2523" s="25" t="s">
        <v>719</v>
      </c>
      <c r="G2523" s="25" t="s">
        <v>4261</v>
      </c>
      <c r="H2523" s="23" t="s">
        <v>100</v>
      </c>
      <c r="I2523" s="29">
        <v>1</v>
      </c>
      <c r="J2523" s="41">
        <v>710000000</v>
      </c>
      <c r="K2523" s="25" t="s">
        <v>82</v>
      </c>
      <c r="L2523" s="25" t="s">
        <v>696</v>
      </c>
      <c r="M2523" s="30" t="s">
        <v>110</v>
      </c>
      <c r="N2523" s="23"/>
      <c r="O2523" s="75" t="s">
        <v>4311</v>
      </c>
      <c r="P2523" s="67" t="s">
        <v>112</v>
      </c>
      <c r="Q2523" s="23"/>
      <c r="R2523" s="25"/>
      <c r="S2523" s="45"/>
      <c r="T2523" s="45"/>
      <c r="U2523" s="45">
        <v>9375</v>
      </c>
      <c r="V2523" s="45">
        <f t="shared" si="607"/>
        <v>10500.000000000002</v>
      </c>
      <c r="W2523" s="45"/>
      <c r="X2523" s="23">
        <v>2017</v>
      </c>
      <c r="Y2523" s="43"/>
      <c r="Z2523" s="121" t="s">
        <v>746</v>
      </c>
      <c r="AA2523" s="121" t="s">
        <v>711</v>
      </c>
      <c r="AB2523" s="121" t="s">
        <v>4792</v>
      </c>
      <c r="AC2523" s="121"/>
      <c r="AD2523" s="122"/>
      <c r="AE2523" s="128"/>
      <c r="AF2523" s="121" t="s">
        <v>7066</v>
      </c>
      <c r="AG2523" s="121"/>
      <c r="AH2523" s="121" t="s">
        <v>6889</v>
      </c>
      <c r="AI2523" s="121"/>
      <c r="AJ2523" s="123"/>
      <c r="AK2523" s="123"/>
      <c r="AL2523" s="123">
        <v>3960</v>
      </c>
      <c r="AM2523" s="123">
        <f>U2523-AL2523</f>
        <v>5415</v>
      </c>
      <c r="AN2523" s="136"/>
      <c r="AO2523" s="23"/>
      <c r="AP2523" s="24"/>
      <c r="AQ2523" s="23"/>
      <c r="AS2523" s="163"/>
      <c r="AT2523" s="163"/>
    </row>
    <row r="2524" spans="1:46" s="40" customFormat="1" ht="51" outlineLevel="1" x14ac:dyDescent="0.25">
      <c r="A2524" s="70"/>
      <c r="B2524" s="23" t="s">
        <v>3082</v>
      </c>
      <c r="C2524" s="25" t="s">
        <v>79</v>
      </c>
      <c r="D2524" s="25" t="s">
        <v>174</v>
      </c>
      <c r="E2524" s="25" t="s">
        <v>175</v>
      </c>
      <c r="F2524" s="25" t="s">
        <v>175</v>
      </c>
      <c r="G2524" s="25" t="s">
        <v>720</v>
      </c>
      <c r="H2524" s="23" t="s">
        <v>100</v>
      </c>
      <c r="I2524" s="29">
        <v>1</v>
      </c>
      <c r="J2524" s="41">
        <v>710000000</v>
      </c>
      <c r="K2524" s="25" t="s">
        <v>82</v>
      </c>
      <c r="L2524" s="25" t="s">
        <v>83</v>
      </c>
      <c r="M2524" s="30" t="s">
        <v>110</v>
      </c>
      <c r="N2524" s="23"/>
      <c r="O2524" s="25" t="s">
        <v>184</v>
      </c>
      <c r="P2524" s="67" t="s">
        <v>112</v>
      </c>
      <c r="Q2524" s="23"/>
      <c r="R2524" s="25"/>
      <c r="S2524" s="45"/>
      <c r="T2524" s="45"/>
      <c r="U2524" s="45">
        <v>0</v>
      </c>
      <c r="V2524" s="45">
        <f t="shared" si="607"/>
        <v>0</v>
      </c>
      <c r="W2524" s="45"/>
      <c r="X2524" s="23">
        <v>2017</v>
      </c>
      <c r="Y2524" s="43" t="s">
        <v>929</v>
      </c>
      <c r="Z2524" s="121" t="s">
        <v>748</v>
      </c>
      <c r="AA2524" s="121" t="s">
        <v>711</v>
      </c>
      <c r="AB2524" s="121"/>
      <c r="AC2524" s="121"/>
      <c r="AD2524" s="122"/>
      <c r="AE2524" s="128"/>
      <c r="AF2524" s="121" t="s">
        <v>929</v>
      </c>
      <c r="AG2524" s="121"/>
      <c r="AH2524" s="121" t="s">
        <v>929</v>
      </c>
      <c r="AI2524" s="121"/>
      <c r="AJ2524" s="123"/>
      <c r="AK2524" s="123"/>
      <c r="AL2524" s="123" t="s">
        <v>6243</v>
      </c>
      <c r="AM2524" s="123"/>
      <c r="AN2524" s="136"/>
      <c r="AO2524" s="23"/>
      <c r="AP2524" s="24"/>
      <c r="AQ2524" s="23"/>
      <c r="AS2524" s="163"/>
      <c r="AT2524" s="163"/>
    </row>
    <row r="2525" spans="1:46" s="40" customFormat="1" ht="76.5" outlineLevel="1" x14ac:dyDescent="0.25">
      <c r="A2525" s="70"/>
      <c r="B2525" s="23" t="s">
        <v>3083</v>
      </c>
      <c r="C2525" s="25" t="s">
        <v>79</v>
      </c>
      <c r="D2525" s="25" t="s">
        <v>911</v>
      </c>
      <c r="E2525" s="25" t="s">
        <v>912</v>
      </c>
      <c r="F2525" s="25" t="s">
        <v>912</v>
      </c>
      <c r="G2525" s="75" t="s">
        <v>4285</v>
      </c>
      <c r="H2525" s="23" t="s">
        <v>100</v>
      </c>
      <c r="I2525" s="29">
        <v>1</v>
      </c>
      <c r="J2525" s="41">
        <v>710000000</v>
      </c>
      <c r="K2525" s="25" t="s">
        <v>82</v>
      </c>
      <c r="L2525" s="25" t="s">
        <v>83</v>
      </c>
      <c r="M2525" s="30" t="s">
        <v>706</v>
      </c>
      <c r="N2525" s="23"/>
      <c r="O2525" s="25" t="s">
        <v>4300</v>
      </c>
      <c r="P2525" s="67" t="s">
        <v>112</v>
      </c>
      <c r="Q2525" s="23"/>
      <c r="R2525" s="25"/>
      <c r="S2525" s="45"/>
      <c r="T2525" s="45"/>
      <c r="U2525" s="45">
        <v>1250000.5</v>
      </c>
      <c r="V2525" s="45">
        <f t="shared" si="607"/>
        <v>1400000.56</v>
      </c>
      <c r="W2525" s="45"/>
      <c r="X2525" s="23">
        <v>2017</v>
      </c>
      <c r="Y2525" s="43"/>
      <c r="Z2525" s="121"/>
      <c r="AA2525" s="121" t="s">
        <v>904</v>
      </c>
      <c r="AB2525" s="121" t="s">
        <v>4792</v>
      </c>
      <c r="AC2525" s="121"/>
      <c r="AD2525" s="122"/>
      <c r="AE2525" s="128"/>
      <c r="AF2525" s="121" t="s">
        <v>8304</v>
      </c>
      <c r="AG2525" s="121"/>
      <c r="AH2525" s="121" t="s">
        <v>7078</v>
      </c>
      <c r="AI2525" s="121"/>
      <c r="AJ2525" s="123"/>
      <c r="AK2525" s="123"/>
      <c r="AL2525" s="123">
        <v>1249990</v>
      </c>
      <c r="AM2525" s="123">
        <f>V2525-AL2525</f>
        <v>150010.56000000006</v>
      </c>
      <c r="AN2525" s="136"/>
      <c r="AO2525" s="23"/>
      <c r="AP2525" s="24"/>
      <c r="AQ2525" s="23"/>
      <c r="AS2525" s="163"/>
      <c r="AT2525" s="163"/>
    </row>
    <row r="2526" spans="1:46" s="40" customFormat="1" ht="76.5" outlineLevel="1" x14ac:dyDescent="0.25">
      <c r="A2526" s="70"/>
      <c r="B2526" s="23" t="s">
        <v>3084</v>
      </c>
      <c r="C2526" s="25" t="s">
        <v>79</v>
      </c>
      <c r="D2526" s="25" t="s">
        <v>913</v>
      </c>
      <c r="E2526" s="25" t="s">
        <v>914</v>
      </c>
      <c r="F2526" s="25" t="s">
        <v>914</v>
      </c>
      <c r="G2526" s="25" t="s">
        <v>4286</v>
      </c>
      <c r="H2526" s="23" t="s">
        <v>100</v>
      </c>
      <c r="I2526" s="29">
        <v>1</v>
      </c>
      <c r="J2526" s="41">
        <v>710000000</v>
      </c>
      <c r="K2526" s="25" t="s">
        <v>82</v>
      </c>
      <c r="L2526" s="25" t="s">
        <v>917</v>
      </c>
      <c r="M2526" s="25" t="s">
        <v>101</v>
      </c>
      <c r="N2526" s="23"/>
      <c r="O2526" s="75" t="s">
        <v>4314</v>
      </c>
      <c r="P2526" s="67" t="s">
        <v>112</v>
      </c>
      <c r="Q2526" s="23"/>
      <c r="R2526" s="25"/>
      <c r="S2526" s="45"/>
      <c r="T2526" s="45"/>
      <c r="U2526" s="45">
        <v>927393</v>
      </c>
      <c r="V2526" s="45">
        <f t="shared" si="607"/>
        <v>1038680.1600000001</v>
      </c>
      <c r="W2526" s="45"/>
      <c r="X2526" s="23">
        <v>2017</v>
      </c>
      <c r="Y2526" s="43"/>
      <c r="Z2526" s="121" t="s">
        <v>991</v>
      </c>
      <c r="AA2526" s="121" t="s">
        <v>923</v>
      </c>
      <c r="AB2526" s="121" t="s">
        <v>4792</v>
      </c>
      <c r="AC2526" s="121"/>
      <c r="AD2526" s="122"/>
      <c r="AE2526" s="128"/>
      <c r="AF2526" s="121" t="s">
        <v>9280</v>
      </c>
      <c r="AG2526" s="121" t="s">
        <v>9019</v>
      </c>
      <c r="AH2526" s="121" t="s">
        <v>9281</v>
      </c>
      <c r="AI2526" s="121"/>
      <c r="AJ2526" s="123"/>
      <c r="AK2526" s="123"/>
      <c r="AL2526" s="123">
        <v>1032700</v>
      </c>
      <c r="AM2526" s="123">
        <f>V2526-AL2526</f>
        <v>5980.160000000149</v>
      </c>
      <c r="AN2526" s="136"/>
      <c r="AO2526" s="23"/>
      <c r="AP2526" s="24"/>
      <c r="AQ2526" s="23"/>
      <c r="AS2526" s="163"/>
      <c r="AT2526" s="163"/>
    </row>
    <row r="2527" spans="1:46" s="40" customFormat="1" ht="102" outlineLevel="1" x14ac:dyDescent="0.25">
      <c r="A2527" s="70"/>
      <c r="B2527" s="23" t="s">
        <v>3085</v>
      </c>
      <c r="C2527" s="25" t="s">
        <v>79</v>
      </c>
      <c r="D2527" s="25" t="s">
        <v>915</v>
      </c>
      <c r="E2527" s="25" t="s">
        <v>916</v>
      </c>
      <c r="F2527" s="25" t="s">
        <v>916</v>
      </c>
      <c r="G2527" s="25" t="s">
        <v>4293</v>
      </c>
      <c r="H2527" s="23" t="s">
        <v>100</v>
      </c>
      <c r="I2527" s="29">
        <v>1</v>
      </c>
      <c r="J2527" s="41">
        <v>710000000</v>
      </c>
      <c r="K2527" s="25" t="s">
        <v>82</v>
      </c>
      <c r="L2527" s="25" t="s">
        <v>917</v>
      </c>
      <c r="M2527" s="25" t="s">
        <v>101</v>
      </c>
      <c r="N2527" s="23"/>
      <c r="O2527" s="75" t="s">
        <v>4312</v>
      </c>
      <c r="P2527" s="67" t="s">
        <v>112</v>
      </c>
      <c r="Q2527" s="23"/>
      <c r="R2527" s="25"/>
      <c r="S2527" s="45"/>
      <c r="T2527" s="45"/>
      <c r="U2527" s="45">
        <v>1416800</v>
      </c>
      <c r="V2527" s="45">
        <f t="shared" si="607"/>
        <v>1586816.0000000002</v>
      </c>
      <c r="W2527" s="45"/>
      <c r="X2527" s="23">
        <v>2017</v>
      </c>
      <c r="Y2527" s="43"/>
      <c r="Z2527" s="121" t="s">
        <v>991</v>
      </c>
      <c r="AA2527" s="121" t="s">
        <v>923</v>
      </c>
      <c r="AB2527" s="121" t="s">
        <v>4792</v>
      </c>
      <c r="AC2527" s="121"/>
      <c r="AD2527" s="122"/>
      <c r="AE2527" s="128"/>
      <c r="AF2527" s="121" t="s">
        <v>9280</v>
      </c>
      <c r="AG2527" s="121" t="s">
        <v>9019</v>
      </c>
      <c r="AH2527" s="121" t="s">
        <v>8356</v>
      </c>
      <c r="AI2527" s="121"/>
      <c r="AJ2527" s="123"/>
      <c r="AK2527" s="123"/>
      <c r="AL2527" s="123">
        <v>884000</v>
      </c>
      <c r="AM2527" s="139">
        <f>U2527-AL2527</f>
        <v>532800</v>
      </c>
      <c r="AN2527" s="136"/>
      <c r="AO2527" s="23"/>
      <c r="AP2527" s="24"/>
      <c r="AQ2527" s="23"/>
      <c r="AS2527" s="163"/>
      <c r="AT2527" s="163"/>
    </row>
    <row r="2528" spans="1:46" s="40" customFormat="1" ht="102" outlineLevel="1" x14ac:dyDescent="0.25">
      <c r="A2528" s="70"/>
      <c r="B2528" s="23" t="s">
        <v>3086</v>
      </c>
      <c r="C2528" s="25" t="s">
        <v>79</v>
      </c>
      <c r="D2528" s="25" t="s">
        <v>915</v>
      </c>
      <c r="E2528" s="25" t="s">
        <v>916</v>
      </c>
      <c r="F2528" s="25" t="s">
        <v>916</v>
      </c>
      <c r="G2528" s="75" t="s">
        <v>993</v>
      </c>
      <c r="H2528" s="23" t="s">
        <v>100</v>
      </c>
      <c r="I2528" s="29">
        <v>1</v>
      </c>
      <c r="J2528" s="41">
        <v>710000000</v>
      </c>
      <c r="K2528" s="25" t="s">
        <v>82</v>
      </c>
      <c r="L2528" s="75" t="s">
        <v>726</v>
      </c>
      <c r="M2528" s="30" t="s">
        <v>969</v>
      </c>
      <c r="N2528" s="23"/>
      <c r="O2528" s="75" t="s">
        <v>4297</v>
      </c>
      <c r="P2528" s="67" t="s">
        <v>112</v>
      </c>
      <c r="Q2528" s="23"/>
      <c r="R2528" s="25"/>
      <c r="S2528" s="45"/>
      <c r="T2528" s="45"/>
      <c r="U2528" s="45">
        <v>7155.63</v>
      </c>
      <c r="V2528" s="45">
        <f t="shared" si="607"/>
        <v>8014.3056000000006</v>
      </c>
      <c r="W2528" s="45"/>
      <c r="X2528" s="23">
        <v>2017</v>
      </c>
      <c r="Y2528" s="43"/>
      <c r="Z2528" s="121" t="s">
        <v>991</v>
      </c>
      <c r="AA2528" s="121" t="s">
        <v>728</v>
      </c>
      <c r="AB2528" s="121"/>
      <c r="AC2528" s="121"/>
      <c r="AD2528" s="122"/>
      <c r="AE2528" s="128"/>
      <c r="AF2528" s="121"/>
      <c r="AG2528" s="121"/>
      <c r="AH2528" s="126"/>
      <c r="AI2528" s="121"/>
      <c r="AJ2528" s="123"/>
      <c r="AK2528" s="123"/>
      <c r="AL2528" s="123"/>
      <c r="AM2528" s="123"/>
      <c r="AN2528" s="136"/>
      <c r="AO2528" s="23"/>
      <c r="AP2528" s="24"/>
      <c r="AQ2528" s="23"/>
      <c r="AS2528" s="163"/>
      <c r="AT2528" s="163"/>
    </row>
    <row r="2529" spans="1:46" s="40" customFormat="1" ht="76.5" outlineLevel="1" x14ac:dyDescent="0.25">
      <c r="A2529" s="70"/>
      <c r="B2529" s="23" t="s">
        <v>3087</v>
      </c>
      <c r="C2529" s="25" t="s">
        <v>79</v>
      </c>
      <c r="D2529" s="25" t="s">
        <v>732</v>
      </c>
      <c r="E2529" s="25" t="s">
        <v>733</v>
      </c>
      <c r="F2529" s="25" t="s">
        <v>734</v>
      </c>
      <c r="G2529" s="25" t="s">
        <v>4287</v>
      </c>
      <c r="H2529" s="72" t="s">
        <v>100</v>
      </c>
      <c r="I2529" s="29">
        <v>1</v>
      </c>
      <c r="J2529" s="41">
        <v>710000000</v>
      </c>
      <c r="K2529" s="25" t="s">
        <v>82</v>
      </c>
      <c r="L2529" s="25" t="s">
        <v>747</v>
      </c>
      <c r="M2529" s="25" t="s">
        <v>101</v>
      </c>
      <c r="N2529" s="23"/>
      <c r="O2529" s="75" t="s">
        <v>4314</v>
      </c>
      <c r="P2529" s="67" t="s">
        <v>112</v>
      </c>
      <c r="Q2529" s="23"/>
      <c r="R2529" s="25"/>
      <c r="S2529" s="45"/>
      <c r="T2529" s="45"/>
      <c r="U2529" s="45">
        <v>462632</v>
      </c>
      <c r="V2529" s="45">
        <f t="shared" si="607"/>
        <v>518147.84000000003</v>
      </c>
      <c r="W2529" s="45"/>
      <c r="X2529" s="23">
        <v>2017</v>
      </c>
      <c r="Y2529" s="43"/>
      <c r="Z2529" s="121" t="s">
        <v>1277</v>
      </c>
      <c r="AA2529" s="121" t="s">
        <v>682</v>
      </c>
      <c r="AB2529" s="121"/>
      <c r="AC2529" s="121"/>
      <c r="AD2529" s="122"/>
      <c r="AE2529" s="128"/>
      <c r="AF2529" s="121" t="s">
        <v>4246</v>
      </c>
      <c r="AG2529" s="121"/>
      <c r="AH2529" s="121" t="s">
        <v>4246</v>
      </c>
      <c r="AI2529" s="121"/>
      <c r="AJ2529" s="123"/>
      <c r="AK2529" s="123"/>
      <c r="AL2529" s="123">
        <v>462632</v>
      </c>
      <c r="AM2529" s="123">
        <f>U2529-AL2529</f>
        <v>0</v>
      </c>
      <c r="AN2529" s="136"/>
      <c r="AO2529" s="23"/>
      <c r="AP2529" s="24"/>
      <c r="AQ2529" s="23"/>
      <c r="AS2529" s="163"/>
      <c r="AT2529" s="163"/>
    </row>
    <row r="2530" spans="1:46" s="40" customFormat="1" ht="76.5" outlineLevel="1" x14ac:dyDescent="0.25">
      <c r="A2530" s="70"/>
      <c r="B2530" s="23" t="s">
        <v>3088</v>
      </c>
      <c r="C2530" s="25" t="s">
        <v>79</v>
      </c>
      <c r="D2530" s="25" t="s">
        <v>732</v>
      </c>
      <c r="E2530" s="25" t="s">
        <v>733</v>
      </c>
      <c r="F2530" s="25" t="s">
        <v>734</v>
      </c>
      <c r="G2530" s="75" t="s">
        <v>4336</v>
      </c>
      <c r="H2530" s="23" t="s">
        <v>100</v>
      </c>
      <c r="I2530" s="29">
        <v>1</v>
      </c>
      <c r="J2530" s="41">
        <v>710000000</v>
      </c>
      <c r="K2530" s="25" t="s">
        <v>82</v>
      </c>
      <c r="L2530" s="75" t="s">
        <v>895</v>
      </c>
      <c r="M2530" s="30" t="s">
        <v>101</v>
      </c>
      <c r="N2530" s="23"/>
      <c r="O2530" s="75" t="s">
        <v>4314</v>
      </c>
      <c r="P2530" s="67" t="s">
        <v>112</v>
      </c>
      <c r="Q2530" s="23"/>
      <c r="R2530" s="25"/>
      <c r="S2530" s="45"/>
      <c r="T2530" s="45"/>
      <c r="U2530" s="68">
        <f>110000</f>
        <v>110000</v>
      </c>
      <c r="V2530" s="68">
        <f t="shared" si="607"/>
        <v>123200.00000000001</v>
      </c>
      <c r="W2530" s="45"/>
      <c r="X2530" s="23">
        <v>2017</v>
      </c>
      <c r="Y2530" s="43"/>
      <c r="Z2530" s="121" t="s">
        <v>1277</v>
      </c>
      <c r="AA2530" s="121" t="s">
        <v>728</v>
      </c>
      <c r="AB2530" s="121"/>
      <c r="AC2530" s="121"/>
      <c r="AD2530" s="122"/>
      <c r="AE2530" s="128"/>
      <c r="AF2530" s="121" t="s">
        <v>4246</v>
      </c>
      <c r="AG2530" s="121"/>
      <c r="AH2530" s="121" t="s">
        <v>4246</v>
      </c>
      <c r="AI2530" s="121"/>
      <c r="AJ2530" s="123"/>
      <c r="AK2530" s="123"/>
      <c r="AL2530" s="123">
        <v>110000</v>
      </c>
      <c r="AM2530" s="123">
        <f t="shared" ref="AM2530:AM2531" si="609">U2530-AL2530</f>
        <v>0</v>
      </c>
      <c r="AN2530" s="136"/>
      <c r="AO2530" s="23"/>
      <c r="AP2530" s="24"/>
      <c r="AQ2530" s="23"/>
      <c r="AS2530" s="163"/>
      <c r="AT2530" s="163"/>
    </row>
    <row r="2531" spans="1:46" s="40" customFormat="1" ht="76.5" outlineLevel="1" x14ac:dyDescent="0.25">
      <c r="A2531" s="70"/>
      <c r="B2531" s="23" t="s">
        <v>3089</v>
      </c>
      <c r="C2531" s="25" t="s">
        <v>79</v>
      </c>
      <c r="D2531" s="25" t="s">
        <v>732</v>
      </c>
      <c r="E2531" s="25" t="s">
        <v>733</v>
      </c>
      <c r="F2531" s="25" t="s">
        <v>734</v>
      </c>
      <c r="G2531" s="25" t="s">
        <v>4304</v>
      </c>
      <c r="H2531" s="72" t="s">
        <v>100</v>
      </c>
      <c r="I2531" s="29">
        <v>1</v>
      </c>
      <c r="J2531" s="41">
        <v>710000000</v>
      </c>
      <c r="K2531" s="25" t="s">
        <v>82</v>
      </c>
      <c r="L2531" s="25" t="s">
        <v>83</v>
      </c>
      <c r="M2531" s="25" t="s">
        <v>111</v>
      </c>
      <c r="N2531" s="23"/>
      <c r="O2531" s="75" t="s">
        <v>4296</v>
      </c>
      <c r="P2531" s="67" t="s">
        <v>112</v>
      </c>
      <c r="Q2531" s="23"/>
      <c r="R2531" s="25"/>
      <c r="S2531" s="45"/>
      <c r="T2531" s="45"/>
      <c r="U2531" s="45">
        <v>774000</v>
      </c>
      <c r="V2531" s="45">
        <f t="shared" si="607"/>
        <v>866880.00000000012</v>
      </c>
      <c r="W2531" s="45"/>
      <c r="X2531" s="23">
        <v>2017</v>
      </c>
      <c r="Y2531" s="43"/>
      <c r="Z2531" s="121" t="s">
        <v>1277</v>
      </c>
      <c r="AA2531" s="121" t="s">
        <v>751</v>
      </c>
      <c r="AB2531" s="121"/>
      <c r="AC2531" s="121"/>
      <c r="AD2531" s="122"/>
      <c r="AE2531" s="128"/>
      <c r="AF2531" s="121" t="s">
        <v>4246</v>
      </c>
      <c r="AG2531" s="121"/>
      <c r="AH2531" s="121" t="s">
        <v>4246</v>
      </c>
      <c r="AI2531" s="121"/>
      <c r="AJ2531" s="123"/>
      <c r="AK2531" s="123"/>
      <c r="AL2531" s="123">
        <v>774000</v>
      </c>
      <c r="AM2531" s="123">
        <f t="shared" si="609"/>
        <v>0</v>
      </c>
      <c r="AN2531" s="136"/>
      <c r="AO2531" s="23"/>
      <c r="AP2531" s="24"/>
      <c r="AQ2531" s="23"/>
      <c r="AS2531" s="163"/>
      <c r="AT2531" s="163"/>
    </row>
    <row r="2532" spans="1:46" s="40" customFormat="1" ht="76.5" outlineLevel="1" x14ac:dyDescent="0.25">
      <c r="A2532" s="70"/>
      <c r="B2532" s="23" t="s">
        <v>3090</v>
      </c>
      <c r="C2532" s="25" t="s">
        <v>79</v>
      </c>
      <c r="D2532" s="25" t="s">
        <v>918</v>
      </c>
      <c r="E2532" s="25" t="s">
        <v>919</v>
      </c>
      <c r="F2532" s="25" t="s">
        <v>920</v>
      </c>
      <c r="G2532" s="25" t="s">
        <v>4262</v>
      </c>
      <c r="H2532" s="23" t="s">
        <v>100</v>
      </c>
      <c r="I2532" s="29">
        <v>1</v>
      </c>
      <c r="J2532" s="41">
        <v>710000000</v>
      </c>
      <c r="K2532" s="25" t="s">
        <v>82</v>
      </c>
      <c r="L2532" s="25" t="s">
        <v>272</v>
      </c>
      <c r="M2532" s="25" t="s">
        <v>101</v>
      </c>
      <c r="N2532" s="23"/>
      <c r="O2532" s="75" t="s">
        <v>4298</v>
      </c>
      <c r="P2532" s="67" t="s">
        <v>112</v>
      </c>
      <c r="Q2532" s="23"/>
      <c r="R2532" s="25"/>
      <c r="S2532" s="45"/>
      <c r="T2532" s="45"/>
      <c r="U2532" s="45">
        <v>0</v>
      </c>
      <c r="V2532" s="45">
        <f t="shared" si="607"/>
        <v>0</v>
      </c>
      <c r="W2532" s="45"/>
      <c r="X2532" s="23">
        <v>2017</v>
      </c>
      <c r="Y2532" s="43" t="s">
        <v>5289</v>
      </c>
      <c r="Z2532" s="121" t="s">
        <v>990</v>
      </c>
      <c r="AA2532" s="121" t="s">
        <v>923</v>
      </c>
      <c r="AB2532" s="121"/>
      <c r="AC2532" s="121"/>
      <c r="AD2532" s="122"/>
      <c r="AE2532" s="128"/>
      <c r="AF2532" s="121" t="s">
        <v>4078</v>
      </c>
      <c r="AG2532" s="121"/>
      <c r="AH2532" s="126"/>
      <c r="AI2532" s="121"/>
      <c r="AJ2532" s="123"/>
      <c r="AK2532" s="123"/>
      <c r="AL2532" s="123" t="s">
        <v>8376</v>
      </c>
      <c r="AM2532" s="123"/>
      <c r="AN2532" s="136"/>
      <c r="AO2532" s="23"/>
      <c r="AP2532" s="24"/>
      <c r="AQ2532" s="23"/>
      <c r="AS2532" s="163"/>
      <c r="AT2532" s="163"/>
    </row>
    <row r="2533" spans="1:46" s="40" customFormat="1" ht="76.5" outlineLevel="1" x14ac:dyDescent="0.25">
      <c r="A2533" s="70"/>
      <c r="B2533" s="23" t="s">
        <v>8375</v>
      </c>
      <c r="C2533" s="25" t="s">
        <v>79</v>
      </c>
      <c r="D2533" s="25" t="s">
        <v>918</v>
      </c>
      <c r="E2533" s="25" t="s">
        <v>919</v>
      </c>
      <c r="F2533" s="25" t="s">
        <v>920</v>
      </c>
      <c r="G2533" s="25" t="s">
        <v>4262</v>
      </c>
      <c r="H2533" s="23" t="s">
        <v>100</v>
      </c>
      <c r="I2533" s="29">
        <v>1</v>
      </c>
      <c r="J2533" s="41">
        <v>710000000</v>
      </c>
      <c r="K2533" s="25" t="s">
        <v>82</v>
      </c>
      <c r="L2533" s="25" t="s">
        <v>895</v>
      </c>
      <c r="M2533" s="25" t="s">
        <v>101</v>
      </c>
      <c r="N2533" s="23"/>
      <c r="O2533" s="75" t="s">
        <v>4298</v>
      </c>
      <c r="P2533" s="67" t="s">
        <v>112</v>
      </c>
      <c r="Q2533" s="23"/>
      <c r="R2533" s="25"/>
      <c r="S2533" s="45"/>
      <c r="T2533" s="45"/>
      <c r="U2533" s="45">
        <v>475000</v>
      </c>
      <c r="V2533" s="45">
        <f t="shared" ref="V2533" si="610">U2533*1.12</f>
        <v>532000</v>
      </c>
      <c r="W2533" s="45"/>
      <c r="X2533" s="23">
        <v>2017</v>
      </c>
      <c r="Y2533" s="43"/>
      <c r="Z2533" s="121" t="s">
        <v>990</v>
      </c>
      <c r="AA2533" s="121" t="s">
        <v>923</v>
      </c>
      <c r="AB2533" s="121" t="s">
        <v>4792</v>
      </c>
      <c r="AC2533" s="121"/>
      <c r="AD2533" s="122"/>
      <c r="AE2533" s="128"/>
      <c r="AF2533" s="121" t="s">
        <v>9021</v>
      </c>
      <c r="AG2533" s="121" t="s">
        <v>9019</v>
      </c>
      <c r="AH2533" s="121" t="s">
        <v>9023</v>
      </c>
      <c r="AI2533" s="121"/>
      <c r="AJ2533" s="123"/>
      <c r="AK2533" s="123"/>
      <c r="AL2533" s="123">
        <v>475000</v>
      </c>
      <c r="AM2533" s="123">
        <f>U2533-AL2533</f>
        <v>0</v>
      </c>
      <c r="AN2533" s="136"/>
      <c r="AO2533" s="23"/>
      <c r="AP2533" s="24"/>
      <c r="AQ2533" s="23"/>
      <c r="AS2533" s="163"/>
      <c r="AT2533" s="163"/>
    </row>
    <row r="2534" spans="1:46" s="40" customFormat="1" ht="76.5" outlineLevel="1" x14ac:dyDescent="0.25">
      <c r="A2534" s="70"/>
      <c r="B2534" s="23" t="s">
        <v>3091</v>
      </c>
      <c r="C2534" s="25" t="s">
        <v>79</v>
      </c>
      <c r="D2534" s="25" t="s">
        <v>980</v>
      </c>
      <c r="E2534" s="25" t="s">
        <v>981</v>
      </c>
      <c r="F2534" s="25" t="s">
        <v>982</v>
      </c>
      <c r="G2534" s="25" t="s">
        <v>4263</v>
      </c>
      <c r="H2534" s="23" t="s">
        <v>100</v>
      </c>
      <c r="I2534" s="29">
        <v>1</v>
      </c>
      <c r="J2534" s="41">
        <v>710000000</v>
      </c>
      <c r="K2534" s="25" t="s">
        <v>82</v>
      </c>
      <c r="L2534" s="75" t="s">
        <v>272</v>
      </c>
      <c r="M2534" s="30" t="s">
        <v>101</v>
      </c>
      <c r="N2534" s="23"/>
      <c r="O2534" s="25" t="s">
        <v>4296</v>
      </c>
      <c r="P2534" s="67" t="s">
        <v>112</v>
      </c>
      <c r="Q2534" s="23"/>
      <c r="R2534" s="25"/>
      <c r="S2534" s="45"/>
      <c r="T2534" s="45"/>
      <c r="U2534" s="45">
        <f>750000+68600</f>
        <v>818600</v>
      </c>
      <c r="V2534" s="45">
        <f t="shared" si="607"/>
        <v>916832.00000000012</v>
      </c>
      <c r="W2534" s="45"/>
      <c r="X2534" s="23">
        <v>2017</v>
      </c>
      <c r="Y2534" s="43"/>
      <c r="Z2534" s="121" t="s">
        <v>990</v>
      </c>
      <c r="AA2534" s="121" t="s">
        <v>4053</v>
      </c>
      <c r="AB2534" s="121" t="s">
        <v>4792</v>
      </c>
      <c r="AC2534" s="121"/>
      <c r="AD2534" s="122"/>
      <c r="AE2534" s="128"/>
      <c r="AF2534" s="121" t="s">
        <v>8347</v>
      </c>
      <c r="AG2534" s="121"/>
      <c r="AH2534" s="121" t="s">
        <v>8352</v>
      </c>
      <c r="AI2534" s="121"/>
      <c r="AJ2534" s="123"/>
      <c r="AK2534" s="123"/>
      <c r="AL2534" s="123">
        <v>818600</v>
      </c>
      <c r="AM2534" s="123">
        <f>U2534-AL2534</f>
        <v>0</v>
      </c>
      <c r="AN2534" s="136"/>
      <c r="AO2534" s="23"/>
      <c r="AP2534" s="24"/>
      <c r="AQ2534" s="23"/>
      <c r="AS2534" s="163"/>
      <c r="AT2534" s="163"/>
    </row>
    <row r="2535" spans="1:46" s="40" customFormat="1" ht="76.5" outlineLevel="1" x14ac:dyDescent="0.25">
      <c r="A2535" s="70"/>
      <c r="B2535" s="23" t="s">
        <v>4305</v>
      </c>
      <c r="C2535" s="25" t="s">
        <v>79</v>
      </c>
      <c r="D2535" s="25" t="s">
        <v>921</v>
      </c>
      <c r="E2535" s="25" t="s">
        <v>922</v>
      </c>
      <c r="F2535" s="25" t="s">
        <v>922</v>
      </c>
      <c r="G2535" s="25" t="s">
        <v>4264</v>
      </c>
      <c r="H2535" s="23" t="s">
        <v>100</v>
      </c>
      <c r="I2535" s="29">
        <v>1</v>
      </c>
      <c r="J2535" s="41">
        <v>710000000</v>
      </c>
      <c r="K2535" s="25" t="s">
        <v>82</v>
      </c>
      <c r="L2535" s="25" t="s">
        <v>164</v>
      </c>
      <c r="M2535" s="25" t="s">
        <v>101</v>
      </c>
      <c r="N2535" s="23"/>
      <c r="O2535" s="75" t="s">
        <v>4297</v>
      </c>
      <c r="P2535" s="67" t="s">
        <v>112</v>
      </c>
      <c r="Q2535" s="23"/>
      <c r="R2535" s="25"/>
      <c r="S2535" s="45"/>
      <c r="T2535" s="45"/>
      <c r="U2535" s="45">
        <v>13353</v>
      </c>
      <c r="V2535" s="45">
        <f t="shared" si="607"/>
        <v>14955.36</v>
      </c>
      <c r="W2535" s="45"/>
      <c r="X2535" s="23">
        <v>2017</v>
      </c>
      <c r="Y2535" s="43"/>
      <c r="Z2535" s="121"/>
      <c r="AA2535" s="121" t="s">
        <v>923</v>
      </c>
      <c r="AB2535" s="121" t="s">
        <v>4792</v>
      </c>
      <c r="AC2535" s="121"/>
      <c r="AD2535" s="122"/>
      <c r="AE2535" s="128"/>
      <c r="AF2535" s="121" t="s">
        <v>9280</v>
      </c>
      <c r="AG2535" s="121" t="s">
        <v>9019</v>
      </c>
      <c r="AH2535" s="121" t="s">
        <v>9281</v>
      </c>
      <c r="AI2535" s="121"/>
      <c r="AJ2535" s="123"/>
      <c r="AK2535" s="123"/>
      <c r="AL2535" s="123">
        <v>13000</v>
      </c>
      <c r="AM2535" s="123">
        <f>U2535-AL2535</f>
        <v>353</v>
      </c>
      <c r="AN2535" s="136"/>
      <c r="AO2535" s="23"/>
      <c r="AP2535" s="24"/>
      <c r="AQ2535" s="23"/>
      <c r="AS2535" s="163"/>
      <c r="AT2535" s="163"/>
    </row>
    <row r="2536" spans="1:46" s="40" customFormat="1" ht="76.5" outlineLevel="1" x14ac:dyDescent="0.25">
      <c r="A2536" s="70"/>
      <c r="B2536" s="23" t="s">
        <v>3092</v>
      </c>
      <c r="C2536" s="25" t="s">
        <v>79</v>
      </c>
      <c r="D2536" s="25" t="s">
        <v>924</v>
      </c>
      <c r="E2536" s="25" t="s">
        <v>925</v>
      </c>
      <c r="F2536" s="25" t="s">
        <v>925</v>
      </c>
      <c r="G2536" s="25" t="s">
        <v>4265</v>
      </c>
      <c r="H2536" s="23" t="s">
        <v>100</v>
      </c>
      <c r="I2536" s="29">
        <v>1</v>
      </c>
      <c r="J2536" s="41">
        <v>710000000</v>
      </c>
      <c r="K2536" s="25" t="s">
        <v>82</v>
      </c>
      <c r="L2536" s="25" t="s">
        <v>747</v>
      </c>
      <c r="M2536" s="25" t="s">
        <v>101</v>
      </c>
      <c r="N2536" s="23"/>
      <c r="O2536" s="75" t="s">
        <v>4312</v>
      </c>
      <c r="P2536" s="67" t="s">
        <v>112</v>
      </c>
      <c r="Q2536" s="23"/>
      <c r="R2536" s="25"/>
      <c r="S2536" s="45"/>
      <c r="T2536" s="45"/>
      <c r="U2536" s="45">
        <v>0</v>
      </c>
      <c r="V2536" s="45">
        <f t="shared" si="607"/>
        <v>0</v>
      </c>
      <c r="W2536" s="45"/>
      <c r="X2536" s="23">
        <v>2017</v>
      </c>
      <c r="Y2536" s="43" t="s">
        <v>5289</v>
      </c>
      <c r="Z2536" s="121" t="s">
        <v>1292</v>
      </c>
      <c r="AA2536" s="121" t="s">
        <v>923</v>
      </c>
      <c r="AB2536" s="121"/>
      <c r="AC2536" s="121"/>
      <c r="AD2536" s="122"/>
      <c r="AE2536" s="128"/>
      <c r="AF2536" s="121"/>
      <c r="AG2536" s="121"/>
      <c r="AH2536" s="126"/>
      <c r="AI2536" s="121"/>
      <c r="AJ2536" s="123"/>
      <c r="AK2536" s="123"/>
      <c r="AL2536" s="123" t="s">
        <v>9072</v>
      </c>
      <c r="AM2536" s="123"/>
      <c r="AN2536" s="136"/>
      <c r="AO2536" s="23"/>
      <c r="AP2536" s="24"/>
      <c r="AQ2536" s="23"/>
      <c r="AS2536" s="163"/>
      <c r="AT2536" s="163"/>
    </row>
    <row r="2537" spans="1:46" s="40" customFormat="1" ht="76.5" outlineLevel="1" x14ac:dyDescent="0.25">
      <c r="A2537" s="70"/>
      <c r="B2537" s="23" t="s">
        <v>9071</v>
      </c>
      <c r="C2537" s="25" t="s">
        <v>79</v>
      </c>
      <c r="D2537" s="25" t="s">
        <v>924</v>
      </c>
      <c r="E2537" s="25" t="s">
        <v>925</v>
      </c>
      <c r="F2537" s="25" t="s">
        <v>925</v>
      </c>
      <c r="G2537" s="25" t="s">
        <v>4265</v>
      </c>
      <c r="H2537" s="23" t="s">
        <v>100</v>
      </c>
      <c r="I2537" s="29">
        <v>1</v>
      </c>
      <c r="J2537" s="41">
        <v>710000000</v>
      </c>
      <c r="K2537" s="25" t="s">
        <v>82</v>
      </c>
      <c r="L2537" s="25" t="s">
        <v>8978</v>
      </c>
      <c r="M2537" s="25" t="s">
        <v>101</v>
      </c>
      <c r="N2537" s="23"/>
      <c r="O2537" s="75" t="s">
        <v>4312</v>
      </c>
      <c r="P2537" s="67" t="s">
        <v>112</v>
      </c>
      <c r="Q2537" s="23"/>
      <c r="R2537" s="25"/>
      <c r="S2537" s="45"/>
      <c r="T2537" s="45"/>
      <c r="U2537" s="45">
        <v>0</v>
      </c>
      <c r="V2537" s="45">
        <f t="shared" ref="V2537" si="611">U2537*1.12</f>
        <v>0</v>
      </c>
      <c r="W2537" s="45"/>
      <c r="X2537" s="23">
        <v>2017</v>
      </c>
      <c r="Y2537" s="43" t="s">
        <v>929</v>
      </c>
      <c r="Z2537" s="121" t="s">
        <v>1292</v>
      </c>
      <c r="AA2537" s="121" t="s">
        <v>923</v>
      </c>
      <c r="AB2537" s="121"/>
      <c r="AC2537" s="121"/>
      <c r="AD2537" s="122"/>
      <c r="AE2537" s="128"/>
      <c r="AF2537" s="121" t="s">
        <v>929</v>
      </c>
      <c r="AG2537" s="121"/>
      <c r="AH2537" s="121" t="s">
        <v>929</v>
      </c>
      <c r="AI2537" s="121"/>
      <c r="AJ2537" s="123"/>
      <c r="AK2537" s="123"/>
      <c r="AL2537" s="123" t="s">
        <v>9383</v>
      </c>
      <c r="AM2537" s="123"/>
      <c r="AN2537" s="136"/>
      <c r="AO2537" s="23"/>
      <c r="AP2537" s="24"/>
      <c r="AQ2537" s="23"/>
      <c r="AS2537" s="163"/>
      <c r="AT2537" s="163"/>
    </row>
    <row r="2538" spans="1:46" s="40" customFormat="1" ht="76.5" outlineLevel="1" x14ac:dyDescent="0.25">
      <c r="A2538" s="70"/>
      <c r="B2538" s="23" t="s">
        <v>3093</v>
      </c>
      <c r="C2538" s="25" t="s">
        <v>79</v>
      </c>
      <c r="D2538" s="25" t="s">
        <v>924</v>
      </c>
      <c r="E2538" s="25" t="s">
        <v>925</v>
      </c>
      <c r="F2538" s="25" t="s">
        <v>925</v>
      </c>
      <c r="G2538" s="25" t="s">
        <v>4275</v>
      </c>
      <c r="H2538" s="23" t="s">
        <v>100</v>
      </c>
      <c r="I2538" s="29">
        <v>1</v>
      </c>
      <c r="J2538" s="41">
        <v>710000000</v>
      </c>
      <c r="K2538" s="25" t="s">
        <v>82</v>
      </c>
      <c r="L2538" s="75" t="s">
        <v>83</v>
      </c>
      <c r="M2538" s="25" t="s">
        <v>111</v>
      </c>
      <c r="N2538" s="23"/>
      <c r="O2538" s="75" t="s">
        <v>4296</v>
      </c>
      <c r="P2538" s="67" t="s">
        <v>112</v>
      </c>
      <c r="Q2538" s="23"/>
      <c r="R2538" s="25"/>
      <c r="S2538" s="45"/>
      <c r="T2538" s="45"/>
      <c r="U2538" s="45">
        <v>483105</v>
      </c>
      <c r="V2538" s="45">
        <f t="shared" si="607"/>
        <v>541077.60000000009</v>
      </c>
      <c r="W2538" s="45"/>
      <c r="X2538" s="23">
        <v>2017</v>
      </c>
      <c r="Y2538" s="43"/>
      <c r="Z2538" s="121" t="s">
        <v>1292</v>
      </c>
      <c r="AA2538" s="121" t="s">
        <v>751</v>
      </c>
      <c r="AB2538" s="121" t="s">
        <v>4792</v>
      </c>
      <c r="AC2538" s="121"/>
      <c r="AD2538" s="122"/>
      <c r="AE2538" s="128"/>
      <c r="AF2538" s="121" t="s">
        <v>8253</v>
      </c>
      <c r="AG2538" s="121"/>
      <c r="AH2538" s="121" t="s">
        <v>8252</v>
      </c>
      <c r="AI2538" s="121"/>
      <c r="AJ2538" s="123"/>
      <c r="AK2538" s="123"/>
      <c r="AL2538" s="123">
        <v>393000</v>
      </c>
      <c r="AM2538" s="123">
        <f>U2538-AL2538</f>
        <v>90105</v>
      </c>
      <c r="AN2538" s="136"/>
      <c r="AO2538" s="23"/>
      <c r="AP2538" s="24"/>
      <c r="AQ2538" s="23"/>
      <c r="AS2538" s="163"/>
      <c r="AT2538" s="163"/>
    </row>
    <row r="2539" spans="1:46" s="40" customFormat="1" ht="76.5" outlineLevel="1" x14ac:dyDescent="0.25">
      <c r="A2539" s="70"/>
      <c r="B2539" s="23" t="s">
        <v>3094</v>
      </c>
      <c r="C2539" s="25" t="s">
        <v>79</v>
      </c>
      <c r="D2539" s="25" t="s">
        <v>924</v>
      </c>
      <c r="E2539" s="25" t="s">
        <v>925</v>
      </c>
      <c r="F2539" s="25" t="s">
        <v>925</v>
      </c>
      <c r="G2539" s="25" t="s">
        <v>4275</v>
      </c>
      <c r="H2539" s="23" t="s">
        <v>100</v>
      </c>
      <c r="I2539" s="29">
        <v>1</v>
      </c>
      <c r="J2539" s="41">
        <v>710000000</v>
      </c>
      <c r="K2539" s="25" t="s">
        <v>82</v>
      </c>
      <c r="L2539" s="75" t="s">
        <v>273</v>
      </c>
      <c r="M2539" s="25" t="s">
        <v>1728</v>
      </c>
      <c r="N2539" s="23"/>
      <c r="O2539" s="75" t="s">
        <v>4296</v>
      </c>
      <c r="P2539" s="67" t="s">
        <v>112</v>
      </c>
      <c r="Q2539" s="23"/>
      <c r="R2539" s="25"/>
      <c r="S2539" s="45"/>
      <c r="T2539" s="45"/>
      <c r="U2539" s="45">
        <v>47000</v>
      </c>
      <c r="V2539" s="45">
        <f t="shared" si="607"/>
        <v>52640.000000000007</v>
      </c>
      <c r="W2539" s="45"/>
      <c r="X2539" s="23">
        <v>2017</v>
      </c>
      <c r="Y2539" s="43"/>
      <c r="Z2539" s="121" t="s">
        <v>1292</v>
      </c>
      <c r="AA2539" s="121" t="s">
        <v>1427</v>
      </c>
      <c r="AB2539" s="121" t="s">
        <v>4792</v>
      </c>
      <c r="AC2539" s="121"/>
      <c r="AD2539" s="122"/>
      <c r="AE2539" s="128"/>
      <c r="AF2539" s="121" t="s">
        <v>8297</v>
      </c>
      <c r="AG2539" s="121"/>
      <c r="AH2539" s="121" t="s">
        <v>8300</v>
      </c>
      <c r="AI2539" s="121"/>
      <c r="AJ2539" s="123"/>
      <c r="AK2539" s="123"/>
      <c r="AL2539" s="123">
        <v>42300</v>
      </c>
      <c r="AM2539" s="123">
        <f>U2539-AL2539</f>
        <v>4700</v>
      </c>
      <c r="AN2539" s="136"/>
      <c r="AO2539" s="23"/>
      <c r="AP2539" s="24"/>
      <c r="AQ2539" s="23"/>
      <c r="AS2539" s="163"/>
      <c r="AT2539" s="163"/>
    </row>
    <row r="2540" spans="1:46" s="40" customFormat="1" ht="76.5" outlineLevel="1" x14ac:dyDescent="0.25">
      <c r="A2540" s="70"/>
      <c r="B2540" s="23" t="s">
        <v>4306</v>
      </c>
      <c r="C2540" s="25" t="s">
        <v>79</v>
      </c>
      <c r="D2540" s="25" t="s">
        <v>970</v>
      </c>
      <c r="E2540" s="25" t="s">
        <v>971</v>
      </c>
      <c r="F2540" s="25" t="s">
        <v>971</v>
      </c>
      <c r="G2540" s="25" t="s">
        <v>4266</v>
      </c>
      <c r="H2540" s="23" t="s">
        <v>100</v>
      </c>
      <c r="I2540" s="29">
        <v>0.5</v>
      </c>
      <c r="J2540" s="41">
        <v>710000000</v>
      </c>
      <c r="K2540" s="25" t="s">
        <v>82</v>
      </c>
      <c r="L2540" s="75" t="s">
        <v>83</v>
      </c>
      <c r="M2540" s="30" t="s">
        <v>987</v>
      </c>
      <c r="N2540" s="23"/>
      <c r="O2540" s="75" t="s">
        <v>4297</v>
      </c>
      <c r="P2540" s="67" t="s">
        <v>112</v>
      </c>
      <c r="Q2540" s="23"/>
      <c r="R2540" s="25"/>
      <c r="S2540" s="45"/>
      <c r="T2540" s="45"/>
      <c r="U2540" s="45">
        <v>0</v>
      </c>
      <c r="V2540" s="45">
        <f t="shared" si="607"/>
        <v>0</v>
      </c>
      <c r="W2540" s="45"/>
      <c r="X2540" s="23">
        <v>2017</v>
      </c>
      <c r="Y2540" s="43" t="s">
        <v>5216</v>
      </c>
      <c r="Z2540" s="121"/>
      <c r="AA2540" s="121" t="s">
        <v>728</v>
      </c>
      <c r="AB2540" s="121"/>
      <c r="AC2540" s="121"/>
      <c r="AD2540" s="122"/>
      <c r="AE2540" s="128"/>
      <c r="AF2540" s="121" t="s">
        <v>4078</v>
      </c>
      <c r="AG2540" s="121"/>
      <c r="AH2540" s="126"/>
      <c r="AI2540" s="121"/>
      <c r="AJ2540" s="123"/>
      <c r="AK2540" s="123"/>
      <c r="AL2540" s="123"/>
      <c r="AM2540" s="123"/>
      <c r="AN2540" s="136"/>
      <c r="AO2540" s="23"/>
      <c r="AP2540" s="24"/>
      <c r="AQ2540" s="23"/>
      <c r="AS2540" s="163"/>
      <c r="AT2540" s="163"/>
    </row>
    <row r="2541" spans="1:46" s="40" customFormat="1" ht="76.5" outlineLevel="1" x14ac:dyDescent="0.25">
      <c r="A2541" s="70"/>
      <c r="B2541" s="23" t="s">
        <v>6241</v>
      </c>
      <c r="C2541" s="25" t="s">
        <v>79</v>
      </c>
      <c r="D2541" s="25" t="s">
        <v>970</v>
      </c>
      <c r="E2541" s="25" t="s">
        <v>971</v>
      </c>
      <c r="F2541" s="25" t="s">
        <v>971</v>
      </c>
      <c r="G2541" s="25" t="s">
        <v>4266</v>
      </c>
      <c r="H2541" s="23" t="s">
        <v>100</v>
      </c>
      <c r="I2541" s="29">
        <v>0.5</v>
      </c>
      <c r="J2541" s="41">
        <v>710000000</v>
      </c>
      <c r="K2541" s="25" t="s">
        <v>82</v>
      </c>
      <c r="L2541" s="75" t="s">
        <v>726</v>
      </c>
      <c r="M2541" s="30" t="s">
        <v>987</v>
      </c>
      <c r="N2541" s="23"/>
      <c r="O2541" s="75" t="s">
        <v>4297</v>
      </c>
      <c r="P2541" s="67" t="s">
        <v>112</v>
      </c>
      <c r="Q2541" s="23"/>
      <c r="R2541" s="25"/>
      <c r="S2541" s="45"/>
      <c r="T2541" s="45"/>
      <c r="U2541" s="45">
        <v>0</v>
      </c>
      <c r="V2541" s="45">
        <f t="shared" ref="V2541" si="612">U2541*1.12</f>
        <v>0</v>
      </c>
      <c r="W2541" s="45"/>
      <c r="X2541" s="23">
        <v>2017</v>
      </c>
      <c r="Y2541" s="43" t="s">
        <v>5216</v>
      </c>
      <c r="Z2541" s="121"/>
      <c r="AA2541" s="121" t="s">
        <v>728</v>
      </c>
      <c r="AB2541" s="121"/>
      <c r="AC2541" s="121"/>
      <c r="AD2541" s="122"/>
      <c r="AE2541" s="128"/>
      <c r="AF2541" s="121" t="s">
        <v>4078</v>
      </c>
      <c r="AG2541" s="121"/>
      <c r="AH2541" s="126"/>
      <c r="AI2541" s="121"/>
      <c r="AJ2541" s="123"/>
      <c r="AK2541" s="123"/>
      <c r="AL2541" s="123"/>
      <c r="AM2541" s="123"/>
      <c r="AN2541" s="136"/>
      <c r="AO2541" s="23"/>
      <c r="AP2541" s="24"/>
      <c r="AQ2541" s="23"/>
      <c r="AS2541" s="163"/>
      <c r="AT2541" s="163"/>
    </row>
    <row r="2542" spans="1:46" s="40" customFormat="1" ht="76.5" outlineLevel="1" x14ac:dyDescent="0.25">
      <c r="A2542" s="70"/>
      <c r="B2542" s="23" t="s">
        <v>8131</v>
      </c>
      <c r="C2542" s="25" t="s">
        <v>79</v>
      </c>
      <c r="D2542" s="25" t="s">
        <v>970</v>
      </c>
      <c r="E2542" s="25" t="s">
        <v>971</v>
      </c>
      <c r="F2542" s="25" t="s">
        <v>971</v>
      </c>
      <c r="G2542" s="25" t="s">
        <v>4266</v>
      </c>
      <c r="H2542" s="23" t="s">
        <v>100</v>
      </c>
      <c r="I2542" s="29">
        <v>0.5</v>
      </c>
      <c r="J2542" s="41">
        <v>710000000</v>
      </c>
      <c r="K2542" s="25" t="s">
        <v>82</v>
      </c>
      <c r="L2542" s="75" t="s">
        <v>747</v>
      </c>
      <c r="M2542" s="30" t="s">
        <v>987</v>
      </c>
      <c r="N2542" s="23"/>
      <c r="O2542" s="75" t="s">
        <v>4297</v>
      </c>
      <c r="P2542" s="67" t="s">
        <v>112</v>
      </c>
      <c r="Q2542" s="23"/>
      <c r="R2542" s="25"/>
      <c r="S2542" s="45"/>
      <c r="T2542" s="45"/>
      <c r="U2542" s="45">
        <f>95414+109000</f>
        <v>204414</v>
      </c>
      <c r="V2542" s="45">
        <f t="shared" ref="V2542" si="613">U2542*1.12</f>
        <v>228943.68000000002</v>
      </c>
      <c r="W2542" s="45"/>
      <c r="X2542" s="23">
        <v>2017</v>
      </c>
      <c r="Y2542" s="43"/>
      <c r="Z2542" s="121"/>
      <c r="AA2542" s="121" t="s">
        <v>728</v>
      </c>
      <c r="AB2542" s="121" t="s">
        <v>4792</v>
      </c>
      <c r="AC2542" s="121"/>
      <c r="AD2542" s="122"/>
      <c r="AE2542" s="128"/>
      <c r="AF2542" s="121" t="s">
        <v>9031</v>
      </c>
      <c r="AG2542" s="121" t="s">
        <v>9019</v>
      </c>
      <c r="AH2542" s="121" t="s">
        <v>9032</v>
      </c>
      <c r="AI2542" s="121"/>
      <c r="AJ2542" s="123"/>
      <c r="AK2542" s="123"/>
      <c r="AL2542" s="123">
        <v>204414</v>
      </c>
      <c r="AM2542" s="123">
        <f>U2542-AL2542</f>
        <v>0</v>
      </c>
      <c r="AN2542" s="136"/>
      <c r="AO2542" s="23"/>
      <c r="AP2542" s="24"/>
      <c r="AQ2542" s="23"/>
      <c r="AS2542" s="163"/>
      <c r="AT2542" s="163"/>
    </row>
    <row r="2543" spans="1:46" s="40" customFormat="1" ht="89.25" outlineLevel="1" x14ac:dyDescent="0.25">
      <c r="A2543" s="70"/>
      <c r="B2543" s="23" t="s">
        <v>3095</v>
      </c>
      <c r="C2543" s="25" t="s">
        <v>79</v>
      </c>
      <c r="D2543" s="25" t="s">
        <v>155</v>
      </c>
      <c r="E2543" s="25" t="s">
        <v>156</v>
      </c>
      <c r="F2543" s="25" t="s">
        <v>156</v>
      </c>
      <c r="G2543" s="25" t="s">
        <v>4267</v>
      </c>
      <c r="H2543" s="23" t="s">
        <v>100</v>
      </c>
      <c r="I2543" s="29">
        <v>0.5</v>
      </c>
      <c r="J2543" s="41">
        <v>710000000</v>
      </c>
      <c r="K2543" s="25" t="s">
        <v>82</v>
      </c>
      <c r="L2543" s="75" t="s">
        <v>696</v>
      </c>
      <c r="M2543" s="30" t="s">
        <v>987</v>
      </c>
      <c r="N2543" s="23"/>
      <c r="O2543" s="75" t="s">
        <v>4297</v>
      </c>
      <c r="P2543" s="67" t="s">
        <v>112</v>
      </c>
      <c r="Q2543" s="23"/>
      <c r="R2543" s="25"/>
      <c r="S2543" s="45"/>
      <c r="T2543" s="45"/>
      <c r="U2543" s="45">
        <f>76900+382500</f>
        <v>459400</v>
      </c>
      <c r="V2543" s="45">
        <f t="shared" si="607"/>
        <v>514528.00000000006</v>
      </c>
      <c r="W2543" s="45"/>
      <c r="X2543" s="23">
        <v>2017</v>
      </c>
      <c r="Y2543" s="43"/>
      <c r="Z2543" s="121"/>
      <c r="AA2543" s="121" t="s">
        <v>728</v>
      </c>
      <c r="AB2543" s="121" t="s">
        <v>4792</v>
      </c>
      <c r="AC2543" s="121"/>
      <c r="AD2543" s="122"/>
      <c r="AE2543" s="128"/>
      <c r="AF2543" s="121" t="s">
        <v>8265</v>
      </c>
      <c r="AG2543" s="121"/>
      <c r="AH2543" s="121" t="s">
        <v>8269</v>
      </c>
      <c r="AI2543" s="121"/>
      <c r="AJ2543" s="123"/>
      <c r="AK2543" s="123"/>
      <c r="AL2543" s="123">
        <v>459400</v>
      </c>
      <c r="AM2543" s="123">
        <f>U2543-AL2543</f>
        <v>0</v>
      </c>
      <c r="AN2543" s="136"/>
      <c r="AO2543" s="23"/>
      <c r="AP2543" s="24"/>
      <c r="AQ2543" s="23"/>
      <c r="AS2543" s="163"/>
      <c r="AT2543" s="163"/>
    </row>
    <row r="2544" spans="1:46" s="40" customFormat="1" ht="76.5" outlineLevel="1" x14ac:dyDescent="0.25">
      <c r="A2544" s="70"/>
      <c r="B2544" s="23" t="s">
        <v>3096</v>
      </c>
      <c r="C2544" s="25" t="s">
        <v>79</v>
      </c>
      <c r="D2544" s="25" t="s">
        <v>972</v>
      </c>
      <c r="E2544" s="25" t="s">
        <v>973</v>
      </c>
      <c r="F2544" s="25" t="s">
        <v>973</v>
      </c>
      <c r="G2544" s="75" t="s">
        <v>4288</v>
      </c>
      <c r="H2544" s="23" t="s">
        <v>100</v>
      </c>
      <c r="I2544" s="29">
        <v>1</v>
      </c>
      <c r="J2544" s="41">
        <v>710000000</v>
      </c>
      <c r="K2544" s="25" t="s">
        <v>82</v>
      </c>
      <c r="L2544" s="75" t="s">
        <v>273</v>
      </c>
      <c r="M2544" s="30" t="s">
        <v>987</v>
      </c>
      <c r="N2544" s="23"/>
      <c r="O2544" s="25" t="s">
        <v>4296</v>
      </c>
      <c r="P2544" s="67" t="s">
        <v>112</v>
      </c>
      <c r="Q2544" s="23"/>
      <c r="R2544" s="25"/>
      <c r="S2544" s="45"/>
      <c r="T2544" s="45"/>
      <c r="U2544" s="45">
        <f>48150+5000</f>
        <v>53150</v>
      </c>
      <c r="V2544" s="45">
        <f t="shared" si="607"/>
        <v>59528.000000000007</v>
      </c>
      <c r="W2544" s="45"/>
      <c r="X2544" s="23">
        <v>2017</v>
      </c>
      <c r="Y2544" s="43"/>
      <c r="Z2544" s="121" t="s">
        <v>6945</v>
      </c>
      <c r="AA2544" s="121" t="s">
        <v>728</v>
      </c>
      <c r="AB2544" s="121" t="s">
        <v>4792</v>
      </c>
      <c r="AC2544" s="121"/>
      <c r="AD2544" s="122"/>
      <c r="AE2544" s="128"/>
      <c r="AF2544" s="121" t="s">
        <v>8354</v>
      </c>
      <c r="AG2544" s="121"/>
      <c r="AH2544" s="121" t="s">
        <v>8357</v>
      </c>
      <c r="AI2544" s="121"/>
      <c r="AJ2544" s="123"/>
      <c r="AK2544" s="123"/>
      <c r="AL2544" s="123">
        <v>53125</v>
      </c>
      <c r="AM2544" s="123">
        <f>U2544-AL2544</f>
        <v>25</v>
      </c>
      <c r="AN2544" s="136"/>
      <c r="AO2544" s="23"/>
      <c r="AP2544" s="24"/>
      <c r="AQ2544" s="23"/>
      <c r="AS2544" s="163"/>
      <c r="AT2544" s="163"/>
    </row>
    <row r="2545" spans="1:46" s="40" customFormat="1" ht="63.75" outlineLevel="1" x14ac:dyDescent="0.25">
      <c r="A2545" s="70"/>
      <c r="B2545" s="23" t="s">
        <v>3097</v>
      </c>
      <c r="C2545" s="25" t="s">
        <v>79</v>
      </c>
      <c r="D2545" s="25" t="s">
        <v>974</v>
      </c>
      <c r="E2545" s="25" t="s">
        <v>975</v>
      </c>
      <c r="F2545" s="25" t="s">
        <v>975</v>
      </c>
      <c r="G2545" s="25" t="s">
        <v>4292</v>
      </c>
      <c r="H2545" s="23" t="s">
        <v>100</v>
      </c>
      <c r="I2545" s="29">
        <v>1</v>
      </c>
      <c r="J2545" s="41">
        <v>710000000</v>
      </c>
      <c r="K2545" s="25" t="s">
        <v>82</v>
      </c>
      <c r="L2545" s="75" t="s">
        <v>726</v>
      </c>
      <c r="M2545" s="30" t="s">
        <v>969</v>
      </c>
      <c r="N2545" s="23"/>
      <c r="O2545" s="75" t="s">
        <v>184</v>
      </c>
      <c r="P2545" s="67" t="s">
        <v>112</v>
      </c>
      <c r="Q2545" s="23"/>
      <c r="R2545" s="25"/>
      <c r="S2545" s="45"/>
      <c r="T2545" s="45"/>
      <c r="U2545" s="45">
        <v>0</v>
      </c>
      <c r="V2545" s="45">
        <f t="shared" si="607"/>
        <v>0</v>
      </c>
      <c r="W2545" s="45"/>
      <c r="X2545" s="23">
        <v>2017</v>
      </c>
      <c r="Y2545" s="43" t="s">
        <v>5570</v>
      </c>
      <c r="Z2545" s="121"/>
      <c r="AA2545" s="121" t="s">
        <v>728</v>
      </c>
      <c r="AB2545" s="121"/>
      <c r="AC2545" s="121"/>
      <c r="AD2545" s="122"/>
      <c r="AE2545" s="128"/>
      <c r="AF2545" s="121" t="s">
        <v>4078</v>
      </c>
      <c r="AG2545" s="121"/>
      <c r="AH2545" s="126"/>
      <c r="AI2545" s="121"/>
      <c r="AJ2545" s="123"/>
      <c r="AK2545" s="123"/>
      <c r="AL2545" s="123" t="s">
        <v>5571</v>
      </c>
      <c r="AM2545" s="123"/>
      <c r="AN2545" s="136"/>
      <c r="AO2545" s="23"/>
      <c r="AP2545" s="24"/>
      <c r="AQ2545" s="23"/>
      <c r="AS2545" s="163"/>
      <c r="AT2545" s="163"/>
    </row>
    <row r="2546" spans="1:46" s="40" customFormat="1" ht="63.75" outlineLevel="1" x14ac:dyDescent="0.25">
      <c r="A2546" s="70"/>
      <c r="B2546" s="23" t="s">
        <v>5569</v>
      </c>
      <c r="C2546" s="25" t="s">
        <v>79</v>
      </c>
      <c r="D2546" s="25" t="s">
        <v>974</v>
      </c>
      <c r="E2546" s="25" t="s">
        <v>975</v>
      </c>
      <c r="F2546" s="25" t="s">
        <v>975</v>
      </c>
      <c r="G2546" s="25" t="s">
        <v>4292</v>
      </c>
      <c r="H2546" s="23" t="s">
        <v>100</v>
      </c>
      <c r="I2546" s="29">
        <v>1</v>
      </c>
      <c r="J2546" s="41">
        <v>710000000</v>
      </c>
      <c r="K2546" s="25" t="s">
        <v>82</v>
      </c>
      <c r="L2546" s="75" t="s">
        <v>696</v>
      </c>
      <c r="M2546" s="30" t="s">
        <v>101</v>
      </c>
      <c r="N2546" s="23"/>
      <c r="O2546" s="75" t="s">
        <v>184</v>
      </c>
      <c r="P2546" s="67" t="s">
        <v>112</v>
      </c>
      <c r="Q2546" s="23"/>
      <c r="R2546" s="25"/>
      <c r="S2546" s="45"/>
      <c r="T2546" s="45"/>
      <c r="U2546" s="45">
        <v>371999.11</v>
      </c>
      <c r="V2546" s="45">
        <f t="shared" ref="V2546" si="614">U2546*1.12</f>
        <v>416639.00320000004</v>
      </c>
      <c r="W2546" s="45"/>
      <c r="X2546" s="23">
        <v>2017</v>
      </c>
      <c r="Y2546" s="43"/>
      <c r="Z2546" s="121"/>
      <c r="AA2546" s="121" t="s">
        <v>728</v>
      </c>
      <c r="AB2546" s="121" t="s">
        <v>4792</v>
      </c>
      <c r="AC2546" s="121"/>
      <c r="AD2546" s="122"/>
      <c r="AE2546" s="128"/>
      <c r="AF2546" s="121" t="s">
        <v>7067</v>
      </c>
      <c r="AG2546" s="121"/>
      <c r="AH2546" s="121" t="s">
        <v>7068</v>
      </c>
      <c r="AI2546" s="121"/>
      <c r="AJ2546" s="123"/>
      <c r="AK2546" s="123"/>
      <c r="AL2546" s="123">
        <v>416639</v>
      </c>
      <c r="AM2546" s="123">
        <f>V2546-AL2546</f>
        <v>3.2000000355765224E-3</v>
      </c>
      <c r="AN2546" s="136"/>
      <c r="AO2546" s="23"/>
      <c r="AP2546" s="24"/>
      <c r="AQ2546" s="23"/>
      <c r="AS2546" s="163"/>
      <c r="AT2546" s="163"/>
    </row>
    <row r="2547" spans="1:46" s="40" customFormat="1" ht="76.5" outlineLevel="1" x14ac:dyDescent="0.25">
      <c r="A2547" s="70"/>
      <c r="B2547" s="23" t="s">
        <v>3098</v>
      </c>
      <c r="C2547" s="25" t="s">
        <v>79</v>
      </c>
      <c r="D2547" s="25" t="s">
        <v>974</v>
      </c>
      <c r="E2547" s="25" t="s">
        <v>975</v>
      </c>
      <c r="F2547" s="25" t="s">
        <v>975</v>
      </c>
      <c r="G2547" s="75" t="s">
        <v>994</v>
      </c>
      <c r="H2547" s="23" t="s">
        <v>100</v>
      </c>
      <c r="I2547" s="29">
        <v>1</v>
      </c>
      <c r="J2547" s="41">
        <v>710000000</v>
      </c>
      <c r="K2547" s="25" t="s">
        <v>82</v>
      </c>
      <c r="L2547" s="75" t="s">
        <v>726</v>
      </c>
      <c r="M2547" s="30" t="s">
        <v>969</v>
      </c>
      <c r="N2547" s="23"/>
      <c r="O2547" s="25" t="s">
        <v>4312</v>
      </c>
      <c r="P2547" s="67" t="s">
        <v>112</v>
      </c>
      <c r="Q2547" s="23"/>
      <c r="R2547" s="25"/>
      <c r="S2547" s="45"/>
      <c r="T2547" s="45"/>
      <c r="U2547" s="45">
        <v>0</v>
      </c>
      <c r="V2547" s="45">
        <f t="shared" si="607"/>
        <v>0</v>
      </c>
      <c r="W2547" s="45"/>
      <c r="X2547" s="23">
        <v>2017</v>
      </c>
      <c r="Y2547" s="43" t="s">
        <v>5216</v>
      </c>
      <c r="Z2547" s="121"/>
      <c r="AA2547" s="121" t="s">
        <v>728</v>
      </c>
      <c r="AB2547" s="121"/>
      <c r="AC2547" s="121"/>
      <c r="AD2547" s="122"/>
      <c r="AE2547" s="128"/>
      <c r="AF2547" s="121" t="s">
        <v>4078</v>
      </c>
      <c r="AG2547" s="121"/>
      <c r="AH2547" s="126"/>
      <c r="AI2547" s="121"/>
      <c r="AJ2547" s="123"/>
      <c r="AK2547" s="123"/>
      <c r="AL2547" s="123"/>
      <c r="AM2547" s="123"/>
      <c r="AN2547" s="136"/>
      <c r="AO2547" s="23"/>
      <c r="AP2547" s="24"/>
      <c r="AQ2547" s="23"/>
      <c r="AS2547" s="163"/>
      <c r="AT2547" s="163"/>
    </row>
    <row r="2548" spans="1:46" s="40" customFormat="1" ht="76.5" outlineLevel="1" x14ac:dyDescent="0.25">
      <c r="A2548" s="70"/>
      <c r="B2548" s="23" t="s">
        <v>8103</v>
      </c>
      <c r="C2548" s="25" t="s">
        <v>79</v>
      </c>
      <c r="D2548" s="25" t="s">
        <v>974</v>
      </c>
      <c r="E2548" s="25" t="s">
        <v>975</v>
      </c>
      <c r="F2548" s="25" t="s">
        <v>975</v>
      </c>
      <c r="G2548" s="75" t="s">
        <v>994</v>
      </c>
      <c r="H2548" s="23" t="s">
        <v>100</v>
      </c>
      <c r="I2548" s="29">
        <v>1</v>
      </c>
      <c r="J2548" s="41">
        <v>710000000</v>
      </c>
      <c r="K2548" s="25" t="s">
        <v>82</v>
      </c>
      <c r="L2548" s="75" t="s">
        <v>895</v>
      </c>
      <c r="M2548" s="30" t="s">
        <v>969</v>
      </c>
      <c r="N2548" s="23"/>
      <c r="O2548" s="25" t="s">
        <v>4312</v>
      </c>
      <c r="P2548" s="67" t="s">
        <v>112</v>
      </c>
      <c r="Q2548" s="23"/>
      <c r="R2548" s="25"/>
      <c r="S2548" s="45"/>
      <c r="T2548" s="45"/>
      <c r="U2548" s="45">
        <v>154300</v>
      </c>
      <c r="V2548" s="45">
        <f t="shared" ref="V2548" si="615">U2548*1.12</f>
        <v>172816.00000000003</v>
      </c>
      <c r="W2548" s="45"/>
      <c r="X2548" s="23">
        <v>2017</v>
      </c>
      <c r="Y2548" s="43"/>
      <c r="Z2548" s="121"/>
      <c r="AA2548" s="121" t="s">
        <v>728</v>
      </c>
      <c r="AB2548" s="121" t="s">
        <v>4792</v>
      </c>
      <c r="AC2548" s="121"/>
      <c r="AD2548" s="122"/>
      <c r="AE2548" s="128"/>
      <c r="AF2548" s="121" t="s">
        <v>8481</v>
      </c>
      <c r="AG2548" s="121"/>
      <c r="AH2548" s="121" t="s">
        <v>8485</v>
      </c>
      <c r="AI2548" s="121"/>
      <c r="AJ2548" s="123"/>
      <c r="AK2548" s="123"/>
      <c r="AL2548" s="123">
        <v>134821.43</v>
      </c>
      <c r="AM2548" s="123">
        <f>U2548-AL2548</f>
        <v>19478.570000000007</v>
      </c>
      <c r="AN2548" s="136"/>
      <c r="AO2548" s="23"/>
      <c r="AP2548" s="24"/>
      <c r="AQ2548" s="23"/>
      <c r="AS2548" s="163"/>
      <c r="AT2548" s="163"/>
    </row>
    <row r="2549" spans="1:46" s="40" customFormat="1" ht="76.5" outlineLevel="1" x14ac:dyDescent="0.25">
      <c r="A2549" s="70"/>
      <c r="B2549" s="23" t="s">
        <v>3099</v>
      </c>
      <c r="C2549" s="25" t="s">
        <v>79</v>
      </c>
      <c r="D2549" s="25" t="s">
        <v>974</v>
      </c>
      <c r="E2549" s="25" t="s">
        <v>975</v>
      </c>
      <c r="F2549" s="25" t="s">
        <v>975</v>
      </c>
      <c r="G2549" s="25" t="s">
        <v>4274</v>
      </c>
      <c r="H2549" s="23" t="s">
        <v>100</v>
      </c>
      <c r="I2549" s="29">
        <v>1</v>
      </c>
      <c r="J2549" s="41">
        <v>710000000</v>
      </c>
      <c r="K2549" s="25" t="s">
        <v>82</v>
      </c>
      <c r="L2549" s="75" t="s">
        <v>726</v>
      </c>
      <c r="M2549" s="30" t="s">
        <v>104</v>
      </c>
      <c r="N2549" s="23"/>
      <c r="O2549" s="75" t="s">
        <v>4297</v>
      </c>
      <c r="P2549" s="67" t="s">
        <v>112</v>
      </c>
      <c r="Q2549" s="23"/>
      <c r="R2549" s="25"/>
      <c r="S2549" s="45"/>
      <c r="T2549" s="45"/>
      <c r="U2549" s="45">
        <v>500000</v>
      </c>
      <c r="V2549" s="45">
        <f t="shared" ref="V2549:V2587" si="616">U2549*1.12</f>
        <v>560000</v>
      </c>
      <c r="W2549" s="45"/>
      <c r="X2549" s="23">
        <v>2017</v>
      </c>
      <c r="Y2549" s="43"/>
      <c r="Z2549" s="121"/>
      <c r="AA2549" s="121" t="s">
        <v>750</v>
      </c>
      <c r="AB2549" s="121" t="s">
        <v>4792</v>
      </c>
      <c r="AC2549" s="121"/>
      <c r="AD2549" s="122"/>
      <c r="AE2549" s="128"/>
      <c r="AF2549" s="121"/>
      <c r="AG2549" s="121"/>
      <c r="AH2549" s="126" t="s">
        <v>9337</v>
      </c>
      <c r="AI2549" s="121"/>
      <c r="AJ2549" s="123"/>
      <c r="AK2549" s="123"/>
      <c r="AL2549" s="123"/>
      <c r="AM2549" s="123"/>
      <c r="AN2549" s="136"/>
      <c r="AO2549" s="23"/>
      <c r="AP2549" s="24"/>
      <c r="AQ2549" s="23"/>
      <c r="AS2549" s="163"/>
      <c r="AT2549" s="163"/>
    </row>
    <row r="2550" spans="1:46" s="40" customFormat="1" ht="76.5" outlineLevel="1" x14ac:dyDescent="0.25">
      <c r="A2550" s="70"/>
      <c r="B2550" s="23" t="s">
        <v>3100</v>
      </c>
      <c r="C2550" s="25" t="s">
        <v>79</v>
      </c>
      <c r="D2550" s="25" t="s">
        <v>974</v>
      </c>
      <c r="E2550" s="25" t="s">
        <v>975</v>
      </c>
      <c r="F2550" s="25" t="s">
        <v>975</v>
      </c>
      <c r="G2550" s="25" t="s">
        <v>1140</v>
      </c>
      <c r="H2550" s="23" t="s">
        <v>100</v>
      </c>
      <c r="I2550" s="29">
        <v>1</v>
      </c>
      <c r="J2550" s="41">
        <v>710000000</v>
      </c>
      <c r="K2550" s="25" t="s">
        <v>82</v>
      </c>
      <c r="L2550" s="75" t="s">
        <v>273</v>
      </c>
      <c r="M2550" s="30" t="s">
        <v>104</v>
      </c>
      <c r="N2550" s="23"/>
      <c r="O2550" s="75" t="s">
        <v>4300</v>
      </c>
      <c r="P2550" s="67" t="s">
        <v>112</v>
      </c>
      <c r="Q2550" s="23"/>
      <c r="R2550" s="25"/>
      <c r="S2550" s="45"/>
      <c r="T2550" s="45"/>
      <c r="U2550" s="45">
        <v>436240</v>
      </c>
      <c r="V2550" s="45">
        <f t="shared" si="616"/>
        <v>488588.80000000005</v>
      </c>
      <c r="W2550" s="45"/>
      <c r="X2550" s="23">
        <v>2017</v>
      </c>
      <c r="Y2550" s="43"/>
      <c r="Z2550" s="121"/>
      <c r="AA2550" s="121" t="s">
        <v>750</v>
      </c>
      <c r="AB2550" s="121" t="s">
        <v>4792</v>
      </c>
      <c r="AC2550" s="121"/>
      <c r="AD2550" s="122"/>
      <c r="AE2550" s="128"/>
      <c r="AF2550" s="121" t="s">
        <v>8265</v>
      </c>
      <c r="AG2550" s="121"/>
      <c r="AH2550" s="121" t="s">
        <v>8266</v>
      </c>
      <c r="AI2550" s="121"/>
      <c r="AJ2550" s="123"/>
      <c r="AK2550" s="123"/>
      <c r="AL2550" s="123">
        <v>436240</v>
      </c>
      <c r="AM2550" s="123">
        <f>U2550-AL2550</f>
        <v>0</v>
      </c>
      <c r="AN2550" s="136"/>
      <c r="AO2550" s="23"/>
      <c r="AP2550" s="24"/>
      <c r="AQ2550" s="23"/>
      <c r="AS2550" s="163"/>
      <c r="AT2550" s="163"/>
    </row>
    <row r="2551" spans="1:46" s="40" customFormat="1" ht="76.5" outlineLevel="1" x14ac:dyDescent="0.25">
      <c r="A2551" s="70"/>
      <c r="B2551" s="23" t="s">
        <v>3101</v>
      </c>
      <c r="C2551" s="25" t="s">
        <v>79</v>
      </c>
      <c r="D2551" s="25" t="s">
        <v>976</v>
      </c>
      <c r="E2551" s="25" t="s">
        <v>977</v>
      </c>
      <c r="F2551" s="25" t="s">
        <v>977</v>
      </c>
      <c r="G2551" s="25" t="s">
        <v>1288</v>
      </c>
      <c r="H2551" s="23" t="s">
        <v>100</v>
      </c>
      <c r="I2551" s="29">
        <v>1</v>
      </c>
      <c r="J2551" s="41">
        <v>710000000</v>
      </c>
      <c r="K2551" s="25" t="s">
        <v>82</v>
      </c>
      <c r="L2551" s="75" t="s">
        <v>83</v>
      </c>
      <c r="M2551" s="30" t="s">
        <v>969</v>
      </c>
      <c r="N2551" s="23"/>
      <c r="O2551" s="75" t="s">
        <v>4311</v>
      </c>
      <c r="P2551" s="67" t="s">
        <v>112</v>
      </c>
      <c r="Q2551" s="23"/>
      <c r="R2551" s="25"/>
      <c r="S2551" s="45"/>
      <c r="T2551" s="45"/>
      <c r="U2551" s="45">
        <v>274665</v>
      </c>
      <c r="V2551" s="45">
        <f t="shared" si="616"/>
        <v>307624.80000000005</v>
      </c>
      <c r="W2551" s="45"/>
      <c r="X2551" s="23">
        <v>2017</v>
      </c>
      <c r="Y2551" s="43"/>
      <c r="Z2551" s="121"/>
      <c r="AA2551" s="121" t="s">
        <v>728</v>
      </c>
      <c r="AB2551" s="121" t="s">
        <v>4792</v>
      </c>
      <c r="AC2551" s="121"/>
      <c r="AD2551" s="122"/>
      <c r="AE2551" s="128"/>
      <c r="AF2551" s="121" t="s">
        <v>5373</v>
      </c>
      <c r="AG2551" s="121"/>
      <c r="AH2551" s="121" t="s">
        <v>5374</v>
      </c>
      <c r="AI2551" s="121"/>
      <c r="AJ2551" s="123"/>
      <c r="AK2551" s="123"/>
      <c r="AL2551" s="123">
        <v>273800</v>
      </c>
      <c r="AM2551" s="123">
        <f>U2551-AL2551</f>
        <v>865</v>
      </c>
      <c r="AN2551" s="136"/>
      <c r="AO2551" s="23"/>
      <c r="AP2551" s="24"/>
      <c r="AQ2551" s="23"/>
      <c r="AS2551" s="163"/>
      <c r="AT2551" s="163"/>
    </row>
    <row r="2552" spans="1:46" s="40" customFormat="1" ht="89.25" outlineLevel="1" x14ac:dyDescent="0.25">
      <c r="A2552" s="70"/>
      <c r="B2552" s="23" t="s">
        <v>3102</v>
      </c>
      <c r="C2552" s="25" t="s">
        <v>79</v>
      </c>
      <c r="D2552" s="25" t="s">
        <v>978</v>
      </c>
      <c r="E2552" s="25" t="s">
        <v>979</v>
      </c>
      <c r="F2552" s="25" t="s">
        <v>979</v>
      </c>
      <c r="G2552" s="25" t="s">
        <v>4302</v>
      </c>
      <c r="H2552" s="23" t="s">
        <v>100</v>
      </c>
      <c r="I2552" s="29">
        <v>1</v>
      </c>
      <c r="J2552" s="41">
        <v>710000000</v>
      </c>
      <c r="K2552" s="25" t="s">
        <v>82</v>
      </c>
      <c r="L2552" s="75" t="s">
        <v>83</v>
      </c>
      <c r="M2552" s="30" t="s">
        <v>969</v>
      </c>
      <c r="N2552" s="23"/>
      <c r="O2552" s="75" t="s">
        <v>4309</v>
      </c>
      <c r="P2552" s="67" t="s">
        <v>112</v>
      </c>
      <c r="Q2552" s="23"/>
      <c r="R2552" s="25"/>
      <c r="S2552" s="45"/>
      <c r="T2552" s="45"/>
      <c r="U2552" s="45">
        <v>460767.86</v>
      </c>
      <c r="V2552" s="45">
        <f t="shared" si="616"/>
        <v>516060.00320000004</v>
      </c>
      <c r="W2552" s="45"/>
      <c r="X2552" s="23">
        <v>2017</v>
      </c>
      <c r="Y2552" s="43"/>
      <c r="Z2552" s="121"/>
      <c r="AA2552" s="121" t="s">
        <v>728</v>
      </c>
      <c r="AB2552" s="121" t="s">
        <v>4792</v>
      </c>
      <c r="AC2552" s="121"/>
      <c r="AD2552" s="122"/>
      <c r="AE2552" s="128"/>
      <c r="AF2552" s="121" t="s">
        <v>4601</v>
      </c>
      <c r="AG2552" s="121"/>
      <c r="AH2552" s="121" t="s">
        <v>4604</v>
      </c>
      <c r="AI2552" s="121"/>
      <c r="AJ2552" s="123"/>
      <c r="AK2552" s="123"/>
      <c r="AL2552" s="123">
        <v>516060</v>
      </c>
      <c r="AM2552" s="123">
        <f>V2552-AL2552</f>
        <v>3.2000000355765224E-3</v>
      </c>
      <c r="AN2552" s="136"/>
      <c r="AO2552" s="23"/>
      <c r="AP2552" s="24"/>
      <c r="AQ2552" s="23"/>
      <c r="AS2552" s="163"/>
      <c r="AT2552" s="163"/>
    </row>
    <row r="2553" spans="1:46" s="40" customFormat="1" ht="51" outlineLevel="1" x14ac:dyDescent="0.25">
      <c r="A2553" s="70"/>
      <c r="B2553" s="72" t="s">
        <v>3103</v>
      </c>
      <c r="C2553" s="75" t="s">
        <v>79</v>
      </c>
      <c r="D2553" s="75" t="s">
        <v>1423</v>
      </c>
      <c r="E2553" s="75" t="s">
        <v>1424</v>
      </c>
      <c r="F2553" s="75" t="s">
        <v>1424</v>
      </c>
      <c r="G2553" s="75" t="s">
        <v>1424</v>
      </c>
      <c r="H2553" s="23" t="s">
        <v>100</v>
      </c>
      <c r="I2553" s="29">
        <v>1</v>
      </c>
      <c r="J2553" s="41">
        <v>710000000</v>
      </c>
      <c r="K2553" s="25" t="s">
        <v>82</v>
      </c>
      <c r="L2553" s="25" t="s">
        <v>83</v>
      </c>
      <c r="M2553" s="30" t="s">
        <v>109</v>
      </c>
      <c r="N2553" s="23"/>
      <c r="O2553" s="25" t="s">
        <v>4309</v>
      </c>
      <c r="P2553" s="67" t="s">
        <v>112</v>
      </c>
      <c r="Q2553" s="23"/>
      <c r="R2553" s="25"/>
      <c r="S2553" s="45"/>
      <c r="T2553" s="45"/>
      <c r="U2553" s="45">
        <v>0</v>
      </c>
      <c r="V2553" s="45">
        <f t="shared" si="616"/>
        <v>0</v>
      </c>
      <c r="W2553" s="45"/>
      <c r="X2553" s="23">
        <v>2017</v>
      </c>
      <c r="Y2553" s="43" t="s">
        <v>929</v>
      </c>
      <c r="Z2553" s="121"/>
      <c r="AA2553" s="121" t="s">
        <v>749</v>
      </c>
      <c r="AB2553" s="121"/>
      <c r="AC2553" s="121"/>
      <c r="AD2553" s="122"/>
      <c r="AE2553" s="128"/>
      <c r="AF2553" s="121" t="s">
        <v>929</v>
      </c>
      <c r="AG2553" s="121"/>
      <c r="AH2553" s="121" t="s">
        <v>929</v>
      </c>
      <c r="AI2553" s="121"/>
      <c r="AJ2553" s="123"/>
      <c r="AK2553" s="123"/>
      <c r="AL2553" s="123" t="s">
        <v>5271</v>
      </c>
      <c r="AM2553" s="123"/>
      <c r="AN2553" s="136"/>
      <c r="AO2553" s="23"/>
      <c r="AP2553" s="24"/>
      <c r="AQ2553" s="23"/>
      <c r="AS2553" s="163"/>
      <c r="AT2553" s="163"/>
    </row>
    <row r="2554" spans="1:46" s="40" customFormat="1" ht="89.25" outlineLevel="1" x14ac:dyDescent="0.25">
      <c r="A2554" s="70"/>
      <c r="B2554" s="23" t="s">
        <v>3104</v>
      </c>
      <c r="C2554" s="25" t="s">
        <v>79</v>
      </c>
      <c r="D2554" s="25" t="s">
        <v>1136</v>
      </c>
      <c r="E2554" s="25" t="s">
        <v>1137</v>
      </c>
      <c r="F2554" s="25" t="s">
        <v>1137</v>
      </c>
      <c r="G2554" s="25" t="s">
        <v>4272</v>
      </c>
      <c r="H2554" s="23" t="s">
        <v>100</v>
      </c>
      <c r="I2554" s="29">
        <v>0.5</v>
      </c>
      <c r="J2554" s="41">
        <v>710000000</v>
      </c>
      <c r="K2554" s="25" t="s">
        <v>82</v>
      </c>
      <c r="L2554" s="25" t="s">
        <v>83</v>
      </c>
      <c r="M2554" s="30" t="s">
        <v>109</v>
      </c>
      <c r="N2554" s="23"/>
      <c r="O2554" s="75" t="s">
        <v>4309</v>
      </c>
      <c r="P2554" s="67" t="s">
        <v>112</v>
      </c>
      <c r="Q2554" s="23"/>
      <c r="R2554" s="25"/>
      <c r="S2554" s="45"/>
      <c r="T2554" s="45"/>
      <c r="U2554" s="45">
        <v>150564</v>
      </c>
      <c r="V2554" s="45">
        <f t="shared" si="616"/>
        <v>168631.68000000002</v>
      </c>
      <c r="W2554" s="45"/>
      <c r="X2554" s="23">
        <v>2017</v>
      </c>
      <c r="Y2554" s="43"/>
      <c r="Z2554" s="121"/>
      <c r="AA2554" s="121" t="s">
        <v>749</v>
      </c>
      <c r="AB2554" s="121" t="s">
        <v>4792</v>
      </c>
      <c r="AC2554" s="121"/>
      <c r="AD2554" s="122"/>
      <c r="AE2554" s="128"/>
      <c r="AF2554" s="121" t="s">
        <v>5370</v>
      </c>
      <c r="AG2554" s="121"/>
      <c r="AH2554" s="121" t="s">
        <v>5371</v>
      </c>
      <c r="AI2554" s="121"/>
      <c r="AJ2554" s="123"/>
      <c r="AK2554" s="123"/>
      <c r="AL2554" s="123">
        <v>120432</v>
      </c>
      <c r="AM2554" s="123">
        <f>V2554-AL2554</f>
        <v>48199.680000000022</v>
      </c>
      <c r="AN2554" s="136"/>
      <c r="AO2554" s="23"/>
      <c r="AP2554" s="24"/>
      <c r="AQ2554" s="23"/>
      <c r="AS2554" s="163"/>
      <c r="AT2554" s="163"/>
    </row>
    <row r="2555" spans="1:46" s="40" customFormat="1" ht="89.25" outlineLevel="1" x14ac:dyDescent="0.25">
      <c r="A2555" s="70"/>
      <c r="B2555" s="72" t="s">
        <v>3105</v>
      </c>
      <c r="C2555" s="75" t="s">
        <v>79</v>
      </c>
      <c r="D2555" s="75" t="s">
        <v>1136</v>
      </c>
      <c r="E2555" s="75" t="s">
        <v>1137</v>
      </c>
      <c r="F2555" s="75" t="s">
        <v>1137</v>
      </c>
      <c r="G2555" s="75" t="s">
        <v>4272</v>
      </c>
      <c r="H2555" s="23" t="s">
        <v>100</v>
      </c>
      <c r="I2555" s="29">
        <v>0.5</v>
      </c>
      <c r="J2555" s="41">
        <v>710000000</v>
      </c>
      <c r="K2555" s="25" t="s">
        <v>82</v>
      </c>
      <c r="L2555" s="25" t="s">
        <v>83</v>
      </c>
      <c r="M2555" s="30" t="s">
        <v>104</v>
      </c>
      <c r="N2555" s="23"/>
      <c r="O2555" s="75" t="s">
        <v>4309</v>
      </c>
      <c r="P2555" s="67" t="s">
        <v>112</v>
      </c>
      <c r="Q2555" s="23"/>
      <c r="R2555" s="25"/>
      <c r="S2555" s="45"/>
      <c r="T2555" s="45"/>
      <c r="U2555" s="45">
        <v>0</v>
      </c>
      <c r="V2555" s="45">
        <f t="shared" si="616"/>
        <v>0</v>
      </c>
      <c r="W2555" s="45"/>
      <c r="X2555" s="23">
        <v>2017</v>
      </c>
      <c r="Y2555" s="43" t="s">
        <v>5289</v>
      </c>
      <c r="Z2555" s="121"/>
      <c r="AA2555" s="121" t="s">
        <v>750</v>
      </c>
      <c r="AB2555" s="121"/>
      <c r="AC2555" s="121"/>
      <c r="AD2555" s="122"/>
      <c r="AE2555" s="128"/>
      <c r="AF2555" s="121" t="s">
        <v>4078</v>
      </c>
      <c r="AG2555" s="121"/>
      <c r="AH2555" s="126"/>
      <c r="AI2555" s="121"/>
      <c r="AJ2555" s="123"/>
      <c r="AK2555" s="123"/>
      <c r="AL2555" s="123" t="s">
        <v>5288</v>
      </c>
      <c r="AM2555" s="123"/>
      <c r="AN2555" s="136"/>
      <c r="AO2555" s="23"/>
      <c r="AP2555" s="24"/>
      <c r="AQ2555" s="23"/>
      <c r="AS2555" s="163"/>
      <c r="AT2555" s="163"/>
    </row>
    <row r="2556" spans="1:46" s="40" customFormat="1" ht="89.25" outlineLevel="1" x14ac:dyDescent="0.25">
      <c r="A2556" s="70"/>
      <c r="B2556" s="72" t="s">
        <v>5287</v>
      </c>
      <c r="C2556" s="75" t="s">
        <v>79</v>
      </c>
      <c r="D2556" s="75" t="s">
        <v>1136</v>
      </c>
      <c r="E2556" s="75" t="s">
        <v>1137</v>
      </c>
      <c r="F2556" s="75" t="s">
        <v>1137</v>
      </c>
      <c r="G2556" s="75" t="s">
        <v>4272</v>
      </c>
      <c r="H2556" s="23" t="s">
        <v>100</v>
      </c>
      <c r="I2556" s="29">
        <v>0.5</v>
      </c>
      <c r="J2556" s="41">
        <v>710000000</v>
      </c>
      <c r="K2556" s="25" t="s">
        <v>82</v>
      </c>
      <c r="L2556" s="25" t="s">
        <v>696</v>
      </c>
      <c r="M2556" s="30" t="s">
        <v>104</v>
      </c>
      <c r="N2556" s="23"/>
      <c r="O2556" s="75" t="s">
        <v>4309</v>
      </c>
      <c r="P2556" s="67" t="s">
        <v>112</v>
      </c>
      <c r="Q2556" s="23"/>
      <c r="R2556" s="25"/>
      <c r="S2556" s="45"/>
      <c r="T2556" s="45"/>
      <c r="U2556" s="45">
        <v>117107.1</v>
      </c>
      <c r="V2556" s="45">
        <f t="shared" ref="V2556" si="617">U2556*1.12</f>
        <v>131159.95200000002</v>
      </c>
      <c r="W2556" s="45"/>
      <c r="X2556" s="23">
        <v>2017</v>
      </c>
      <c r="Y2556" s="43"/>
      <c r="Z2556" s="121"/>
      <c r="AA2556" s="121" t="s">
        <v>750</v>
      </c>
      <c r="AB2556" s="121" t="s">
        <v>4792</v>
      </c>
      <c r="AC2556" s="121"/>
      <c r="AD2556" s="122"/>
      <c r="AE2556" s="128"/>
      <c r="AF2556" s="121" t="s">
        <v>6905</v>
      </c>
      <c r="AG2556" s="121"/>
      <c r="AH2556" s="121" t="s">
        <v>6915</v>
      </c>
      <c r="AI2556" s="121"/>
      <c r="AJ2556" s="123"/>
      <c r="AK2556" s="123"/>
      <c r="AL2556" s="123">
        <v>117107.1</v>
      </c>
      <c r="AM2556" s="123">
        <f>U2556-AL2556</f>
        <v>0</v>
      </c>
      <c r="AN2556" s="136"/>
      <c r="AO2556" s="23"/>
      <c r="AP2556" s="24"/>
      <c r="AQ2556" s="23"/>
      <c r="AS2556" s="163"/>
      <c r="AT2556" s="163"/>
    </row>
    <row r="2557" spans="1:46" s="40" customFormat="1" ht="76.5" outlineLevel="1" x14ac:dyDescent="0.25">
      <c r="A2557" s="70"/>
      <c r="B2557" s="23" t="s">
        <v>3106</v>
      </c>
      <c r="C2557" s="25" t="s">
        <v>79</v>
      </c>
      <c r="D2557" s="25" t="s">
        <v>1138</v>
      </c>
      <c r="E2557" s="25" t="s">
        <v>1139</v>
      </c>
      <c r="F2557" s="25" t="s">
        <v>1139</v>
      </c>
      <c r="G2557" s="25" t="s">
        <v>4276</v>
      </c>
      <c r="H2557" s="23" t="s">
        <v>100</v>
      </c>
      <c r="I2557" s="29">
        <v>0.5</v>
      </c>
      <c r="J2557" s="41">
        <v>710000000</v>
      </c>
      <c r="K2557" s="25" t="s">
        <v>82</v>
      </c>
      <c r="L2557" s="75" t="s">
        <v>273</v>
      </c>
      <c r="M2557" s="30" t="s">
        <v>104</v>
      </c>
      <c r="N2557" s="23"/>
      <c r="O2557" s="75" t="s">
        <v>4300</v>
      </c>
      <c r="P2557" s="67" t="s">
        <v>112</v>
      </c>
      <c r="Q2557" s="23"/>
      <c r="R2557" s="25"/>
      <c r="S2557" s="45"/>
      <c r="T2557" s="45"/>
      <c r="U2557" s="45">
        <v>580800</v>
      </c>
      <c r="V2557" s="45">
        <f t="shared" si="616"/>
        <v>650496.00000000012</v>
      </c>
      <c r="W2557" s="45"/>
      <c r="X2557" s="23">
        <v>2017</v>
      </c>
      <c r="Y2557" s="43"/>
      <c r="Z2557" s="121"/>
      <c r="AA2557" s="121" t="s">
        <v>750</v>
      </c>
      <c r="AB2557" s="121" t="s">
        <v>4792</v>
      </c>
      <c r="AC2557" s="121"/>
      <c r="AD2557" s="122"/>
      <c r="AE2557" s="128"/>
      <c r="AF2557" s="121" t="s">
        <v>8265</v>
      </c>
      <c r="AG2557" s="121"/>
      <c r="AH2557" s="121" t="s">
        <v>8267</v>
      </c>
      <c r="AI2557" s="121"/>
      <c r="AJ2557" s="123"/>
      <c r="AK2557" s="123"/>
      <c r="AL2557" s="123">
        <v>580800</v>
      </c>
      <c r="AM2557" s="123">
        <f>U2557-AL2557</f>
        <v>0</v>
      </c>
      <c r="AN2557" s="136"/>
      <c r="AO2557" s="23"/>
      <c r="AP2557" s="24"/>
      <c r="AQ2557" s="23"/>
      <c r="AS2557" s="163"/>
      <c r="AT2557" s="163"/>
    </row>
    <row r="2558" spans="1:46" s="40" customFormat="1" ht="51" outlineLevel="1" x14ac:dyDescent="0.25">
      <c r="A2558" s="70"/>
      <c r="B2558" s="23" t="s">
        <v>3107</v>
      </c>
      <c r="C2558" s="25" t="s">
        <v>79</v>
      </c>
      <c r="D2558" s="25" t="s">
        <v>176</v>
      </c>
      <c r="E2558" s="25" t="s">
        <v>177</v>
      </c>
      <c r="F2558" s="25" t="s">
        <v>177</v>
      </c>
      <c r="G2558" s="25" t="s">
        <v>1278</v>
      </c>
      <c r="H2558" s="23" t="s">
        <v>100</v>
      </c>
      <c r="I2558" s="29">
        <v>1</v>
      </c>
      <c r="J2558" s="41">
        <v>710000000</v>
      </c>
      <c r="K2558" s="25" t="s">
        <v>82</v>
      </c>
      <c r="L2558" s="25" t="s">
        <v>83</v>
      </c>
      <c r="M2558" s="30" t="s">
        <v>96</v>
      </c>
      <c r="N2558" s="23"/>
      <c r="O2558" s="25" t="s">
        <v>4309</v>
      </c>
      <c r="P2558" s="67" t="s">
        <v>112</v>
      </c>
      <c r="Q2558" s="23"/>
      <c r="R2558" s="25"/>
      <c r="S2558" s="45"/>
      <c r="T2558" s="45"/>
      <c r="U2558" s="45">
        <v>485148</v>
      </c>
      <c r="V2558" s="45">
        <f t="shared" si="616"/>
        <v>543365.76</v>
      </c>
      <c r="W2558" s="45"/>
      <c r="X2558" s="23">
        <v>2017</v>
      </c>
      <c r="Y2558" s="43"/>
      <c r="Z2558" s="121" t="s">
        <v>1291</v>
      </c>
      <c r="AA2558" s="121" t="s">
        <v>751</v>
      </c>
      <c r="AB2558" s="121" t="s">
        <v>4792</v>
      </c>
      <c r="AC2558" s="121"/>
      <c r="AD2558" s="122"/>
      <c r="AE2558" s="128"/>
      <c r="AF2558" s="121" t="s">
        <v>5358</v>
      </c>
      <c r="AG2558" s="121"/>
      <c r="AH2558" s="121" t="s">
        <v>5361</v>
      </c>
      <c r="AI2558" s="121"/>
      <c r="AJ2558" s="123"/>
      <c r="AK2558" s="123"/>
      <c r="AL2558" s="123">
        <v>507416.4</v>
      </c>
      <c r="AM2558" s="123">
        <f>V2558-AL2558</f>
        <v>35949.359999999986</v>
      </c>
      <c r="AN2558" s="136"/>
      <c r="AO2558" s="23"/>
      <c r="AP2558" s="24"/>
      <c r="AQ2558" s="23"/>
      <c r="AS2558" s="163"/>
      <c r="AT2558" s="163"/>
    </row>
    <row r="2559" spans="1:46" s="40" customFormat="1" ht="38.25" outlineLevel="1" x14ac:dyDescent="0.25">
      <c r="A2559" s="70"/>
      <c r="B2559" s="72" t="s">
        <v>3108</v>
      </c>
      <c r="C2559" s="75" t="s">
        <v>79</v>
      </c>
      <c r="D2559" s="75" t="s">
        <v>1279</v>
      </c>
      <c r="E2559" s="75" t="s">
        <v>1280</v>
      </c>
      <c r="F2559" s="75" t="s">
        <v>1280</v>
      </c>
      <c r="G2559" s="75" t="s">
        <v>4277</v>
      </c>
      <c r="H2559" s="23" t="s">
        <v>100</v>
      </c>
      <c r="I2559" s="29">
        <v>1</v>
      </c>
      <c r="J2559" s="41">
        <v>710000000</v>
      </c>
      <c r="K2559" s="25" t="s">
        <v>82</v>
      </c>
      <c r="L2559" s="25" t="s">
        <v>83</v>
      </c>
      <c r="M2559" s="30" t="s">
        <v>96</v>
      </c>
      <c r="N2559" s="23"/>
      <c r="O2559" s="25" t="s">
        <v>4309</v>
      </c>
      <c r="P2559" s="67" t="s">
        <v>112</v>
      </c>
      <c r="Q2559" s="23"/>
      <c r="R2559" s="25"/>
      <c r="S2559" s="45"/>
      <c r="T2559" s="45"/>
      <c r="U2559" s="45">
        <v>0</v>
      </c>
      <c r="V2559" s="45">
        <f t="shared" si="616"/>
        <v>0</v>
      </c>
      <c r="W2559" s="45"/>
      <c r="X2559" s="23">
        <v>2017</v>
      </c>
      <c r="Y2559" s="43" t="s">
        <v>4239</v>
      </c>
      <c r="Z2559" s="121" t="s">
        <v>1291</v>
      </c>
      <c r="AA2559" s="121" t="s">
        <v>751</v>
      </c>
      <c r="AB2559" s="121"/>
      <c r="AC2559" s="121"/>
      <c r="AD2559" s="122"/>
      <c r="AE2559" s="128"/>
      <c r="AF2559" s="121" t="s">
        <v>4078</v>
      </c>
      <c r="AG2559" s="121"/>
      <c r="AH2559" s="126"/>
      <c r="AI2559" s="121"/>
      <c r="AJ2559" s="123"/>
      <c r="AK2559" s="123"/>
      <c r="AL2559" s="123" t="s">
        <v>5273</v>
      </c>
      <c r="AM2559" s="123"/>
      <c r="AN2559" s="136"/>
      <c r="AO2559" s="23"/>
      <c r="AP2559" s="24"/>
      <c r="AQ2559" s="23"/>
      <c r="AS2559" s="163"/>
      <c r="AT2559" s="163"/>
    </row>
    <row r="2560" spans="1:46" s="40" customFormat="1" ht="51" outlineLevel="1" x14ac:dyDescent="0.25">
      <c r="A2560" s="70"/>
      <c r="B2560" s="72" t="s">
        <v>5272</v>
      </c>
      <c r="C2560" s="75" t="s">
        <v>79</v>
      </c>
      <c r="D2560" s="75" t="s">
        <v>1279</v>
      </c>
      <c r="E2560" s="75" t="s">
        <v>1280</v>
      </c>
      <c r="F2560" s="75" t="s">
        <v>1280</v>
      </c>
      <c r="G2560" s="75" t="s">
        <v>4277</v>
      </c>
      <c r="H2560" s="23" t="s">
        <v>100</v>
      </c>
      <c r="I2560" s="29">
        <v>1</v>
      </c>
      <c r="J2560" s="41">
        <v>710000000</v>
      </c>
      <c r="K2560" s="25" t="s">
        <v>82</v>
      </c>
      <c r="L2560" s="25" t="s">
        <v>83</v>
      </c>
      <c r="M2560" s="30" t="s">
        <v>96</v>
      </c>
      <c r="N2560" s="23"/>
      <c r="O2560" s="25" t="s">
        <v>4309</v>
      </c>
      <c r="P2560" s="67" t="s">
        <v>112</v>
      </c>
      <c r="Q2560" s="23"/>
      <c r="R2560" s="25"/>
      <c r="S2560" s="45"/>
      <c r="T2560" s="45"/>
      <c r="U2560" s="45">
        <v>320400</v>
      </c>
      <c r="V2560" s="45">
        <f t="shared" ref="V2560" si="618">U2560*1.12</f>
        <v>358848.00000000006</v>
      </c>
      <c r="W2560" s="45"/>
      <c r="X2560" s="23">
        <v>2017</v>
      </c>
      <c r="Y2560" s="43"/>
      <c r="Z2560" s="121" t="s">
        <v>1291</v>
      </c>
      <c r="AA2560" s="121" t="s">
        <v>751</v>
      </c>
      <c r="AB2560" s="121" t="s">
        <v>4792</v>
      </c>
      <c r="AC2560" s="121"/>
      <c r="AD2560" s="122"/>
      <c r="AE2560" s="128"/>
      <c r="AF2560" s="121" t="s">
        <v>5358</v>
      </c>
      <c r="AG2560" s="121"/>
      <c r="AH2560" s="121" t="s">
        <v>5361</v>
      </c>
      <c r="AI2560" s="121"/>
      <c r="AJ2560" s="123"/>
      <c r="AK2560" s="123"/>
      <c r="AL2560" s="123">
        <v>358848</v>
      </c>
      <c r="AM2560" s="123">
        <f t="shared" ref="AM2560:AM2561" si="619">V2560-AL2560</f>
        <v>0</v>
      </c>
      <c r="AN2560" s="136"/>
      <c r="AO2560" s="23"/>
      <c r="AP2560" s="24"/>
      <c r="AQ2560" s="23"/>
      <c r="AS2560" s="163"/>
      <c r="AT2560" s="163"/>
    </row>
    <row r="2561" spans="1:46" s="40" customFormat="1" ht="51" outlineLevel="1" x14ac:dyDescent="0.25">
      <c r="A2561" s="70"/>
      <c r="B2561" s="23" t="s">
        <v>3109</v>
      </c>
      <c r="C2561" s="25" t="s">
        <v>79</v>
      </c>
      <c r="D2561" s="25" t="s">
        <v>1281</v>
      </c>
      <c r="E2561" s="25" t="s">
        <v>1282</v>
      </c>
      <c r="F2561" s="25" t="s">
        <v>1282</v>
      </c>
      <c r="G2561" s="25" t="s">
        <v>4278</v>
      </c>
      <c r="H2561" s="23" t="s">
        <v>100</v>
      </c>
      <c r="I2561" s="29">
        <v>1</v>
      </c>
      <c r="J2561" s="41">
        <v>710000000</v>
      </c>
      <c r="K2561" s="25" t="s">
        <v>82</v>
      </c>
      <c r="L2561" s="25" t="s">
        <v>83</v>
      </c>
      <c r="M2561" s="30" t="s">
        <v>96</v>
      </c>
      <c r="N2561" s="23"/>
      <c r="O2561" s="25" t="s">
        <v>4309</v>
      </c>
      <c r="P2561" s="67" t="s">
        <v>112</v>
      </c>
      <c r="Q2561" s="23"/>
      <c r="R2561" s="25"/>
      <c r="S2561" s="45"/>
      <c r="T2561" s="45"/>
      <c r="U2561" s="45">
        <v>36000</v>
      </c>
      <c r="V2561" s="45">
        <f t="shared" si="616"/>
        <v>40320.000000000007</v>
      </c>
      <c r="W2561" s="45"/>
      <c r="X2561" s="23">
        <v>2017</v>
      </c>
      <c r="Y2561" s="43"/>
      <c r="Z2561" s="121"/>
      <c r="AA2561" s="121" t="s">
        <v>751</v>
      </c>
      <c r="AB2561" s="121" t="s">
        <v>4792</v>
      </c>
      <c r="AC2561" s="121"/>
      <c r="AD2561" s="122"/>
      <c r="AE2561" s="128"/>
      <c r="AF2561" s="121" t="s">
        <v>5358</v>
      </c>
      <c r="AG2561" s="121"/>
      <c r="AH2561" s="121" t="s">
        <v>5361</v>
      </c>
      <c r="AI2561" s="121"/>
      <c r="AJ2561" s="123"/>
      <c r="AK2561" s="123"/>
      <c r="AL2561" s="123">
        <v>30344.880000000001</v>
      </c>
      <c r="AM2561" s="123">
        <f t="shared" si="619"/>
        <v>9975.1200000000063</v>
      </c>
      <c r="AN2561" s="136"/>
      <c r="AO2561" s="23"/>
      <c r="AP2561" s="24"/>
      <c r="AQ2561" s="23"/>
      <c r="AS2561" s="163"/>
      <c r="AT2561" s="163"/>
    </row>
    <row r="2562" spans="1:46" s="40" customFormat="1" ht="153" outlineLevel="1" x14ac:dyDescent="0.25">
      <c r="A2562" s="70"/>
      <c r="B2562" s="23" t="s">
        <v>3110</v>
      </c>
      <c r="C2562" s="25" t="s">
        <v>79</v>
      </c>
      <c r="D2562" s="25" t="s">
        <v>1283</v>
      </c>
      <c r="E2562" s="25" t="s">
        <v>1284</v>
      </c>
      <c r="F2562" s="25" t="s">
        <v>1285</v>
      </c>
      <c r="G2562" s="25" t="s">
        <v>4279</v>
      </c>
      <c r="H2562" s="23" t="s">
        <v>100</v>
      </c>
      <c r="I2562" s="29">
        <v>1</v>
      </c>
      <c r="J2562" s="41">
        <v>710000000</v>
      </c>
      <c r="K2562" s="25" t="s">
        <v>82</v>
      </c>
      <c r="L2562" s="25" t="s">
        <v>83</v>
      </c>
      <c r="M2562" s="30" t="s">
        <v>96</v>
      </c>
      <c r="N2562" s="23"/>
      <c r="O2562" s="75" t="s">
        <v>4311</v>
      </c>
      <c r="P2562" s="67" t="s">
        <v>112</v>
      </c>
      <c r="Q2562" s="23"/>
      <c r="R2562" s="25"/>
      <c r="S2562" s="45"/>
      <c r="T2562" s="45"/>
      <c r="U2562" s="45">
        <v>360000</v>
      </c>
      <c r="V2562" s="45">
        <f t="shared" si="616"/>
        <v>403200.00000000006</v>
      </c>
      <c r="W2562" s="45"/>
      <c r="X2562" s="23">
        <v>2017</v>
      </c>
      <c r="Y2562" s="43"/>
      <c r="Z2562" s="121"/>
      <c r="AA2562" s="121" t="s">
        <v>751</v>
      </c>
      <c r="AB2562" s="121" t="s">
        <v>4792</v>
      </c>
      <c r="AC2562" s="121"/>
      <c r="AD2562" s="122"/>
      <c r="AE2562" s="128"/>
      <c r="AF2562" s="121" t="s">
        <v>5380</v>
      </c>
      <c r="AG2562" s="121"/>
      <c r="AH2562" s="121" t="s">
        <v>5383</v>
      </c>
      <c r="AI2562" s="121"/>
      <c r="AJ2562" s="123"/>
      <c r="AK2562" s="123"/>
      <c r="AL2562" s="123">
        <v>403200</v>
      </c>
      <c r="AM2562" s="123">
        <f>V2562-AL2562</f>
        <v>0</v>
      </c>
      <c r="AN2562" s="136"/>
      <c r="AO2562" s="23"/>
      <c r="AP2562" s="24"/>
      <c r="AQ2562" s="23"/>
      <c r="AS2562" s="163"/>
      <c r="AT2562" s="163"/>
    </row>
    <row r="2563" spans="1:46" s="40" customFormat="1" ht="76.5" outlineLevel="1" x14ac:dyDescent="0.25">
      <c r="A2563" s="70"/>
      <c r="B2563" s="23" t="s">
        <v>3196</v>
      </c>
      <c r="C2563" s="25" t="s">
        <v>79</v>
      </c>
      <c r="D2563" s="25" t="s">
        <v>1286</v>
      </c>
      <c r="E2563" s="25" t="s">
        <v>1287</v>
      </c>
      <c r="F2563" s="25" t="s">
        <v>1287</v>
      </c>
      <c r="G2563" s="75" t="s">
        <v>4273</v>
      </c>
      <c r="H2563" s="23" t="s">
        <v>100</v>
      </c>
      <c r="I2563" s="29">
        <v>1</v>
      </c>
      <c r="J2563" s="41">
        <v>710000000</v>
      </c>
      <c r="K2563" s="25" t="s">
        <v>82</v>
      </c>
      <c r="L2563" s="25" t="s">
        <v>83</v>
      </c>
      <c r="M2563" s="30" t="s">
        <v>96</v>
      </c>
      <c r="N2563" s="23"/>
      <c r="O2563" s="75" t="s">
        <v>4300</v>
      </c>
      <c r="P2563" s="67" t="s">
        <v>112</v>
      </c>
      <c r="Q2563" s="23"/>
      <c r="R2563" s="25"/>
      <c r="S2563" s="45"/>
      <c r="T2563" s="45"/>
      <c r="U2563" s="45">
        <v>453571.61</v>
      </c>
      <c r="V2563" s="45">
        <f t="shared" si="616"/>
        <v>508000.20320000005</v>
      </c>
      <c r="W2563" s="45"/>
      <c r="X2563" s="23">
        <v>2017</v>
      </c>
      <c r="Y2563" s="43"/>
      <c r="Z2563" s="121" t="s">
        <v>6945</v>
      </c>
      <c r="AA2563" s="121" t="s">
        <v>751</v>
      </c>
      <c r="AB2563" s="121" t="s">
        <v>4792</v>
      </c>
      <c r="AC2563" s="121"/>
      <c r="AD2563" s="122"/>
      <c r="AE2563" s="128"/>
      <c r="AF2563" s="121" t="s">
        <v>5358</v>
      </c>
      <c r="AG2563" s="121"/>
      <c r="AH2563" s="121" t="s">
        <v>5360</v>
      </c>
      <c r="AI2563" s="121"/>
      <c r="AJ2563" s="123"/>
      <c r="AK2563" s="123"/>
      <c r="AL2563" s="123">
        <v>127000</v>
      </c>
      <c r="AM2563" s="123">
        <f>V2563-AL2563</f>
        <v>381000.20320000005</v>
      </c>
      <c r="AN2563" s="136"/>
      <c r="AO2563" s="23"/>
      <c r="AP2563" s="24"/>
      <c r="AQ2563" s="23"/>
      <c r="AS2563" s="163"/>
      <c r="AT2563" s="163"/>
    </row>
    <row r="2564" spans="1:46" s="40" customFormat="1" ht="76.5" outlineLevel="1" x14ac:dyDescent="0.25">
      <c r="A2564" s="70"/>
      <c r="B2564" s="23" t="s">
        <v>3197</v>
      </c>
      <c r="C2564" s="25" t="s">
        <v>79</v>
      </c>
      <c r="D2564" s="25" t="s">
        <v>3154</v>
      </c>
      <c r="E2564" s="75" t="s">
        <v>3155</v>
      </c>
      <c r="F2564" s="75" t="s">
        <v>3155</v>
      </c>
      <c r="G2564" s="75" t="s">
        <v>3156</v>
      </c>
      <c r="H2564" s="23" t="s">
        <v>100</v>
      </c>
      <c r="I2564" s="29">
        <v>1</v>
      </c>
      <c r="J2564" s="41">
        <v>710000000</v>
      </c>
      <c r="K2564" s="25" t="s">
        <v>82</v>
      </c>
      <c r="L2564" s="25" t="s">
        <v>83</v>
      </c>
      <c r="M2564" s="30" t="s">
        <v>986</v>
      </c>
      <c r="N2564" s="23"/>
      <c r="O2564" s="75" t="s">
        <v>4297</v>
      </c>
      <c r="P2564" s="67" t="s">
        <v>112</v>
      </c>
      <c r="Q2564" s="23"/>
      <c r="R2564" s="25"/>
      <c r="S2564" s="45"/>
      <c r="T2564" s="45"/>
      <c r="U2564" s="45">
        <v>0</v>
      </c>
      <c r="V2564" s="45">
        <f t="shared" si="616"/>
        <v>0</v>
      </c>
      <c r="W2564" s="45"/>
      <c r="X2564" s="23">
        <v>2017</v>
      </c>
      <c r="Y2564" s="43" t="s">
        <v>5216</v>
      </c>
      <c r="Z2564" s="121" t="s">
        <v>1711</v>
      </c>
      <c r="AA2564" s="121" t="s">
        <v>3153</v>
      </c>
      <c r="AB2564" s="121"/>
      <c r="AC2564" s="121"/>
      <c r="AD2564" s="122"/>
      <c r="AE2564" s="128"/>
      <c r="AF2564" s="121" t="s">
        <v>4078</v>
      </c>
      <c r="AG2564" s="121"/>
      <c r="AH2564" s="126"/>
      <c r="AI2564" s="121"/>
      <c r="AJ2564" s="123"/>
      <c r="AK2564" s="123"/>
      <c r="AL2564" s="123"/>
      <c r="AM2564" s="123"/>
      <c r="AN2564" s="136"/>
      <c r="AO2564" s="23"/>
      <c r="AP2564" s="24"/>
      <c r="AQ2564" s="23"/>
      <c r="AS2564" s="163"/>
      <c r="AT2564" s="163"/>
    </row>
    <row r="2565" spans="1:46" s="40" customFormat="1" ht="76.5" outlineLevel="1" x14ac:dyDescent="0.25">
      <c r="A2565" s="70"/>
      <c r="B2565" s="23" t="s">
        <v>5217</v>
      </c>
      <c r="C2565" s="25" t="s">
        <v>79</v>
      </c>
      <c r="D2565" s="25" t="s">
        <v>3154</v>
      </c>
      <c r="E2565" s="75" t="s">
        <v>3155</v>
      </c>
      <c r="F2565" s="75" t="s">
        <v>3155</v>
      </c>
      <c r="G2565" s="75" t="s">
        <v>3156</v>
      </c>
      <c r="H2565" s="23" t="s">
        <v>100</v>
      </c>
      <c r="I2565" s="29">
        <v>1</v>
      </c>
      <c r="J2565" s="41">
        <v>710000000</v>
      </c>
      <c r="K2565" s="25" t="s">
        <v>82</v>
      </c>
      <c r="L2565" s="25" t="s">
        <v>726</v>
      </c>
      <c r="M2565" s="30" t="s">
        <v>986</v>
      </c>
      <c r="N2565" s="23"/>
      <c r="O2565" s="75" t="s">
        <v>4297</v>
      </c>
      <c r="P2565" s="67" t="s">
        <v>112</v>
      </c>
      <c r="Q2565" s="23"/>
      <c r="R2565" s="25"/>
      <c r="S2565" s="45"/>
      <c r="T2565" s="45"/>
      <c r="U2565" s="45">
        <v>0</v>
      </c>
      <c r="V2565" s="45">
        <f t="shared" ref="V2565" si="620">U2565*1.12</f>
        <v>0</v>
      </c>
      <c r="W2565" s="45"/>
      <c r="X2565" s="23">
        <v>2017</v>
      </c>
      <c r="Y2565" s="43" t="s">
        <v>5216</v>
      </c>
      <c r="Z2565" s="121" t="s">
        <v>1711</v>
      </c>
      <c r="AA2565" s="121" t="s">
        <v>3153</v>
      </c>
      <c r="AB2565" s="121"/>
      <c r="AC2565" s="121"/>
      <c r="AD2565" s="122"/>
      <c r="AE2565" s="128"/>
      <c r="AF2565" s="121" t="s">
        <v>4078</v>
      </c>
      <c r="AG2565" s="121"/>
      <c r="AH2565" s="126"/>
      <c r="AI2565" s="121"/>
      <c r="AJ2565" s="123"/>
      <c r="AK2565" s="123"/>
      <c r="AL2565" s="123"/>
      <c r="AM2565" s="123"/>
      <c r="AN2565" s="136"/>
      <c r="AO2565" s="23"/>
      <c r="AP2565" s="24"/>
      <c r="AQ2565" s="23"/>
      <c r="AS2565" s="163"/>
      <c r="AT2565" s="163"/>
    </row>
    <row r="2566" spans="1:46" s="40" customFormat="1" ht="76.5" outlineLevel="1" x14ac:dyDescent="0.25">
      <c r="A2566" s="70"/>
      <c r="B2566" s="23" t="s">
        <v>8121</v>
      </c>
      <c r="C2566" s="25" t="s">
        <v>79</v>
      </c>
      <c r="D2566" s="25" t="s">
        <v>3154</v>
      </c>
      <c r="E2566" s="75" t="s">
        <v>3155</v>
      </c>
      <c r="F2566" s="75" t="s">
        <v>3155</v>
      </c>
      <c r="G2566" s="75" t="s">
        <v>3156</v>
      </c>
      <c r="H2566" s="23" t="s">
        <v>100</v>
      </c>
      <c r="I2566" s="29">
        <v>1</v>
      </c>
      <c r="J2566" s="41">
        <v>710000000</v>
      </c>
      <c r="K2566" s="25" t="s">
        <v>82</v>
      </c>
      <c r="L2566" s="25" t="s">
        <v>895</v>
      </c>
      <c r="M2566" s="30" t="s">
        <v>986</v>
      </c>
      <c r="N2566" s="23"/>
      <c r="O2566" s="75" t="s">
        <v>4297</v>
      </c>
      <c r="P2566" s="67" t="s">
        <v>112</v>
      </c>
      <c r="Q2566" s="23"/>
      <c r="R2566" s="25"/>
      <c r="S2566" s="45"/>
      <c r="T2566" s="45"/>
      <c r="U2566" s="45">
        <v>1199139.29</v>
      </c>
      <c r="V2566" s="45">
        <f t="shared" ref="V2566" si="621">U2566*1.12</f>
        <v>1343036.0048000002</v>
      </c>
      <c r="W2566" s="45"/>
      <c r="X2566" s="23">
        <v>2017</v>
      </c>
      <c r="Y2566" s="43"/>
      <c r="Z2566" s="121" t="s">
        <v>1711</v>
      </c>
      <c r="AA2566" s="121" t="s">
        <v>3153</v>
      </c>
      <c r="AB2566" s="121" t="s">
        <v>4792</v>
      </c>
      <c r="AC2566" s="121"/>
      <c r="AD2566" s="122"/>
      <c r="AE2566" s="128"/>
      <c r="AF2566" s="121" t="s">
        <v>8810</v>
      </c>
      <c r="AG2566" s="121"/>
      <c r="AH2566" s="121" t="s">
        <v>8811</v>
      </c>
      <c r="AI2566" s="121"/>
      <c r="AJ2566" s="123"/>
      <c r="AK2566" s="123"/>
      <c r="AL2566" s="123">
        <v>1339996</v>
      </c>
      <c r="AM2566" s="123">
        <f>V2566-AL2566</f>
        <v>3040.004800000228</v>
      </c>
      <c r="AN2566" s="136"/>
      <c r="AO2566" s="23"/>
      <c r="AP2566" s="24"/>
      <c r="AQ2566" s="23"/>
      <c r="AS2566" s="163"/>
      <c r="AT2566" s="163"/>
    </row>
    <row r="2567" spans="1:46" s="40" customFormat="1" ht="76.5" outlineLevel="1" x14ac:dyDescent="0.25">
      <c r="A2567" s="70"/>
      <c r="B2567" s="23" t="s">
        <v>3198</v>
      </c>
      <c r="C2567" s="25" t="s">
        <v>79</v>
      </c>
      <c r="D2567" s="25" t="s">
        <v>281</v>
      </c>
      <c r="E2567" s="25" t="s">
        <v>282</v>
      </c>
      <c r="F2567" s="25" t="s">
        <v>282</v>
      </c>
      <c r="G2567" s="25" t="s">
        <v>4269</v>
      </c>
      <c r="H2567" s="72" t="s">
        <v>3011</v>
      </c>
      <c r="I2567" s="29">
        <v>1</v>
      </c>
      <c r="J2567" s="41">
        <v>710000000</v>
      </c>
      <c r="K2567" s="25" t="s">
        <v>82</v>
      </c>
      <c r="L2567" s="25" t="s">
        <v>83</v>
      </c>
      <c r="M2567" s="30" t="s">
        <v>986</v>
      </c>
      <c r="N2567" s="23"/>
      <c r="O2567" s="25" t="s">
        <v>184</v>
      </c>
      <c r="P2567" s="67" t="s">
        <v>112</v>
      </c>
      <c r="Q2567" s="23"/>
      <c r="R2567" s="25"/>
      <c r="S2567" s="45"/>
      <c r="T2567" s="45"/>
      <c r="U2567" s="45">
        <v>0</v>
      </c>
      <c r="V2567" s="45">
        <f t="shared" si="616"/>
        <v>0</v>
      </c>
      <c r="W2567" s="45"/>
      <c r="X2567" s="23">
        <v>2017</v>
      </c>
      <c r="Y2567" s="43" t="s">
        <v>5289</v>
      </c>
      <c r="Z2567" s="121" t="s">
        <v>1711</v>
      </c>
      <c r="AA2567" s="121" t="s">
        <v>3153</v>
      </c>
      <c r="AB2567" s="121"/>
      <c r="AC2567" s="121"/>
      <c r="AD2567" s="122"/>
      <c r="AE2567" s="128"/>
      <c r="AF2567" s="121" t="s">
        <v>4078</v>
      </c>
      <c r="AG2567" s="121"/>
      <c r="AH2567" s="126"/>
      <c r="AI2567" s="121"/>
      <c r="AJ2567" s="123"/>
      <c r="AK2567" s="123"/>
      <c r="AL2567" s="123" t="s">
        <v>8123</v>
      </c>
      <c r="AM2567" s="123"/>
      <c r="AN2567" s="136"/>
      <c r="AO2567" s="23"/>
      <c r="AP2567" s="24"/>
      <c r="AQ2567" s="23"/>
      <c r="AS2567" s="163"/>
      <c r="AT2567" s="163"/>
    </row>
    <row r="2568" spans="1:46" s="40" customFormat="1" ht="76.5" outlineLevel="1" x14ac:dyDescent="0.25">
      <c r="A2568" s="70"/>
      <c r="B2568" s="23" t="s">
        <v>8122</v>
      </c>
      <c r="C2568" s="25" t="s">
        <v>79</v>
      </c>
      <c r="D2568" s="25" t="s">
        <v>281</v>
      </c>
      <c r="E2568" s="25" t="s">
        <v>282</v>
      </c>
      <c r="F2568" s="25" t="s">
        <v>282</v>
      </c>
      <c r="G2568" s="25" t="s">
        <v>4269</v>
      </c>
      <c r="H2568" s="72" t="s">
        <v>3011</v>
      </c>
      <c r="I2568" s="29">
        <v>1</v>
      </c>
      <c r="J2568" s="41">
        <v>710000000</v>
      </c>
      <c r="K2568" s="25" t="s">
        <v>82</v>
      </c>
      <c r="L2568" s="25" t="s">
        <v>895</v>
      </c>
      <c r="M2568" s="30" t="s">
        <v>986</v>
      </c>
      <c r="N2568" s="23"/>
      <c r="O2568" s="25" t="s">
        <v>184</v>
      </c>
      <c r="P2568" s="67" t="s">
        <v>112</v>
      </c>
      <c r="Q2568" s="23"/>
      <c r="R2568" s="25"/>
      <c r="S2568" s="45"/>
      <c r="T2568" s="45"/>
      <c r="U2568" s="45">
        <v>0</v>
      </c>
      <c r="V2568" s="45">
        <f t="shared" ref="V2568" si="622">U2568*1.12</f>
        <v>0</v>
      </c>
      <c r="W2568" s="45"/>
      <c r="X2568" s="23">
        <v>2017</v>
      </c>
      <c r="Y2568" s="43" t="s">
        <v>4081</v>
      </c>
      <c r="Z2568" s="121" t="s">
        <v>1711</v>
      </c>
      <c r="AA2568" s="121" t="s">
        <v>3153</v>
      </c>
      <c r="AB2568" s="121"/>
      <c r="AC2568" s="121"/>
      <c r="AD2568" s="122"/>
      <c r="AE2568" s="128"/>
      <c r="AF2568" s="121" t="s">
        <v>4078</v>
      </c>
      <c r="AG2568" s="121"/>
      <c r="AH2568" s="126"/>
      <c r="AI2568" s="121"/>
      <c r="AJ2568" s="123"/>
      <c r="AK2568" s="123"/>
      <c r="AL2568" s="123"/>
      <c r="AM2568" s="123"/>
      <c r="AN2568" s="136"/>
      <c r="AO2568" s="23"/>
      <c r="AP2568" s="24"/>
      <c r="AQ2568" s="23"/>
      <c r="AS2568" s="163"/>
      <c r="AT2568" s="163"/>
    </row>
    <row r="2569" spans="1:46" s="40" customFormat="1" ht="76.5" outlineLevel="1" x14ac:dyDescent="0.25">
      <c r="A2569" s="70"/>
      <c r="B2569" s="23" t="s">
        <v>8850</v>
      </c>
      <c r="C2569" s="25" t="s">
        <v>79</v>
      </c>
      <c r="D2569" s="25" t="s">
        <v>281</v>
      </c>
      <c r="E2569" s="25" t="s">
        <v>282</v>
      </c>
      <c r="F2569" s="25" t="s">
        <v>282</v>
      </c>
      <c r="G2569" s="25" t="s">
        <v>4269</v>
      </c>
      <c r="H2569" s="72" t="s">
        <v>100</v>
      </c>
      <c r="I2569" s="29">
        <v>1</v>
      </c>
      <c r="J2569" s="41">
        <v>710000000</v>
      </c>
      <c r="K2569" s="25" t="s">
        <v>82</v>
      </c>
      <c r="L2569" s="25" t="s">
        <v>917</v>
      </c>
      <c r="M2569" s="30" t="s">
        <v>986</v>
      </c>
      <c r="N2569" s="23"/>
      <c r="O2569" s="25" t="s">
        <v>184</v>
      </c>
      <c r="P2569" s="67" t="s">
        <v>112</v>
      </c>
      <c r="Q2569" s="23"/>
      <c r="R2569" s="25"/>
      <c r="S2569" s="45"/>
      <c r="T2569" s="45"/>
      <c r="U2569" s="45">
        <v>2008928.58</v>
      </c>
      <c r="V2569" s="45">
        <f t="shared" ref="V2569" si="623">U2569*1.12</f>
        <v>2250000.0096000005</v>
      </c>
      <c r="W2569" s="45"/>
      <c r="X2569" s="23">
        <v>2017</v>
      </c>
      <c r="Y2569" s="43"/>
      <c r="Z2569" s="121" t="s">
        <v>1711</v>
      </c>
      <c r="AA2569" s="121" t="s">
        <v>3153</v>
      </c>
      <c r="AB2569" s="121" t="s">
        <v>4792</v>
      </c>
      <c r="AC2569" s="121"/>
      <c r="AD2569" s="122"/>
      <c r="AE2569" s="128"/>
      <c r="AF2569" s="121" t="s">
        <v>9038</v>
      </c>
      <c r="AG2569" s="121" t="s">
        <v>9019</v>
      </c>
      <c r="AH2569" s="121" t="s">
        <v>9037</v>
      </c>
      <c r="AI2569" s="121"/>
      <c r="AJ2569" s="123"/>
      <c r="AK2569" s="123"/>
      <c r="AL2569" s="123">
        <v>2008900</v>
      </c>
      <c r="AM2569" s="123">
        <f>U2569-AL2569</f>
        <v>28.580000000074506</v>
      </c>
      <c r="AN2569" s="136"/>
      <c r="AO2569" s="23"/>
      <c r="AP2569" s="24"/>
      <c r="AQ2569" s="23"/>
      <c r="AS2569" s="163"/>
      <c r="AT2569" s="163"/>
    </row>
    <row r="2570" spans="1:46" s="40" customFormat="1" ht="89.25" outlineLevel="1" x14ac:dyDescent="0.25">
      <c r="A2570" s="70"/>
      <c r="B2570" s="23" t="s">
        <v>4393</v>
      </c>
      <c r="C2570" s="25" t="s">
        <v>79</v>
      </c>
      <c r="D2570" s="75" t="s">
        <v>4196</v>
      </c>
      <c r="E2570" s="75" t="s">
        <v>4197</v>
      </c>
      <c r="F2570" s="75" t="s">
        <v>4198</v>
      </c>
      <c r="G2570" s="75" t="s">
        <v>4195</v>
      </c>
      <c r="H2570" s="23" t="s">
        <v>100</v>
      </c>
      <c r="I2570" s="29">
        <v>1</v>
      </c>
      <c r="J2570" s="41">
        <v>710000000</v>
      </c>
      <c r="K2570" s="25" t="s">
        <v>82</v>
      </c>
      <c r="L2570" s="25" t="s">
        <v>83</v>
      </c>
      <c r="M2570" s="30" t="s">
        <v>986</v>
      </c>
      <c r="N2570" s="23"/>
      <c r="O2570" s="25" t="s">
        <v>184</v>
      </c>
      <c r="P2570" s="67" t="s">
        <v>112</v>
      </c>
      <c r="Q2570" s="23"/>
      <c r="R2570" s="25"/>
      <c r="S2570" s="45"/>
      <c r="T2570" s="45"/>
      <c r="U2570" s="45">
        <v>1071428.57</v>
      </c>
      <c r="V2570" s="45">
        <f t="shared" si="616"/>
        <v>1199999.9984000002</v>
      </c>
      <c r="W2570" s="45"/>
      <c r="X2570" s="23">
        <v>2017</v>
      </c>
      <c r="Y2570" s="43"/>
      <c r="Z2570" s="121" t="s">
        <v>1711</v>
      </c>
      <c r="AA2570" s="121" t="s">
        <v>3153</v>
      </c>
      <c r="AB2570" s="121" t="s">
        <v>4792</v>
      </c>
      <c r="AC2570" s="121"/>
      <c r="AD2570" s="122"/>
      <c r="AE2570" s="128"/>
      <c r="AF2570" s="121" t="s">
        <v>6905</v>
      </c>
      <c r="AG2570" s="121"/>
      <c r="AH2570" s="121" t="s">
        <v>6906</v>
      </c>
      <c r="AI2570" s="121"/>
      <c r="AJ2570" s="123"/>
      <c r="AK2570" s="123"/>
      <c r="AL2570" s="123">
        <v>1200000</v>
      </c>
      <c r="AM2570" s="123">
        <f>V2570-AL2570</f>
        <v>-1.5999998431652784E-3</v>
      </c>
      <c r="AN2570" s="136"/>
      <c r="AO2570" s="23"/>
      <c r="AP2570" s="24"/>
      <c r="AQ2570" s="23"/>
      <c r="AS2570" s="163"/>
      <c r="AT2570" s="163"/>
    </row>
    <row r="2571" spans="1:46" s="40" customFormat="1" ht="63.75" outlineLevel="1" x14ac:dyDescent="0.25">
      <c r="A2571" s="70"/>
      <c r="B2571" s="72" t="s">
        <v>3199</v>
      </c>
      <c r="C2571" s="25" t="s">
        <v>79</v>
      </c>
      <c r="D2571" s="25" t="s">
        <v>3157</v>
      </c>
      <c r="E2571" s="25" t="s">
        <v>3158</v>
      </c>
      <c r="F2571" s="25" t="s">
        <v>3159</v>
      </c>
      <c r="G2571" s="25" t="s">
        <v>4268</v>
      </c>
      <c r="H2571" s="23" t="s">
        <v>100</v>
      </c>
      <c r="I2571" s="29">
        <v>1</v>
      </c>
      <c r="J2571" s="41">
        <v>710000000</v>
      </c>
      <c r="K2571" s="25" t="s">
        <v>82</v>
      </c>
      <c r="L2571" s="25" t="s">
        <v>83</v>
      </c>
      <c r="M2571" s="30" t="s">
        <v>986</v>
      </c>
      <c r="N2571" s="23"/>
      <c r="O2571" s="25" t="s">
        <v>184</v>
      </c>
      <c r="P2571" s="67" t="s">
        <v>112</v>
      </c>
      <c r="Q2571" s="23"/>
      <c r="R2571" s="25"/>
      <c r="S2571" s="45"/>
      <c r="T2571" s="45"/>
      <c r="U2571" s="45">
        <v>0</v>
      </c>
      <c r="V2571" s="45">
        <f t="shared" si="616"/>
        <v>0</v>
      </c>
      <c r="W2571" s="45"/>
      <c r="X2571" s="23">
        <v>2017</v>
      </c>
      <c r="Y2571" s="43" t="s">
        <v>5216</v>
      </c>
      <c r="Z2571" s="121" t="s">
        <v>1711</v>
      </c>
      <c r="AA2571" s="121" t="s">
        <v>3153</v>
      </c>
      <c r="AB2571" s="121" t="s">
        <v>4792</v>
      </c>
      <c r="AC2571" s="121"/>
      <c r="AD2571" s="122"/>
      <c r="AE2571" s="128"/>
      <c r="AF2571" s="121" t="s">
        <v>8366</v>
      </c>
      <c r="AG2571" s="121"/>
      <c r="AH2571" s="121"/>
      <c r="AI2571" s="121"/>
      <c r="AJ2571" s="123"/>
      <c r="AK2571" s="123"/>
      <c r="AL2571" s="123"/>
      <c r="AM2571" s="123"/>
      <c r="AN2571" s="136"/>
      <c r="AO2571" s="23"/>
      <c r="AP2571" s="24"/>
      <c r="AQ2571" s="23"/>
      <c r="AS2571" s="163"/>
      <c r="AT2571" s="163"/>
    </row>
    <row r="2572" spans="1:46" s="40" customFormat="1" ht="63.75" outlineLevel="1" x14ac:dyDescent="0.25">
      <c r="A2572" s="70"/>
      <c r="B2572" s="72" t="s">
        <v>8227</v>
      </c>
      <c r="C2572" s="25" t="s">
        <v>79</v>
      </c>
      <c r="D2572" s="25" t="s">
        <v>3157</v>
      </c>
      <c r="E2572" s="25" t="s">
        <v>3158</v>
      </c>
      <c r="F2572" s="25" t="s">
        <v>3159</v>
      </c>
      <c r="G2572" s="25" t="s">
        <v>4268</v>
      </c>
      <c r="H2572" s="23" t="s">
        <v>100</v>
      </c>
      <c r="I2572" s="29">
        <v>1</v>
      </c>
      <c r="J2572" s="41">
        <v>710000000</v>
      </c>
      <c r="K2572" s="25" t="s">
        <v>82</v>
      </c>
      <c r="L2572" s="25" t="s">
        <v>895</v>
      </c>
      <c r="M2572" s="30" t="s">
        <v>986</v>
      </c>
      <c r="N2572" s="23"/>
      <c r="O2572" s="25" t="s">
        <v>184</v>
      </c>
      <c r="P2572" s="67" t="s">
        <v>112</v>
      </c>
      <c r="Q2572" s="23"/>
      <c r="R2572" s="25"/>
      <c r="S2572" s="45"/>
      <c r="T2572" s="45"/>
      <c r="U2572" s="45">
        <v>0</v>
      </c>
      <c r="V2572" s="45">
        <f t="shared" ref="V2572" si="624">U2572*1.12</f>
        <v>0</v>
      </c>
      <c r="W2572" s="45"/>
      <c r="X2572" s="23">
        <v>2017</v>
      </c>
      <c r="Y2572" s="43" t="s">
        <v>8827</v>
      </c>
      <c r="Z2572" s="121" t="s">
        <v>1711</v>
      </c>
      <c r="AA2572" s="121" t="s">
        <v>3153</v>
      </c>
      <c r="AB2572" s="121" t="s">
        <v>4792</v>
      </c>
      <c r="AC2572" s="121"/>
      <c r="AD2572" s="122"/>
      <c r="AE2572" s="128"/>
      <c r="AF2572" s="121" t="s">
        <v>8366</v>
      </c>
      <c r="AG2572" s="121"/>
      <c r="AH2572" s="121"/>
      <c r="AI2572" s="121"/>
      <c r="AJ2572" s="123"/>
      <c r="AK2572" s="123"/>
      <c r="AL2572" s="123"/>
      <c r="AM2572" s="123"/>
      <c r="AN2572" s="136"/>
      <c r="AO2572" s="23"/>
      <c r="AP2572" s="24"/>
      <c r="AQ2572" s="23"/>
      <c r="AS2572" s="163"/>
      <c r="AT2572" s="163"/>
    </row>
    <row r="2573" spans="1:46" s="40" customFormat="1" ht="63.75" outlineLevel="1" x14ac:dyDescent="0.25">
      <c r="A2573" s="70"/>
      <c r="B2573" s="72" t="s">
        <v>8828</v>
      </c>
      <c r="C2573" s="25" t="s">
        <v>79</v>
      </c>
      <c r="D2573" s="25" t="s">
        <v>3157</v>
      </c>
      <c r="E2573" s="25" t="s">
        <v>3158</v>
      </c>
      <c r="F2573" s="25" t="s">
        <v>3159</v>
      </c>
      <c r="G2573" s="25" t="s">
        <v>4268</v>
      </c>
      <c r="H2573" s="23" t="s">
        <v>100</v>
      </c>
      <c r="I2573" s="29">
        <v>1</v>
      </c>
      <c r="J2573" s="41">
        <v>710000000</v>
      </c>
      <c r="K2573" s="25" t="s">
        <v>82</v>
      </c>
      <c r="L2573" s="25" t="s">
        <v>747</v>
      </c>
      <c r="M2573" s="30" t="s">
        <v>986</v>
      </c>
      <c r="N2573" s="23"/>
      <c r="O2573" s="25" t="s">
        <v>184</v>
      </c>
      <c r="P2573" s="25" t="s">
        <v>269</v>
      </c>
      <c r="Q2573" s="23"/>
      <c r="R2573" s="25"/>
      <c r="S2573" s="45"/>
      <c r="T2573" s="45"/>
      <c r="U2573" s="45">
        <v>105000</v>
      </c>
      <c r="V2573" s="45">
        <f t="shared" ref="V2573" si="625">U2573*1.12</f>
        <v>117600.00000000001</v>
      </c>
      <c r="W2573" s="45"/>
      <c r="X2573" s="23">
        <v>2017</v>
      </c>
      <c r="Y2573" s="43"/>
      <c r="Z2573" s="121" t="s">
        <v>1711</v>
      </c>
      <c r="AA2573" s="121" t="s">
        <v>3153</v>
      </c>
      <c r="AB2573" s="121" t="s">
        <v>4792</v>
      </c>
      <c r="AC2573" s="121"/>
      <c r="AD2573" s="122"/>
      <c r="AE2573" s="128"/>
      <c r="AF2573" s="121" t="s">
        <v>9027</v>
      </c>
      <c r="AG2573" s="121" t="s">
        <v>9019</v>
      </c>
      <c r="AH2573" s="121" t="s">
        <v>9028</v>
      </c>
      <c r="AI2573" s="121"/>
      <c r="AJ2573" s="123"/>
      <c r="AK2573" s="123"/>
      <c r="AL2573" s="123">
        <v>117600</v>
      </c>
      <c r="AM2573" s="123">
        <f>V2573-AL2573</f>
        <v>0</v>
      </c>
      <c r="AN2573" s="136"/>
      <c r="AO2573" s="23"/>
      <c r="AP2573" s="24"/>
      <c r="AQ2573" s="23"/>
      <c r="AS2573" s="163"/>
      <c r="AT2573" s="163"/>
    </row>
    <row r="2574" spans="1:46" s="40" customFormat="1" ht="51" outlineLevel="1" x14ac:dyDescent="0.25">
      <c r="A2574" s="70"/>
      <c r="B2574" s="23" t="s">
        <v>3200</v>
      </c>
      <c r="C2574" s="25" t="s">
        <v>79</v>
      </c>
      <c r="D2574" s="25" t="s">
        <v>3160</v>
      </c>
      <c r="E2574" s="25" t="s">
        <v>3161</v>
      </c>
      <c r="F2574" s="25" t="s">
        <v>3161</v>
      </c>
      <c r="G2574" s="25" t="s">
        <v>3161</v>
      </c>
      <c r="H2574" s="23" t="s">
        <v>100</v>
      </c>
      <c r="I2574" s="29">
        <v>1</v>
      </c>
      <c r="J2574" s="41">
        <v>710000000</v>
      </c>
      <c r="K2574" s="25" t="s">
        <v>82</v>
      </c>
      <c r="L2574" s="25" t="s">
        <v>83</v>
      </c>
      <c r="M2574" s="30" t="s">
        <v>986</v>
      </c>
      <c r="N2574" s="23"/>
      <c r="O2574" s="25" t="s">
        <v>184</v>
      </c>
      <c r="P2574" s="67" t="s">
        <v>112</v>
      </c>
      <c r="Q2574" s="23"/>
      <c r="R2574" s="25"/>
      <c r="S2574" s="45"/>
      <c r="T2574" s="45"/>
      <c r="U2574" s="45">
        <v>121843.75</v>
      </c>
      <c r="V2574" s="45">
        <f t="shared" ref="V2574" si="626">U2574*1.12</f>
        <v>136465</v>
      </c>
      <c r="W2574" s="45"/>
      <c r="X2574" s="23">
        <v>2017</v>
      </c>
      <c r="Y2574" s="43"/>
      <c r="Z2574" s="121"/>
      <c r="AA2574" s="121" t="s">
        <v>3153</v>
      </c>
      <c r="AB2574" s="121" t="s">
        <v>4792</v>
      </c>
      <c r="AC2574" s="121"/>
      <c r="AD2574" s="122"/>
      <c r="AE2574" s="128"/>
      <c r="AF2574" s="121" t="s">
        <v>5370</v>
      </c>
      <c r="AG2574" s="121"/>
      <c r="AH2574" s="121" t="s">
        <v>5372</v>
      </c>
      <c r="AI2574" s="121"/>
      <c r="AJ2574" s="123"/>
      <c r="AK2574" s="123"/>
      <c r="AL2574" s="123">
        <v>136465</v>
      </c>
      <c r="AM2574" s="123">
        <f>V2574-AL2574</f>
        <v>0</v>
      </c>
      <c r="AN2574" s="136"/>
      <c r="AO2574" s="23"/>
      <c r="AP2574" s="24"/>
      <c r="AQ2574" s="23"/>
      <c r="AS2574" s="163"/>
      <c r="AT2574" s="163"/>
    </row>
    <row r="2575" spans="1:46" s="82" customFormat="1" ht="51" outlineLevel="1" x14ac:dyDescent="0.25">
      <c r="A2575" s="70"/>
      <c r="B2575" s="72" t="s">
        <v>4415</v>
      </c>
      <c r="C2575" s="75" t="s">
        <v>79</v>
      </c>
      <c r="D2575" s="75" t="s">
        <v>138</v>
      </c>
      <c r="E2575" s="75" t="s">
        <v>139</v>
      </c>
      <c r="F2575" s="75" t="s">
        <v>139</v>
      </c>
      <c r="G2575" s="75" t="s">
        <v>4468</v>
      </c>
      <c r="H2575" s="72" t="s">
        <v>81</v>
      </c>
      <c r="I2575" s="80">
        <v>1</v>
      </c>
      <c r="J2575" s="81">
        <v>710000000</v>
      </c>
      <c r="K2575" s="75" t="s">
        <v>82</v>
      </c>
      <c r="L2575" s="75" t="s">
        <v>83</v>
      </c>
      <c r="M2575" s="78" t="s">
        <v>110</v>
      </c>
      <c r="N2575" s="72"/>
      <c r="O2575" s="77" t="s">
        <v>4493</v>
      </c>
      <c r="P2575" s="75" t="s">
        <v>112</v>
      </c>
      <c r="Q2575" s="72"/>
      <c r="R2575" s="75"/>
      <c r="S2575" s="68"/>
      <c r="T2575" s="68"/>
      <c r="U2575" s="68">
        <v>2012036.61</v>
      </c>
      <c r="V2575" s="68">
        <f t="shared" si="616"/>
        <v>2253481.0032000002</v>
      </c>
      <c r="W2575" s="68"/>
      <c r="X2575" s="72">
        <v>2017</v>
      </c>
      <c r="Y2575" s="71"/>
      <c r="Z2575" s="121" t="s">
        <v>727</v>
      </c>
      <c r="AA2575" s="121" t="s">
        <v>711</v>
      </c>
      <c r="AB2575" s="121" t="s">
        <v>4791</v>
      </c>
      <c r="AC2575" s="121">
        <v>1</v>
      </c>
      <c r="AD2575" s="122" t="s">
        <v>6879</v>
      </c>
      <c r="AE2575" s="128">
        <v>42828</v>
      </c>
      <c r="AF2575" s="121" t="s">
        <v>8419</v>
      </c>
      <c r="AG2575" s="121"/>
      <c r="AH2575" s="121" t="s">
        <v>8431</v>
      </c>
      <c r="AI2575" s="121"/>
      <c r="AJ2575" s="123">
        <v>6</v>
      </c>
      <c r="AK2575" s="123"/>
      <c r="AL2575" s="123">
        <v>2250600.0048000002</v>
      </c>
      <c r="AM2575" s="123">
        <f>V2575-AL2575</f>
        <v>2880.998399999924</v>
      </c>
      <c r="AN2575" s="132"/>
      <c r="AO2575" s="72"/>
      <c r="AP2575" s="24"/>
      <c r="AQ2575" s="72"/>
      <c r="AS2575" s="163"/>
      <c r="AT2575" s="163"/>
    </row>
    <row r="2576" spans="1:46" s="82" customFormat="1" ht="51" outlineLevel="1" x14ac:dyDescent="0.25">
      <c r="A2576" s="70"/>
      <c r="B2576" s="72" t="s">
        <v>4416</v>
      </c>
      <c r="C2576" s="75" t="s">
        <v>79</v>
      </c>
      <c r="D2576" s="75" t="s">
        <v>138</v>
      </c>
      <c r="E2576" s="75" t="s">
        <v>139</v>
      </c>
      <c r="F2576" s="75" t="s">
        <v>139</v>
      </c>
      <c r="G2576" s="75" t="s">
        <v>4469</v>
      </c>
      <c r="H2576" s="72" t="s">
        <v>81</v>
      </c>
      <c r="I2576" s="80">
        <v>1</v>
      </c>
      <c r="J2576" s="81">
        <v>710000000</v>
      </c>
      <c r="K2576" s="75" t="s">
        <v>82</v>
      </c>
      <c r="L2576" s="75" t="s">
        <v>83</v>
      </c>
      <c r="M2576" s="78" t="s">
        <v>110</v>
      </c>
      <c r="N2576" s="72"/>
      <c r="O2576" s="77" t="s">
        <v>4493</v>
      </c>
      <c r="P2576" s="75" t="s">
        <v>112</v>
      </c>
      <c r="Q2576" s="72"/>
      <c r="R2576" s="75"/>
      <c r="S2576" s="68"/>
      <c r="T2576" s="68"/>
      <c r="U2576" s="68">
        <v>660714.29</v>
      </c>
      <c r="V2576" s="68">
        <f t="shared" si="616"/>
        <v>740000.00480000011</v>
      </c>
      <c r="W2576" s="68"/>
      <c r="X2576" s="72">
        <v>2017</v>
      </c>
      <c r="Y2576" s="71"/>
      <c r="Z2576" s="121" t="s">
        <v>727</v>
      </c>
      <c r="AA2576" s="121" t="s">
        <v>711</v>
      </c>
      <c r="AB2576" s="121" t="s">
        <v>4791</v>
      </c>
      <c r="AC2576" s="121">
        <v>2</v>
      </c>
      <c r="AD2576" s="122" t="s">
        <v>6879</v>
      </c>
      <c r="AE2576" s="128">
        <v>42828</v>
      </c>
      <c r="AF2576" s="121" t="s">
        <v>8419</v>
      </c>
      <c r="AG2576" s="121"/>
      <c r="AH2576" s="121" t="s">
        <v>8431</v>
      </c>
      <c r="AI2576" s="121"/>
      <c r="AJ2576" s="123">
        <v>2</v>
      </c>
      <c r="AK2576" s="123"/>
      <c r="AL2576" s="123">
        <v>740000.00480000011</v>
      </c>
      <c r="AM2576" s="123">
        <f t="shared" ref="AM2576:AM2579" si="627">V2576-AL2576</f>
        <v>0</v>
      </c>
      <c r="AN2576" s="132"/>
      <c r="AO2576" s="72"/>
      <c r="AP2576" s="24"/>
      <c r="AQ2576" s="72"/>
      <c r="AS2576" s="163"/>
      <c r="AT2576" s="163"/>
    </row>
    <row r="2577" spans="1:46" s="82" customFormat="1" ht="51" outlineLevel="1" x14ac:dyDescent="0.25">
      <c r="A2577" s="70"/>
      <c r="B2577" s="72" t="s">
        <v>4467</v>
      </c>
      <c r="C2577" s="75" t="s">
        <v>79</v>
      </c>
      <c r="D2577" s="75" t="s">
        <v>138</v>
      </c>
      <c r="E2577" s="75" t="s">
        <v>139</v>
      </c>
      <c r="F2577" s="75" t="s">
        <v>139</v>
      </c>
      <c r="G2577" s="75" t="s">
        <v>4470</v>
      </c>
      <c r="H2577" s="72" t="s">
        <v>81</v>
      </c>
      <c r="I2577" s="80">
        <v>1</v>
      </c>
      <c r="J2577" s="81">
        <v>710000000</v>
      </c>
      <c r="K2577" s="75" t="s">
        <v>82</v>
      </c>
      <c r="L2577" s="75" t="s">
        <v>83</v>
      </c>
      <c r="M2577" s="78" t="s">
        <v>110</v>
      </c>
      <c r="N2577" s="72"/>
      <c r="O2577" s="77" t="s">
        <v>4493</v>
      </c>
      <c r="P2577" s="75" t="s">
        <v>112</v>
      </c>
      <c r="Q2577" s="72"/>
      <c r="R2577" s="75"/>
      <c r="S2577" s="68"/>
      <c r="T2577" s="68"/>
      <c r="U2577" s="68">
        <v>892857.14</v>
      </c>
      <c r="V2577" s="68">
        <f t="shared" si="616"/>
        <v>999999.99680000008</v>
      </c>
      <c r="W2577" s="68"/>
      <c r="X2577" s="72">
        <v>2017</v>
      </c>
      <c r="Y2577" s="71"/>
      <c r="Z2577" s="121" t="s">
        <v>727</v>
      </c>
      <c r="AA2577" s="121" t="s">
        <v>711</v>
      </c>
      <c r="AB2577" s="121" t="s">
        <v>4791</v>
      </c>
      <c r="AC2577" s="121">
        <v>3</v>
      </c>
      <c r="AD2577" s="122" t="s">
        <v>6879</v>
      </c>
      <c r="AE2577" s="128">
        <v>42828</v>
      </c>
      <c r="AF2577" s="121" t="s">
        <v>8419</v>
      </c>
      <c r="AG2577" s="121"/>
      <c r="AH2577" s="121" t="s">
        <v>8431</v>
      </c>
      <c r="AI2577" s="121"/>
      <c r="AJ2577" s="123">
        <v>1</v>
      </c>
      <c r="AK2577" s="123"/>
      <c r="AL2577" s="123">
        <v>999999.99680000008</v>
      </c>
      <c r="AM2577" s="123">
        <f t="shared" si="627"/>
        <v>0</v>
      </c>
      <c r="AN2577" s="132"/>
      <c r="AO2577" s="72"/>
      <c r="AP2577" s="24"/>
      <c r="AQ2577" s="72"/>
      <c r="AS2577" s="163"/>
      <c r="AT2577" s="163"/>
    </row>
    <row r="2578" spans="1:46" s="82" customFormat="1" ht="51" outlineLevel="1" x14ac:dyDescent="0.25">
      <c r="A2578" s="70"/>
      <c r="B2578" s="72" t="s">
        <v>4208</v>
      </c>
      <c r="C2578" s="75" t="s">
        <v>79</v>
      </c>
      <c r="D2578" s="75" t="s">
        <v>135</v>
      </c>
      <c r="E2578" s="75" t="s">
        <v>136</v>
      </c>
      <c r="F2578" s="75" t="s">
        <v>136</v>
      </c>
      <c r="G2578" s="75" t="s">
        <v>4471</v>
      </c>
      <c r="H2578" s="72" t="s">
        <v>81</v>
      </c>
      <c r="I2578" s="80">
        <v>1</v>
      </c>
      <c r="J2578" s="81">
        <v>710000000</v>
      </c>
      <c r="K2578" s="75" t="s">
        <v>82</v>
      </c>
      <c r="L2578" s="75" t="s">
        <v>83</v>
      </c>
      <c r="M2578" s="78" t="s">
        <v>110</v>
      </c>
      <c r="N2578" s="72"/>
      <c r="O2578" s="77" t="s">
        <v>4493</v>
      </c>
      <c r="P2578" s="75" t="s">
        <v>112</v>
      </c>
      <c r="Q2578" s="72"/>
      <c r="R2578" s="75"/>
      <c r="S2578" s="68"/>
      <c r="T2578" s="68"/>
      <c r="U2578" s="68">
        <v>241071.43</v>
      </c>
      <c r="V2578" s="68">
        <f t="shared" si="616"/>
        <v>270000.00160000002</v>
      </c>
      <c r="W2578" s="68"/>
      <c r="X2578" s="72">
        <v>2017</v>
      </c>
      <c r="Y2578" s="71"/>
      <c r="Z2578" s="121" t="s">
        <v>727</v>
      </c>
      <c r="AA2578" s="121" t="s">
        <v>711</v>
      </c>
      <c r="AB2578" s="121" t="s">
        <v>4791</v>
      </c>
      <c r="AC2578" s="121">
        <v>4</v>
      </c>
      <c r="AD2578" s="122" t="s">
        <v>6879</v>
      </c>
      <c r="AE2578" s="128">
        <v>42828</v>
      </c>
      <c r="AF2578" s="121" t="s">
        <v>8419</v>
      </c>
      <c r="AG2578" s="121"/>
      <c r="AH2578" s="121" t="s">
        <v>8431</v>
      </c>
      <c r="AI2578" s="121"/>
      <c r="AJ2578" s="123">
        <v>2</v>
      </c>
      <c r="AK2578" s="123"/>
      <c r="AL2578" s="123">
        <v>270000.00160000002</v>
      </c>
      <c r="AM2578" s="123">
        <f t="shared" si="627"/>
        <v>0</v>
      </c>
      <c r="AN2578" s="132"/>
      <c r="AO2578" s="72"/>
      <c r="AP2578" s="24"/>
      <c r="AQ2578" s="72"/>
      <c r="AS2578" s="165"/>
      <c r="AT2578" s="165"/>
    </row>
    <row r="2579" spans="1:46" s="82" customFormat="1" ht="51" outlineLevel="1" x14ac:dyDescent="0.25">
      <c r="A2579" s="70"/>
      <c r="B2579" s="72" t="s">
        <v>4209</v>
      </c>
      <c r="C2579" s="75" t="s">
        <v>79</v>
      </c>
      <c r="D2579" s="75" t="s">
        <v>135</v>
      </c>
      <c r="E2579" s="75" t="s">
        <v>136</v>
      </c>
      <c r="F2579" s="75" t="s">
        <v>136</v>
      </c>
      <c r="G2579" s="75" t="s">
        <v>4472</v>
      </c>
      <c r="H2579" s="72" t="s">
        <v>81</v>
      </c>
      <c r="I2579" s="80">
        <v>1</v>
      </c>
      <c r="J2579" s="81">
        <v>710000000</v>
      </c>
      <c r="K2579" s="75" t="s">
        <v>82</v>
      </c>
      <c r="L2579" s="75" t="s">
        <v>83</v>
      </c>
      <c r="M2579" s="78" t="s">
        <v>110</v>
      </c>
      <c r="N2579" s="72"/>
      <c r="O2579" s="77" t="s">
        <v>4493</v>
      </c>
      <c r="P2579" s="75" t="s">
        <v>112</v>
      </c>
      <c r="Q2579" s="72"/>
      <c r="R2579" s="75"/>
      <c r="S2579" s="68"/>
      <c r="T2579" s="68"/>
      <c r="U2579" s="68">
        <v>171428.57</v>
      </c>
      <c r="V2579" s="68">
        <f t="shared" si="616"/>
        <v>191999.99840000004</v>
      </c>
      <c r="W2579" s="68"/>
      <c r="X2579" s="72">
        <v>2017</v>
      </c>
      <c r="Y2579" s="71"/>
      <c r="Z2579" s="121" t="s">
        <v>727</v>
      </c>
      <c r="AA2579" s="121" t="s">
        <v>711</v>
      </c>
      <c r="AB2579" s="121" t="s">
        <v>4791</v>
      </c>
      <c r="AC2579" s="121">
        <v>5</v>
      </c>
      <c r="AD2579" s="122" t="s">
        <v>6879</v>
      </c>
      <c r="AE2579" s="128">
        <v>42828</v>
      </c>
      <c r="AF2579" s="121" t="s">
        <v>8419</v>
      </c>
      <c r="AG2579" s="121"/>
      <c r="AH2579" s="121" t="s">
        <v>8431</v>
      </c>
      <c r="AI2579" s="121"/>
      <c r="AJ2579" s="123">
        <v>2</v>
      </c>
      <c r="AK2579" s="123"/>
      <c r="AL2579" s="123">
        <v>191999.99840000004</v>
      </c>
      <c r="AM2579" s="123">
        <f t="shared" si="627"/>
        <v>0</v>
      </c>
      <c r="AN2579" s="132"/>
      <c r="AO2579" s="72"/>
      <c r="AP2579" s="24"/>
      <c r="AQ2579" s="72"/>
      <c r="AS2579" s="165"/>
      <c r="AT2579" s="165"/>
    </row>
    <row r="2580" spans="1:46" s="82" customFormat="1" ht="38.25" outlineLevel="1" x14ac:dyDescent="0.25">
      <c r="A2580" s="70"/>
      <c r="B2580" s="72" t="s">
        <v>4210</v>
      </c>
      <c r="C2580" s="75" t="s">
        <v>79</v>
      </c>
      <c r="D2580" s="75" t="s">
        <v>4484</v>
      </c>
      <c r="E2580" s="75" t="s">
        <v>4485</v>
      </c>
      <c r="F2580" s="75" t="s">
        <v>4485</v>
      </c>
      <c r="G2580" s="75" t="s">
        <v>4496</v>
      </c>
      <c r="H2580" s="72" t="s">
        <v>100</v>
      </c>
      <c r="I2580" s="80">
        <v>0.5</v>
      </c>
      <c r="J2580" s="81">
        <v>710000000</v>
      </c>
      <c r="K2580" s="75" t="s">
        <v>82</v>
      </c>
      <c r="L2580" s="75" t="s">
        <v>83</v>
      </c>
      <c r="M2580" s="78" t="s">
        <v>101</v>
      </c>
      <c r="N2580" s="72"/>
      <c r="O2580" s="75" t="s">
        <v>4486</v>
      </c>
      <c r="P2580" s="75" t="s">
        <v>112</v>
      </c>
      <c r="Q2580" s="72"/>
      <c r="R2580" s="75"/>
      <c r="S2580" s="68"/>
      <c r="T2580" s="68"/>
      <c r="U2580" s="68">
        <v>395940</v>
      </c>
      <c r="V2580" s="68">
        <f t="shared" si="616"/>
        <v>443452.80000000005</v>
      </c>
      <c r="W2580" s="68"/>
      <c r="X2580" s="72">
        <v>2017</v>
      </c>
      <c r="Y2580" s="71"/>
      <c r="Z2580" s="121" t="s">
        <v>7002</v>
      </c>
      <c r="AA2580" s="121" t="s">
        <v>3153</v>
      </c>
      <c r="AB2580" s="121" t="s">
        <v>4792</v>
      </c>
      <c r="AC2580" s="121"/>
      <c r="AD2580" s="122"/>
      <c r="AE2580" s="128"/>
      <c r="AF2580" s="121" t="s">
        <v>5378</v>
      </c>
      <c r="AG2580" s="121"/>
      <c r="AH2580" s="121" t="s">
        <v>5363</v>
      </c>
      <c r="AI2580" s="121"/>
      <c r="AJ2580" s="123"/>
      <c r="AK2580" s="123"/>
      <c r="AL2580" s="123">
        <v>342760</v>
      </c>
      <c r="AM2580" s="123">
        <f>U2580-AL2580</f>
        <v>53180</v>
      </c>
      <c r="AN2580" s="138"/>
      <c r="AO2580" s="72"/>
      <c r="AP2580" s="24"/>
      <c r="AQ2580" s="72"/>
      <c r="AS2580" s="165"/>
      <c r="AT2580" s="165"/>
    </row>
    <row r="2581" spans="1:46" s="82" customFormat="1" ht="51" outlineLevel="1" x14ac:dyDescent="0.25">
      <c r="A2581" s="70"/>
      <c r="B2581" s="72" t="s">
        <v>4211</v>
      </c>
      <c r="C2581" s="75" t="s">
        <v>79</v>
      </c>
      <c r="D2581" s="75" t="s">
        <v>4122</v>
      </c>
      <c r="E2581" s="75" t="s">
        <v>4123</v>
      </c>
      <c r="F2581" s="75" t="s">
        <v>4123</v>
      </c>
      <c r="G2581" s="75" t="s">
        <v>4124</v>
      </c>
      <c r="H2581" s="72" t="s">
        <v>3011</v>
      </c>
      <c r="I2581" s="80">
        <v>1</v>
      </c>
      <c r="J2581" s="81">
        <v>710000000</v>
      </c>
      <c r="K2581" s="75" t="s">
        <v>82</v>
      </c>
      <c r="L2581" s="75" t="s">
        <v>83</v>
      </c>
      <c r="M2581" s="78" t="s">
        <v>101</v>
      </c>
      <c r="N2581" s="72"/>
      <c r="O2581" s="75" t="s">
        <v>184</v>
      </c>
      <c r="P2581" s="75" t="s">
        <v>112</v>
      </c>
      <c r="Q2581" s="72"/>
      <c r="R2581" s="75"/>
      <c r="S2581" s="68"/>
      <c r="T2581" s="68"/>
      <c r="U2581" s="68">
        <v>0</v>
      </c>
      <c r="V2581" s="68">
        <f>U2581*1.12</f>
        <v>0</v>
      </c>
      <c r="W2581" s="68"/>
      <c r="X2581" s="72">
        <v>2017</v>
      </c>
      <c r="Y2581" s="71" t="s">
        <v>929</v>
      </c>
      <c r="Z2581" s="121"/>
      <c r="AA2581" s="121" t="s">
        <v>3153</v>
      </c>
      <c r="AB2581" s="121"/>
      <c r="AC2581" s="121"/>
      <c r="AD2581" s="122"/>
      <c r="AE2581" s="128"/>
      <c r="AF2581" s="121" t="s">
        <v>929</v>
      </c>
      <c r="AG2581" s="121"/>
      <c r="AH2581" s="121" t="s">
        <v>929</v>
      </c>
      <c r="AI2581" s="121"/>
      <c r="AJ2581" s="123"/>
      <c r="AK2581" s="123"/>
      <c r="AL2581" s="123" t="s">
        <v>5564</v>
      </c>
      <c r="AM2581" s="123"/>
      <c r="AN2581" s="138"/>
      <c r="AO2581" s="72"/>
      <c r="AP2581" s="24"/>
      <c r="AQ2581" s="72"/>
      <c r="AS2581" s="165"/>
      <c r="AT2581" s="165"/>
    </row>
    <row r="2582" spans="1:46" s="82" customFormat="1" ht="114.75" outlineLevel="1" x14ac:dyDescent="0.25">
      <c r="A2582" s="70"/>
      <c r="B2582" s="72" t="s">
        <v>4241</v>
      </c>
      <c r="C2582" s="75" t="s">
        <v>79</v>
      </c>
      <c r="D2582" s="75" t="s">
        <v>4120</v>
      </c>
      <c r="E2582" s="75" t="s">
        <v>4121</v>
      </c>
      <c r="F2582" s="75" t="s">
        <v>4121</v>
      </c>
      <c r="G2582" s="75" t="s">
        <v>4487</v>
      </c>
      <c r="H2582" s="72" t="s">
        <v>3011</v>
      </c>
      <c r="I2582" s="80">
        <v>0.5</v>
      </c>
      <c r="J2582" s="81">
        <v>710000000</v>
      </c>
      <c r="K2582" s="75" t="s">
        <v>82</v>
      </c>
      <c r="L2582" s="75" t="s">
        <v>83</v>
      </c>
      <c r="M2582" s="78" t="s">
        <v>986</v>
      </c>
      <c r="N2582" s="72"/>
      <c r="O2582" s="75" t="s">
        <v>184</v>
      </c>
      <c r="P2582" s="75" t="s">
        <v>112</v>
      </c>
      <c r="Q2582" s="72"/>
      <c r="R2582" s="75"/>
      <c r="S2582" s="68"/>
      <c r="T2582" s="68"/>
      <c r="U2582" s="68">
        <v>0</v>
      </c>
      <c r="V2582" s="68">
        <f t="shared" si="616"/>
        <v>0</v>
      </c>
      <c r="W2582" s="68"/>
      <c r="X2582" s="72">
        <v>2017</v>
      </c>
      <c r="Y2582" s="71" t="s">
        <v>929</v>
      </c>
      <c r="Z2582" s="121"/>
      <c r="AA2582" s="121" t="s">
        <v>3153</v>
      </c>
      <c r="AB2582" s="121"/>
      <c r="AC2582" s="121"/>
      <c r="AD2582" s="122"/>
      <c r="AE2582" s="128"/>
      <c r="AF2582" s="121" t="s">
        <v>929</v>
      </c>
      <c r="AG2582" s="121"/>
      <c r="AH2582" s="121" t="s">
        <v>929</v>
      </c>
      <c r="AI2582" s="121"/>
      <c r="AJ2582" s="123"/>
      <c r="AK2582" s="123"/>
      <c r="AL2582" s="123" t="s">
        <v>6976</v>
      </c>
      <c r="AM2582" s="123"/>
      <c r="AN2582" s="138"/>
      <c r="AO2582" s="72"/>
      <c r="AP2582" s="24"/>
      <c r="AQ2582" s="72"/>
      <c r="AS2582" s="165"/>
      <c r="AT2582" s="165"/>
    </row>
    <row r="2583" spans="1:46" s="82" customFormat="1" ht="114.75" outlineLevel="1" x14ac:dyDescent="0.25">
      <c r="A2583" s="70"/>
      <c r="B2583" s="72" t="s">
        <v>4491</v>
      </c>
      <c r="C2583" s="75" t="s">
        <v>79</v>
      </c>
      <c r="D2583" s="75" t="s">
        <v>4120</v>
      </c>
      <c r="E2583" s="75" t="s">
        <v>4121</v>
      </c>
      <c r="F2583" s="75" t="s">
        <v>4121</v>
      </c>
      <c r="G2583" s="75" t="s">
        <v>4495</v>
      </c>
      <c r="H2583" s="72" t="s">
        <v>3011</v>
      </c>
      <c r="I2583" s="80">
        <v>0.5</v>
      </c>
      <c r="J2583" s="81">
        <v>710000000</v>
      </c>
      <c r="K2583" s="75" t="s">
        <v>82</v>
      </c>
      <c r="L2583" s="75" t="s">
        <v>83</v>
      </c>
      <c r="M2583" s="75" t="s">
        <v>969</v>
      </c>
      <c r="N2583" s="72"/>
      <c r="O2583" s="75" t="s">
        <v>184</v>
      </c>
      <c r="P2583" s="75" t="s">
        <v>112</v>
      </c>
      <c r="Q2583" s="72"/>
      <c r="R2583" s="75"/>
      <c r="S2583" s="68"/>
      <c r="T2583" s="68"/>
      <c r="U2583" s="68">
        <v>0</v>
      </c>
      <c r="V2583" s="68">
        <f t="shared" ref="V2583" si="628">U2583*1.12</f>
        <v>0</v>
      </c>
      <c r="W2583" s="68"/>
      <c r="X2583" s="72">
        <v>2017</v>
      </c>
      <c r="Y2583" s="71" t="s">
        <v>4600</v>
      </c>
      <c r="Z2583" s="121"/>
      <c r="AA2583" s="121" t="s">
        <v>728</v>
      </c>
      <c r="AB2583" s="121"/>
      <c r="AC2583" s="121"/>
      <c r="AD2583" s="122"/>
      <c r="AE2583" s="128"/>
      <c r="AF2583" s="121" t="s">
        <v>4078</v>
      </c>
      <c r="AG2583" s="121"/>
      <c r="AH2583" s="126"/>
      <c r="AI2583" s="121"/>
      <c r="AJ2583" s="123"/>
      <c r="AK2583" s="123"/>
      <c r="AL2583" s="123"/>
      <c r="AM2583" s="123"/>
      <c r="AN2583" s="138"/>
      <c r="AO2583" s="72"/>
      <c r="AP2583" s="24"/>
      <c r="AQ2583" s="72"/>
      <c r="AS2583" s="165"/>
      <c r="AT2583" s="165"/>
    </row>
    <row r="2584" spans="1:46" s="82" customFormat="1" ht="114.75" outlineLevel="1" x14ac:dyDescent="0.25">
      <c r="A2584" s="70"/>
      <c r="B2584" s="72" t="s">
        <v>4597</v>
      </c>
      <c r="C2584" s="75" t="s">
        <v>79</v>
      </c>
      <c r="D2584" s="75" t="s">
        <v>4120</v>
      </c>
      <c r="E2584" s="75" t="s">
        <v>4121</v>
      </c>
      <c r="F2584" s="75" t="s">
        <v>4121</v>
      </c>
      <c r="G2584" s="75" t="s">
        <v>4599</v>
      </c>
      <c r="H2584" s="72" t="s">
        <v>3011</v>
      </c>
      <c r="I2584" s="80">
        <v>0.5</v>
      </c>
      <c r="J2584" s="81">
        <v>710000000</v>
      </c>
      <c r="K2584" s="75" t="s">
        <v>82</v>
      </c>
      <c r="L2584" s="75" t="s">
        <v>83</v>
      </c>
      <c r="M2584" s="75" t="s">
        <v>101</v>
      </c>
      <c r="N2584" s="72"/>
      <c r="O2584" s="75" t="s">
        <v>184</v>
      </c>
      <c r="P2584" s="75" t="s">
        <v>112</v>
      </c>
      <c r="Q2584" s="72"/>
      <c r="R2584" s="75"/>
      <c r="S2584" s="68"/>
      <c r="T2584" s="68"/>
      <c r="U2584" s="68">
        <v>0</v>
      </c>
      <c r="V2584" s="68">
        <f>U2584*1.12</f>
        <v>0</v>
      </c>
      <c r="W2584" s="68"/>
      <c r="X2584" s="72">
        <v>2017</v>
      </c>
      <c r="Y2584" s="71" t="s">
        <v>5428</v>
      </c>
      <c r="Z2584" s="121"/>
      <c r="AA2584" s="121" t="s">
        <v>4598</v>
      </c>
      <c r="AB2584" s="121" t="s">
        <v>4791</v>
      </c>
      <c r="AC2584" s="121"/>
      <c r="AD2584" s="122"/>
      <c r="AE2584" s="128"/>
      <c r="AF2584" s="121" t="s">
        <v>4078</v>
      </c>
      <c r="AG2584" s="121"/>
      <c r="AH2584" s="121"/>
      <c r="AI2584" s="121"/>
      <c r="AJ2584" s="123"/>
      <c r="AK2584" s="123"/>
      <c r="AL2584" s="123" t="s">
        <v>5389</v>
      </c>
      <c r="AM2584" s="123"/>
      <c r="AN2584" s="138"/>
      <c r="AO2584" s="72"/>
      <c r="AP2584" s="24"/>
      <c r="AQ2584" s="72"/>
      <c r="AS2584" s="165"/>
      <c r="AT2584" s="165"/>
    </row>
    <row r="2585" spans="1:46" s="82" customFormat="1" ht="114.75" outlineLevel="1" x14ac:dyDescent="0.25">
      <c r="A2585" s="70"/>
      <c r="B2585" s="72" t="s">
        <v>5388</v>
      </c>
      <c r="C2585" s="75" t="s">
        <v>79</v>
      </c>
      <c r="D2585" s="75" t="s">
        <v>4120</v>
      </c>
      <c r="E2585" s="75" t="s">
        <v>4121</v>
      </c>
      <c r="F2585" s="75" t="s">
        <v>4121</v>
      </c>
      <c r="G2585" s="75" t="s">
        <v>5390</v>
      </c>
      <c r="H2585" s="72" t="s">
        <v>3011</v>
      </c>
      <c r="I2585" s="80">
        <v>0.5</v>
      </c>
      <c r="J2585" s="81">
        <v>710000000</v>
      </c>
      <c r="K2585" s="75" t="s">
        <v>82</v>
      </c>
      <c r="L2585" s="75" t="s">
        <v>83</v>
      </c>
      <c r="M2585" s="75" t="s">
        <v>101</v>
      </c>
      <c r="N2585" s="72"/>
      <c r="O2585" s="75" t="s">
        <v>184</v>
      </c>
      <c r="P2585" s="75" t="s">
        <v>112</v>
      </c>
      <c r="Q2585" s="72"/>
      <c r="R2585" s="75"/>
      <c r="S2585" s="68"/>
      <c r="T2585" s="68"/>
      <c r="U2585" s="68">
        <f>2150000+37500</f>
        <v>2187500</v>
      </c>
      <c r="V2585" s="68">
        <f>U2585*1.12</f>
        <v>2450000.0000000005</v>
      </c>
      <c r="W2585" s="68"/>
      <c r="X2585" s="72">
        <v>2017</v>
      </c>
      <c r="Y2585" s="71"/>
      <c r="Z2585" s="121"/>
      <c r="AA2585" s="121" t="s">
        <v>4598</v>
      </c>
      <c r="AB2585" s="121" t="s">
        <v>4791</v>
      </c>
      <c r="AC2585" s="121"/>
      <c r="AD2585" s="122" t="s">
        <v>5364</v>
      </c>
      <c r="AE2585" s="128">
        <v>42796</v>
      </c>
      <c r="AF2585" s="121" t="s">
        <v>5366</v>
      </c>
      <c r="AG2585" s="121"/>
      <c r="AH2585" s="121" t="s">
        <v>5365</v>
      </c>
      <c r="AI2585" s="121"/>
      <c r="AJ2585" s="123"/>
      <c r="AK2585" s="123"/>
      <c r="AL2585" s="123">
        <v>2099464.29</v>
      </c>
      <c r="AM2585" s="123">
        <f>V2585-AL2585</f>
        <v>350535.71000000043</v>
      </c>
      <c r="AN2585" s="138"/>
      <c r="AO2585" s="72"/>
      <c r="AP2585" s="24"/>
      <c r="AQ2585" s="72"/>
      <c r="AS2585" s="165"/>
      <c r="AT2585" s="165"/>
    </row>
    <row r="2586" spans="1:46" s="82" customFormat="1" ht="51" outlineLevel="1" x14ac:dyDescent="0.25">
      <c r="A2586" s="70"/>
      <c r="B2586" s="72" t="s">
        <v>4494</v>
      </c>
      <c r="C2586" s="75" t="s">
        <v>79</v>
      </c>
      <c r="D2586" s="75" t="s">
        <v>752</v>
      </c>
      <c r="E2586" s="75" t="s">
        <v>753</v>
      </c>
      <c r="F2586" s="75" t="s">
        <v>753</v>
      </c>
      <c r="G2586" s="75" t="s">
        <v>4498</v>
      </c>
      <c r="H2586" s="72" t="s">
        <v>100</v>
      </c>
      <c r="I2586" s="80">
        <v>1</v>
      </c>
      <c r="J2586" s="81">
        <v>710000000</v>
      </c>
      <c r="K2586" s="75" t="s">
        <v>82</v>
      </c>
      <c r="L2586" s="75" t="s">
        <v>83</v>
      </c>
      <c r="M2586" s="75" t="s">
        <v>101</v>
      </c>
      <c r="N2586" s="72"/>
      <c r="O2586" s="75" t="s">
        <v>4490</v>
      </c>
      <c r="P2586" s="75" t="s">
        <v>112</v>
      </c>
      <c r="Q2586" s="72"/>
      <c r="R2586" s="75"/>
      <c r="S2586" s="68"/>
      <c r="T2586" s="68"/>
      <c r="U2586" s="68">
        <v>200000</v>
      </c>
      <c r="V2586" s="68">
        <f t="shared" si="616"/>
        <v>224000.00000000003</v>
      </c>
      <c r="W2586" s="68"/>
      <c r="X2586" s="72">
        <v>2017</v>
      </c>
      <c r="Y2586" s="71"/>
      <c r="Z2586" s="121" t="s">
        <v>763</v>
      </c>
      <c r="AA2586" s="121" t="s">
        <v>762</v>
      </c>
      <c r="AB2586" s="121" t="s">
        <v>4792</v>
      </c>
      <c r="AC2586" s="121"/>
      <c r="AD2586" s="122"/>
      <c r="AE2586" s="128"/>
      <c r="AF2586" s="121" t="s">
        <v>5380</v>
      </c>
      <c r="AG2586" s="121"/>
      <c r="AH2586" s="121" t="s">
        <v>5381</v>
      </c>
      <c r="AI2586" s="121"/>
      <c r="AJ2586" s="123"/>
      <c r="AK2586" s="123"/>
      <c r="AL2586" s="123">
        <v>190000</v>
      </c>
      <c r="AM2586" s="123">
        <f>U2586-AL2586</f>
        <v>10000</v>
      </c>
      <c r="AN2586" s="138"/>
      <c r="AO2586" s="72"/>
      <c r="AP2586" s="24"/>
      <c r="AQ2586" s="72"/>
      <c r="AS2586" s="163"/>
      <c r="AT2586" s="163"/>
    </row>
    <row r="2587" spans="1:46" s="40" customFormat="1" ht="76.5" outlineLevel="1" x14ac:dyDescent="0.25">
      <c r="A2587" s="70"/>
      <c r="B2587" s="23" t="s">
        <v>4566</v>
      </c>
      <c r="C2587" s="25" t="s">
        <v>79</v>
      </c>
      <c r="D2587" s="25" t="s">
        <v>732</v>
      </c>
      <c r="E2587" s="25" t="s">
        <v>733</v>
      </c>
      <c r="F2587" s="25" t="s">
        <v>734</v>
      </c>
      <c r="G2587" s="75" t="s">
        <v>4701</v>
      </c>
      <c r="H2587" s="23" t="s">
        <v>100</v>
      </c>
      <c r="I2587" s="29">
        <v>1</v>
      </c>
      <c r="J2587" s="41">
        <v>710000000</v>
      </c>
      <c r="K2587" s="25" t="s">
        <v>82</v>
      </c>
      <c r="L2587" s="75" t="s">
        <v>273</v>
      </c>
      <c r="M2587" s="30" t="s">
        <v>101</v>
      </c>
      <c r="N2587" s="23"/>
      <c r="O2587" s="75" t="s">
        <v>4314</v>
      </c>
      <c r="P2587" s="67" t="s">
        <v>112</v>
      </c>
      <c r="Q2587" s="23"/>
      <c r="R2587" s="25"/>
      <c r="S2587" s="45"/>
      <c r="T2587" s="45"/>
      <c r="U2587" s="68">
        <v>75000</v>
      </c>
      <c r="V2587" s="68">
        <f t="shared" si="616"/>
        <v>84000.000000000015</v>
      </c>
      <c r="W2587" s="45"/>
      <c r="X2587" s="23">
        <v>2017</v>
      </c>
      <c r="Y2587" s="43"/>
      <c r="Z2587" s="121" t="s">
        <v>1277</v>
      </c>
      <c r="AA2587" s="121" t="s">
        <v>728</v>
      </c>
      <c r="AB2587" s="121"/>
      <c r="AC2587" s="121"/>
      <c r="AD2587" s="122"/>
      <c r="AE2587" s="128"/>
      <c r="AF2587" s="121" t="s">
        <v>4246</v>
      </c>
      <c r="AG2587" s="121"/>
      <c r="AH2587" s="121" t="s">
        <v>4246</v>
      </c>
      <c r="AI2587" s="121"/>
      <c r="AJ2587" s="123"/>
      <c r="AK2587" s="123"/>
      <c r="AL2587" s="123">
        <v>75000</v>
      </c>
      <c r="AM2587" s="123">
        <f>U2587-AL2587</f>
        <v>0</v>
      </c>
      <c r="AN2587" s="136"/>
      <c r="AO2587" s="23"/>
      <c r="AP2587" s="24"/>
      <c r="AQ2587" s="23"/>
      <c r="AS2587" s="163"/>
      <c r="AT2587" s="163"/>
    </row>
    <row r="2588" spans="1:46" s="40" customFormat="1" ht="76.5" outlineLevel="1" x14ac:dyDescent="0.25">
      <c r="A2588" s="70"/>
      <c r="B2588" s="72" t="s">
        <v>4567</v>
      </c>
      <c r="C2588" s="25" t="s">
        <v>79</v>
      </c>
      <c r="D2588" s="25" t="s">
        <v>970</v>
      </c>
      <c r="E2588" s="25" t="s">
        <v>971</v>
      </c>
      <c r="F2588" s="25" t="s">
        <v>971</v>
      </c>
      <c r="G2588" s="25" t="s">
        <v>4266</v>
      </c>
      <c r="H2588" s="23" t="s">
        <v>100</v>
      </c>
      <c r="I2588" s="29">
        <v>0.5</v>
      </c>
      <c r="J2588" s="41">
        <v>710000000</v>
      </c>
      <c r="K2588" s="25" t="s">
        <v>82</v>
      </c>
      <c r="L2588" s="23" t="s">
        <v>696</v>
      </c>
      <c r="M2588" s="30" t="s">
        <v>706</v>
      </c>
      <c r="N2588" s="23"/>
      <c r="O2588" s="75" t="s">
        <v>4297</v>
      </c>
      <c r="P2588" s="67" t="s">
        <v>112</v>
      </c>
      <c r="Q2588" s="23"/>
      <c r="R2588" s="25"/>
      <c r="S2588" s="45"/>
      <c r="T2588" s="45"/>
      <c r="U2588" s="45">
        <v>51046.6</v>
      </c>
      <c r="V2588" s="45">
        <f t="shared" ref="V2588:V2618" si="629">U2588*1.12</f>
        <v>57172.192000000003</v>
      </c>
      <c r="W2588" s="45"/>
      <c r="X2588" s="23">
        <v>2017</v>
      </c>
      <c r="Y2588" s="43"/>
      <c r="Z2588" s="121"/>
      <c r="AA2588" s="121" t="s">
        <v>904</v>
      </c>
      <c r="AB2588" s="121"/>
      <c r="AC2588" s="121"/>
      <c r="AD2588" s="122"/>
      <c r="AE2588" s="128"/>
      <c r="AF2588" s="121"/>
      <c r="AG2588" s="121"/>
      <c r="AH2588" s="126" t="s">
        <v>9337</v>
      </c>
      <c r="AI2588" s="121"/>
      <c r="AJ2588" s="123"/>
      <c r="AK2588" s="123"/>
      <c r="AL2588" s="123"/>
      <c r="AM2588" s="123"/>
      <c r="AN2588" s="136"/>
      <c r="AO2588" s="23"/>
      <c r="AP2588" s="24"/>
      <c r="AQ2588" s="23"/>
      <c r="AS2588" s="163"/>
      <c r="AT2588" s="163"/>
    </row>
    <row r="2589" spans="1:46" s="40" customFormat="1" ht="76.5" outlineLevel="1" x14ac:dyDescent="0.25">
      <c r="A2589" s="70"/>
      <c r="B2589" s="23" t="s">
        <v>4700</v>
      </c>
      <c r="C2589" s="25" t="s">
        <v>79</v>
      </c>
      <c r="D2589" s="25" t="s">
        <v>970</v>
      </c>
      <c r="E2589" s="25" t="s">
        <v>971</v>
      </c>
      <c r="F2589" s="25" t="s">
        <v>971</v>
      </c>
      <c r="G2589" s="25" t="s">
        <v>4412</v>
      </c>
      <c r="H2589" s="23" t="s">
        <v>100</v>
      </c>
      <c r="I2589" s="29">
        <v>0.5</v>
      </c>
      <c r="J2589" s="41">
        <v>710000000</v>
      </c>
      <c r="K2589" s="25" t="s">
        <v>82</v>
      </c>
      <c r="L2589" s="23" t="s">
        <v>696</v>
      </c>
      <c r="M2589" s="30" t="s">
        <v>706</v>
      </c>
      <c r="N2589" s="23"/>
      <c r="O2589" s="75" t="s">
        <v>4297</v>
      </c>
      <c r="P2589" s="67" t="s">
        <v>112</v>
      </c>
      <c r="Q2589" s="23"/>
      <c r="R2589" s="25"/>
      <c r="S2589" s="45"/>
      <c r="T2589" s="45"/>
      <c r="U2589" s="45">
        <v>47448</v>
      </c>
      <c r="V2589" s="45">
        <f t="shared" si="629"/>
        <v>53141.760000000002</v>
      </c>
      <c r="W2589" s="45"/>
      <c r="X2589" s="23">
        <v>2017</v>
      </c>
      <c r="Y2589" s="43"/>
      <c r="Z2589" s="121"/>
      <c r="AA2589" s="121" t="s">
        <v>904</v>
      </c>
      <c r="AB2589" s="121"/>
      <c r="AC2589" s="121"/>
      <c r="AD2589" s="122"/>
      <c r="AE2589" s="128"/>
      <c r="AF2589" s="121"/>
      <c r="AG2589" s="121"/>
      <c r="AH2589" s="126" t="s">
        <v>9337</v>
      </c>
      <c r="AI2589" s="121"/>
      <c r="AJ2589" s="123"/>
      <c r="AK2589" s="123"/>
      <c r="AL2589" s="123"/>
      <c r="AM2589" s="123"/>
      <c r="AN2589" s="136"/>
      <c r="AO2589" s="23"/>
      <c r="AP2589" s="24"/>
      <c r="AQ2589" s="23"/>
      <c r="AS2589" s="163"/>
      <c r="AT2589" s="163"/>
    </row>
    <row r="2590" spans="1:46" s="40" customFormat="1" ht="38.25" outlineLevel="1" x14ac:dyDescent="0.25">
      <c r="A2590" s="70"/>
      <c r="B2590" s="23" t="s">
        <v>5255</v>
      </c>
      <c r="C2590" s="75" t="s">
        <v>79</v>
      </c>
      <c r="D2590" s="25" t="s">
        <v>5256</v>
      </c>
      <c r="E2590" s="25" t="s">
        <v>5257</v>
      </c>
      <c r="F2590" s="25" t="s">
        <v>5257</v>
      </c>
      <c r="G2590" s="25" t="s">
        <v>5258</v>
      </c>
      <c r="H2590" s="23" t="s">
        <v>100</v>
      </c>
      <c r="I2590" s="29">
        <v>0.5</v>
      </c>
      <c r="J2590" s="41">
        <v>710000000</v>
      </c>
      <c r="K2590" s="25" t="s">
        <v>82</v>
      </c>
      <c r="L2590" s="23" t="s">
        <v>696</v>
      </c>
      <c r="M2590" s="30" t="s">
        <v>101</v>
      </c>
      <c r="N2590" s="23"/>
      <c r="O2590" s="75" t="s">
        <v>5259</v>
      </c>
      <c r="P2590" s="67" t="s">
        <v>112</v>
      </c>
      <c r="Q2590" s="23"/>
      <c r="R2590" s="25"/>
      <c r="S2590" s="45"/>
      <c r="T2590" s="45"/>
      <c r="U2590" s="45">
        <v>1446447.32</v>
      </c>
      <c r="V2590" s="45">
        <f t="shared" si="629"/>
        <v>1620020.9984000002</v>
      </c>
      <c r="W2590" s="45"/>
      <c r="X2590" s="23">
        <v>2017</v>
      </c>
      <c r="Y2590" s="43"/>
      <c r="Z2590" s="121"/>
      <c r="AA2590" s="121" t="s">
        <v>3153</v>
      </c>
      <c r="AB2590" s="121"/>
      <c r="AC2590" s="121"/>
      <c r="AD2590" s="122"/>
      <c r="AE2590" s="128"/>
      <c r="AF2590" s="121" t="s">
        <v>5367</v>
      </c>
      <c r="AG2590" s="121"/>
      <c r="AH2590" s="121" t="s">
        <v>5368</v>
      </c>
      <c r="AI2590" s="121"/>
      <c r="AJ2590" s="123"/>
      <c r="AK2590" s="123"/>
      <c r="AL2590" s="123">
        <v>1620021</v>
      </c>
      <c r="AM2590" s="123">
        <f>V2590-AL2590</f>
        <v>-1.5999998431652784E-3</v>
      </c>
      <c r="AN2590" s="136"/>
      <c r="AO2590" s="23"/>
      <c r="AP2590" s="24"/>
      <c r="AQ2590" s="23"/>
      <c r="AS2590" s="163"/>
      <c r="AT2590" s="163"/>
    </row>
    <row r="2591" spans="1:46" s="82" customFormat="1" ht="76.5" outlineLevel="1" x14ac:dyDescent="0.25">
      <c r="A2591" s="70"/>
      <c r="B2591" s="72" t="s">
        <v>5274</v>
      </c>
      <c r="C2591" s="75" t="s">
        <v>79</v>
      </c>
      <c r="D2591" s="75" t="s">
        <v>4484</v>
      </c>
      <c r="E2591" s="75" t="s">
        <v>4485</v>
      </c>
      <c r="F2591" s="75" t="s">
        <v>4485</v>
      </c>
      <c r="G2591" s="75" t="s">
        <v>7003</v>
      </c>
      <c r="H2591" s="72" t="s">
        <v>100</v>
      </c>
      <c r="I2591" s="80">
        <v>0.5</v>
      </c>
      <c r="J2591" s="81">
        <v>710000000</v>
      </c>
      <c r="K2591" s="75" t="s">
        <v>82</v>
      </c>
      <c r="L2591" s="23" t="s">
        <v>696</v>
      </c>
      <c r="M2591" s="78" t="s">
        <v>101</v>
      </c>
      <c r="N2591" s="72"/>
      <c r="O2591" s="75" t="s">
        <v>5294</v>
      </c>
      <c r="P2591" s="75" t="s">
        <v>112</v>
      </c>
      <c r="Q2591" s="72"/>
      <c r="R2591" s="75"/>
      <c r="S2591" s="68"/>
      <c r="T2591" s="68"/>
      <c r="U2591" s="68">
        <v>116100</v>
      </c>
      <c r="V2591" s="68">
        <f t="shared" ref="V2591" si="630">U2591*1.12</f>
        <v>130032.00000000001</v>
      </c>
      <c r="W2591" s="68"/>
      <c r="X2591" s="72">
        <v>2017</v>
      </c>
      <c r="Y2591" s="71"/>
      <c r="Z2591" s="121" t="s">
        <v>7002</v>
      </c>
      <c r="AA2591" s="121" t="s">
        <v>3153</v>
      </c>
      <c r="AB2591" s="121" t="s">
        <v>4792</v>
      </c>
      <c r="AC2591" s="121"/>
      <c r="AD2591" s="122"/>
      <c r="AE2591" s="128"/>
      <c r="AF2591" s="121" t="s">
        <v>5362</v>
      </c>
      <c r="AG2591" s="121"/>
      <c r="AH2591" s="121" t="s">
        <v>5363</v>
      </c>
      <c r="AI2591" s="121"/>
      <c r="AJ2591" s="123"/>
      <c r="AK2591" s="123"/>
      <c r="AL2591" s="123">
        <v>116100</v>
      </c>
      <c r="AM2591" s="123">
        <f>U2591-AL2591</f>
        <v>0</v>
      </c>
      <c r="AN2591" s="138"/>
      <c r="AO2591" s="72"/>
      <c r="AP2591" s="24"/>
      <c r="AQ2591" s="72"/>
      <c r="AS2591" s="165"/>
      <c r="AT2591" s="165"/>
    </row>
    <row r="2592" spans="1:46" s="82" customFormat="1" ht="76.5" outlineLevel="1" x14ac:dyDescent="0.25">
      <c r="A2592" s="70"/>
      <c r="B2592" s="72" t="s">
        <v>5291</v>
      </c>
      <c r="C2592" s="75" t="s">
        <v>79</v>
      </c>
      <c r="D2592" s="75" t="s">
        <v>4484</v>
      </c>
      <c r="E2592" s="75" t="s">
        <v>4485</v>
      </c>
      <c r="F2592" s="75" t="s">
        <v>4485</v>
      </c>
      <c r="G2592" s="75" t="s">
        <v>7004</v>
      </c>
      <c r="H2592" s="72" t="s">
        <v>100</v>
      </c>
      <c r="I2592" s="80">
        <v>0.5</v>
      </c>
      <c r="J2592" s="81">
        <v>710000000</v>
      </c>
      <c r="K2592" s="75" t="s">
        <v>82</v>
      </c>
      <c r="L2592" s="23" t="s">
        <v>696</v>
      </c>
      <c r="M2592" s="78" t="s">
        <v>101</v>
      </c>
      <c r="N2592" s="72"/>
      <c r="O2592" s="75" t="s">
        <v>5294</v>
      </c>
      <c r="P2592" s="75" t="s">
        <v>112</v>
      </c>
      <c r="Q2592" s="72"/>
      <c r="R2592" s="75"/>
      <c r="S2592" s="68"/>
      <c r="T2592" s="68"/>
      <c r="U2592" s="68">
        <v>172380</v>
      </c>
      <c r="V2592" s="68">
        <f t="shared" si="629"/>
        <v>193065.60000000001</v>
      </c>
      <c r="W2592" s="68"/>
      <c r="X2592" s="72">
        <v>2017</v>
      </c>
      <c r="Y2592" s="71"/>
      <c r="Z2592" s="121" t="s">
        <v>7002</v>
      </c>
      <c r="AA2592" s="121" t="s">
        <v>3153</v>
      </c>
      <c r="AB2592" s="121" t="s">
        <v>4792</v>
      </c>
      <c r="AC2592" s="121"/>
      <c r="AD2592" s="122"/>
      <c r="AE2592" s="128"/>
      <c r="AF2592" s="121" t="s">
        <v>5362</v>
      </c>
      <c r="AG2592" s="121"/>
      <c r="AH2592" s="121" t="s">
        <v>5363</v>
      </c>
      <c r="AI2592" s="121"/>
      <c r="AJ2592" s="123"/>
      <c r="AK2592" s="123"/>
      <c r="AL2592" s="123">
        <v>172380</v>
      </c>
      <c r="AM2592" s="123">
        <f>U2592-AL2592</f>
        <v>0</v>
      </c>
      <c r="AN2592" s="138"/>
      <c r="AO2592" s="72"/>
      <c r="AP2592" s="24"/>
      <c r="AQ2592" s="72"/>
      <c r="AS2592" s="165"/>
      <c r="AT2592" s="165"/>
    </row>
    <row r="2593" spans="1:46" s="40" customFormat="1" ht="127.5" outlineLevel="1" x14ac:dyDescent="0.25">
      <c r="A2593" s="70"/>
      <c r="B2593" s="72" t="s">
        <v>5292</v>
      </c>
      <c r="C2593" s="75" t="s">
        <v>79</v>
      </c>
      <c r="D2593" s="75" t="s">
        <v>5275</v>
      </c>
      <c r="E2593" s="75" t="s">
        <v>5276</v>
      </c>
      <c r="F2593" s="75" t="s">
        <v>5276</v>
      </c>
      <c r="G2593" s="75" t="s">
        <v>5277</v>
      </c>
      <c r="H2593" s="23" t="s">
        <v>3011</v>
      </c>
      <c r="I2593" s="29">
        <v>0.5</v>
      </c>
      <c r="J2593" s="41">
        <v>710000000</v>
      </c>
      <c r="K2593" s="25" t="s">
        <v>82</v>
      </c>
      <c r="L2593" s="23" t="s">
        <v>696</v>
      </c>
      <c r="M2593" s="30" t="s">
        <v>1418</v>
      </c>
      <c r="N2593" s="23"/>
      <c r="O2593" s="75" t="s">
        <v>5259</v>
      </c>
      <c r="P2593" s="67" t="s">
        <v>112</v>
      </c>
      <c r="Q2593" s="23"/>
      <c r="R2593" s="25"/>
      <c r="S2593" s="45"/>
      <c r="T2593" s="45"/>
      <c r="U2593" s="45">
        <v>900000</v>
      </c>
      <c r="V2593" s="45">
        <f t="shared" si="629"/>
        <v>1008000.0000000001</v>
      </c>
      <c r="W2593" s="45"/>
      <c r="X2593" s="23">
        <v>2017</v>
      </c>
      <c r="Y2593" s="43"/>
      <c r="Z2593" s="121"/>
      <c r="AA2593" s="121" t="s">
        <v>749</v>
      </c>
      <c r="AB2593" s="121" t="s">
        <v>4792</v>
      </c>
      <c r="AC2593" s="121">
        <v>1</v>
      </c>
      <c r="AD2593" s="122" t="s">
        <v>6900</v>
      </c>
      <c r="AE2593" s="128">
        <v>42811</v>
      </c>
      <c r="AF2593" s="121" t="s">
        <v>6901</v>
      </c>
      <c r="AG2593" s="121"/>
      <c r="AH2593" s="121" t="s">
        <v>6902</v>
      </c>
      <c r="AI2593" s="121"/>
      <c r="AJ2593" s="123"/>
      <c r="AK2593" s="123"/>
      <c r="AL2593" s="123">
        <f>870000*1.12</f>
        <v>974400.00000000012</v>
      </c>
      <c r="AM2593" s="123">
        <f>V2593-AL2593</f>
        <v>33600</v>
      </c>
      <c r="AN2593" s="136"/>
      <c r="AO2593" s="23"/>
      <c r="AP2593" s="24"/>
      <c r="AQ2593" s="23"/>
      <c r="AS2593" s="163"/>
      <c r="AT2593" s="163"/>
    </row>
    <row r="2594" spans="1:46" s="40" customFormat="1" ht="127.5" outlineLevel="1" x14ac:dyDescent="0.25">
      <c r="A2594" s="70"/>
      <c r="B2594" s="72" t="s">
        <v>5293</v>
      </c>
      <c r="C2594" s="75" t="s">
        <v>79</v>
      </c>
      <c r="D2594" s="75" t="s">
        <v>5275</v>
      </c>
      <c r="E2594" s="75" t="s">
        <v>5276</v>
      </c>
      <c r="F2594" s="75" t="s">
        <v>5276</v>
      </c>
      <c r="G2594" s="75" t="s">
        <v>5290</v>
      </c>
      <c r="H2594" s="23" t="s">
        <v>3011</v>
      </c>
      <c r="I2594" s="29">
        <v>0.5</v>
      </c>
      <c r="J2594" s="41">
        <v>710000000</v>
      </c>
      <c r="K2594" s="25" t="s">
        <v>82</v>
      </c>
      <c r="L2594" s="23" t="s">
        <v>696</v>
      </c>
      <c r="M2594" s="30" t="s">
        <v>5295</v>
      </c>
      <c r="N2594" s="23"/>
      <c r="O2594" s="75" t="s">
        <v>5259</v>
      </c>
      <c r="P2594" s="67" t="s">
        <v>112</v>
      </c>
      <c r="Q2594" s="23"/>
      <c r="R2594" s="25"/>
      <c r="S2594" s="45"/>
      <c r="T2594" s="45"/>
      <c r="U2594" s="45">
        <v>4500000</v>
      </c>
      <c r="V2594" s="45">
        <f t="shared" si="629"/>
        <v>5040000.0000000009</v>
      </c>
      <c r="W2594" s="45"/>
      <c r="X2594" s="23">
        <v>2017</v>
      </c>
      <c r="Y2594" s="43"/>
      <c r="Z2594" s="121"/>
      <c r="AA2594" s="121" t="s">
        <v>749</v>
      </c>
      <c r="AB2594" s="121" t="s">
        <v>4792</v>
      </c>
      <c r="AC2594" s="121">
        <v>2</v>
      </c>
      <c r="AD2594" s="122" t="s">
        <v>6900</v>
      </c>
      <c r="AE2594" s="128">
        <v>42811</v>
      </c>
      <c r="AF2594" s="121" t="s">
        <v>6901</v>
      </c>
      <c r="AG2594" s="121"/>
      <c r="AH2594" s="121" t="s">
        <v>6902</v>
      </c>
      <c r="AI2594" s="121"/>
      <c r="AJ2594" s="123"/>
      <c r="AK2594" s="123"/>
      <c r="AL2594" s="123">
        <f>4470000*1.12</f>
        <v>5006400.0000000009</v>
      </c>
      <c r="AM2594" s="123">
        <f>V2594-AL2594</f>
        <v>33600</v>
      </c>
      <c r="AN2594" s="136"/>
      <c r="AO2594" s="23"/>
      <c r="AP2594" s="24"/>
      <c r="AQ2594" s="23"/>
      <c r="AS2594" s="163"/>
      <c r="AT2594" s="163"/>
    </row>
    <row r="2595" spans="1:46" s="40" customFormat="1" ht="76.5" outlineLevel="1" x14ac:dyDescent="0.25">
      <c r="A2595" s="70"/>
      <c r="B2595" s="72" t="s">
        <v>5303</v>
      </c>
      <c r="C2595" s="25" t="s">
        <v>79</v>
      </c>
      <c r="D2595" s="25" t="s">
        <v>974</v>
      </c>
      <c r="E2595" s="25" t="s">
        <v>975</v>
      </c>
      <c r="F2595" s="25" t="s">
        <v>975</v>
      </c>
      <c r="G2595" s="25" t="s">
        <v>5427</v>
      </c>
      <c r="H2595" s="25" t="s">
        <v>100</v>
      </c>
      <c r="I2595" s="29">
        <v>0.5</v>
      </c>
      <c r="J2595" s="41">
        <v>710000000</v>
      </c>
      <c r="K2595" s="25" t="s">
        <v>82</v>
      </c>
      <c r="L2595" s="23" t="s">
        <v>696</v>
      </c>
      <c r="M2595" s="25" t="s">
        <v>1707</v>
      </c>
      <c r="N2595" s="23"/>
      <c r="O2595" s="75" t="s">
        <v>4300</v>
      </c>
      <c r="P2595" s="25" t="s">
        <v>112</v>
      </c>
      <c r="Q2595" s="23"/>
      <c r="R2595" s="25"/>
      <c r="S2595" s="45"/>
      <c r="T2595" s="45"/>
      <c r="U2595" s="45">
        <v>260000</v>
      </c>
      <c r="V2595" s="45">
        <f t="shared" si="629"/>
        <v>291200</v>
      </c>
      <c r="W2595" s="23"/>
      <c r="X2595" s="23">
        <v>2017</v>
      </c>
      <c r="Y2595" s="43"/>
      <c r="Z2595" s="121" t="s">
        <v>931</v>
      </c>
      <c r="AA2595" s="121" t="s">
        <v>1427</v>
      </c>
      <c r="AB2595" s="121" t="s">
        <v>4792</v>
      </c>
      <c r="AC2595" s="121"/>
      <c r="AD2595" s="122"/>
      <c r="AE2595" s="121"/>
      <c r="AF2595" s="121" t="s">
        <v>6897</v>
      </c>
      <c r="AG2595" s="121"/>
      <c r="AH2595" s="121" t="s">
        <v>6899</v>
      </c>
      <c r="AI2595" s="121"/>
      <c r="AJ2595" s="123"/>
      <c r="AK2595" s="123"/>
      <c r="AL2595" s="123">
        <v>260000</v>
      </c>
      <c r="AM2595" s="123">
        <f>U2595-AL2595</f>
        <v>0</v>
      </c>
      <c r="AN2595" s="136"/>
      <c r="AO2595" s="23"/>
      <c r="AP2595" s="24"/>
      <c r="AQ2595" s="23"/>
      <c r="AS2595" s="163"/>
      <c r="AT2595" s="163"/>
    </row>
    <row r="2596" spans="1:46" s="40" customFormat="1" ht="51" outlineLevel="1" x14ac:dyDescent="0.25">
      <c r="A2596" s="70"/>
      <c r="B2596" s="72" t="s">
        <v>5326</v>
      </c>
      <c r="C2596" s="25" t="s">
        <v>79</v>
      </c>
      <c r="D2596" s="25" t="s">
        <v>128</v>
      </c>
      <c r="E2596" s="25" t="s">
        <v>129</v>
      </c>
      <c r="F2596" s="25" t="s">
        <v>129</v>
      </c>
      <c r="G2596" s="25" t="s">
        <v>5398</v>
      </c>
      <c r="H2596" s="25" t="s">
        <v>81</v>
      </c>
      <c r="I2596" s="29">
        <v>1</v>
      </c>
      <c r="J2596" s="41">
        <v>710000000</v>
      </c>
      <c r="K2596" s="25" t="s">
        <v>82</v>
      </c>
      <c r="L2596" s="23" t="s">
        <v>696</v>
      </c>
      <c r="M2596" s="25" t="s">
        <v>101</v>
      </c>
      <c r="N2596" s="23"/>
      <c r="O2596" s="75" t="s">
        <v>184</v>
      </c>
      <c r="P2596" s="25" t="s">
        <v>112</v>
      </c>
      <c r="Q2596" s="23"/>
      <c r="R2596" s="25"/>
      <c r="S2596" s="45"/>
      <c r="T2596" s="45"/>
      <c r="U2596" s="45">
        <v>0</v>
      </c>
      <c r="V2596" s="45">
        <f t="shared" si="629"/>
        <v>0</v>
      </c>
      <c r="W2596" s="23"/>
      <c r="X2596" s="23">
        <v>2017</v>
      </c>
      <c r="Y2596" s="25" t="s">
        <v>929</v>
      </c>
      <c r="Z2596" s="121" t="s">
        <v>727</v>
      </c>
      <c r="AA2596" s="121" t="s">
        <v>682</v>
      </c>
      <c r="AB2596" s="121" t="s">
        <v>4790</v>
      </c>
      <c r="AC2596" s="121">
        <v>1</v>
      </c>
      <c r="AD2596" s="122">
        <v>314308</v>
      </c>
      <c r="AE2596" s="122" t="s">
        <v>8353</v>
      </c>
      <c r="AF2596" s="121" t="s">
        <v>929</v>
      </c>
      <c r="AG2596" s="121"/>
      <c r="AH2596" s="121" t="s">
        <v>929</v>
      </c>
      <c r="AI2596" s="121"/>
      <c r="AJ2596" s="123"/>
      <c r="AK2596" s="123"/>
      <c r="AL2596" s="123" t="s">
        <v>9265</v>
      </c>
      <c r="AM2596" s="123"/>
      <c r="AN2596" s="136"/>
      <c r="AO2596" s="23"/>
      <c r="AP2596" s="24"/>
      <c r="AQ2596" s="23"/>
      <c r="AS2596" s="163"/>
      <c r="AT2596" s="163"/>
    </row>
    <row r="2597" spans="1:46" s="40" customFormat="1" ht="51" outlineLevel="1" x14ac:dyDescent="0.25">
      <c r="A2597" s="70"/>
      <c r="B2597" s="72" t="s">
        <v>5327</v>
      </c>
      <c r="C2597" s="25" t="s">
        <v>79</v>
      </c>
      <c r="D2597" s="25" t="s">
        <v>128</v>
      </c>
      <c r="E2597" s="25" t="s">
        <v>129</v>
      </c>
      <c r="F2597" s="25" t="s">
        <v>129</v>
      </c>
      <c r="G2597" s="25" t="s">
        <v>5399</v>
      </c>
      <c r="H2597" s="25" t="s">
        <v>81</v>
      </c>
      <c r="I2597" s="29">
        <v>1</v>
      </c>
      <c r="J2597" s="41">
        <v>710000000</v>
      </c>
      <c r="K2597" s="25" t="s">
        <v>82</v>
      </c>
      <c r="L2597" s="23" t="s">
        <v>696</v>
      </c>
      <c r="M2597" s="25" t="s">
        <v>101</v>
      </c>
      <c r="N2597" s="23"/>
      <c r="O2597" s="75" t="s">
        <v>184</v>
      </c>
      <c r="P2597" s="25" t="s">
        <v>112</v>
      </c>
      <c r="Q2597" s="23"/>
      <c r="R2597" s="25"/>
      <c r="S2597" s="45"/>
      <c r="T2597" s="45"/>
      <c r="U2597" s="45">
        <v>0</v>
      </c>
      <c r="V2597" s="45">
        <f t="shared" si="629"/>
        <v>0</v>
      </c>
      <c r="W2597" s="45"/>
      <c r="X2597" s="23">
        <v>2017</v>
      </c>
      <c r="Y2597" s="25" t="s">
        <v>929</v>
      </c>
      <c r="Z2597" s="121" t="s">
        <v>727</v>
      </c>
      <c r="AA2597" s="121" t="s">
        <v>682</v>
      </c>
      <c r="AB2597" s="121" t="s">
        <v>4790</v>
      </c>
      <c r="AC2597" s="121">
        <v>2</v>
      </c>
      <c r="AD2597" s="122">
        <v>314308</v>
      </c>
      <c r="AE2597" s="122" t="s">
        <v>8353</v>
      </c>
      <c r="AF2597" s="121" t="s">
        <v>929</v>
      </c>
      <c r="AG2597" s="121"/>
      <c r="AH2597" s="121" t="s">
        <v>929</v>
      </c>
      <c r="AI2597" s="121"/>
      <c r="AJ2597" s="123"/>
      <c r="AK2597" s="123"/>
      <c r="AL2597" s="123" t="s">
        <v>9266</v>
      </c>
      <c r="AM2597" s="123"/>
      <c r="AN2597" s="136"/>
      <c r="AO2597" s="23"/>
      <c r="AP2597" s="24"/>
      <c r="AQ2597" s="23"/>
      <c r="AS2597" s="163"/>
      <c r="AT2597" s="163"/>
    </row>
    <row r="2598" spans="1:46" s="82" customFormat="1" ht="51" outlineLevel="1" x14ac:dyDescent="0.25">
      <c r="A2598" s="70"/>
      <c r="B2598" s="72" t="s">
        <v>5328</v>
      </c>
      <c r="C2598" s="75" t="s">
        <v>79</v>
      </c>
      <c r="D2598" s="75" t="s">
        <v>5400</v>
      </c>
      <c r="E2598" s="75" t="s">
        <v>5401</v>
      </c>
      <c r="F2598" s="75" t="s">
        <v>5402</v>
      </c>
      <c r="G2598" s="75" t="s">
        <v>5408</v>
      </c>
      <c r="H2598" s="72" t="s">
        <v>100</v>
      </c>
      <c r="I2598" s="80">
        <v>0.5</v>
      </c>
      <c r="J2598" s="81">
        <v>710000000</v>
      </c>
      <c r="K2598" s="75" t="s">
        <v>82</v>
      </c>
      <c r="L2598" s="23" t="s">
        <v>696</v>
      </c>
      <c r="M2598" s="78" t="s">
        <v>101</v>
      </c>
      <c r="N2598" s="72"/>
      <c r="O2598" s="75" t="s">
        <v>5387</v>
      </c>
      <c r="P2598" s="75" t="s">
        <v>112</v>
      </c>
      <c r="Q2598" s="72"/>
      <c r="R2598" s="75"/>
      <c r="S2598" s="68"/>
      <c r="T2598" s="68"/>
      <c r="U2598" s="68">
        <v>79900</v>
      </c>
      <c r="V2598" s="68">
        <f t="shared" si="629"/>
        <v>89488.000000000015</v>
      </c>
      <c r="W2598" s="68"/>
      <c r="X2598" s="72">
        <v>2017</v>
      </c>
      <c r="Y2598" s="71"/>
      <c r="Z2598" s="121"/>
      <c r="AA2598" s="121" t="s">
        <v>3153</v>
      </c>
      <c r="AB2598" s="121" t="s">
        <v>4792</v>
      </c>
      <c r="AC2598" s="121"/>
      <c r="AD2598" s="122"/>
      <c r="AE2598" s="128"/>
      <c r="AF2598" s="121" t="s">
        <v>6903</v>
      </c>
      <c r="AG2598" s="121"/>
      <c r="AH2598" s="121" t="s">
        <v>6904</v>
      </c>
      <c r="AI2598" s="121"/>
      <c r="AJ2598" s="123"/>
      <c r="AK2598" s="123"/>
      <c r="AL2598" s="123">
        <v>79900</v>
      </c>
      <c r="AM2598" s="123">
        <f>V2598-AL2598</f>
        <v>9588.0000000000146</v>
      </c>
      <c r="AN2598" s="138"/>
      <c r="AO2598" s="72"/>
      <c r="AP2598" s="24"/>
      <c r="AQ2598" s="72"/>
      <c r="AS2598" s="165"/>
      <c r="AT2598" s="165"/>
    </row>
    <row r="2599" spans="1:46" s="82" customFormat="1" ht="38.25" outlineLevel="1" x14ac:dyDescent="0.25">
      <c r="A2599" s="70"/>
      <c r="B2599" s="72" t="s">
        <v>5329</v>
      </c>
      <c r="C2599" s="75" t="s">
        <v>79</v>
      </c>
      <c r="D2599" s="75" t="s">
        <v>5385</v>
      </c>
      <c r="E2599" s="75" t="s">
        <v>5386</v>
      </c>
      <c r="F2599" s="75" t="s">
        <v>5386</v>
      </c>
      <c r="G2599" s="75" t="s">
        <v>5430</v>
      </c>
      <c r="H2599" s="72" t="s">
        <v>100</v>
      </c>
      <c r="I2599" s="80">
        <v>0.5</v>
      </c>
      <c r="J2599" s="81">
        <v>710000000</v>
      </c>
      <c r="K2599" s="75" t="s">
        <v>82</v>
      </c>
      <c r="L2599" s="23" t="s">
        <v>696</v>
      </c>
      <c r="M2599" s="78" t="s">
        <v>101</v>
      </c>
      <c r="N2599" s="72"/>
      <c r="O2599" s="75" t="s">
        <v>5387</v>
      </c>
      <c r="P2599" s="75" t="s">
        <v>112</v>
      </c>
      <c r="Q2599" s="72"/>
      <c r="R2599" s="75"/>
      <c r="S2599" s="68"/>
      <c r="T2599" s="68"/>
      <c r="U2599" s="68">
        <v>535714.29</v>
      </c>
      <c r="V2599" s="68">
        <f t="shared" ref="V2599" si="631">U2599*1.12</f>
        <v>600000.00480000011</v>
      </c>
      <c r="W2599" s="68"/>
      <c r="X2599" s="72">
        <v>2017</v>
      </c>
      <c r="Y2599" s="71"/>
      <c r="Z2599" s="121"/>
      <c r="AA2599" s="121" t="s">
        <v>3153</v>
      </c>
      <c r="AB2599" s="121" t="s">
        <v>4792</v>
      </c>
      <c r="AC2599" s="121"/>
      <c r="AD2599" s="122"/>
      <c r="AE2599" s="128"/>
      <c r="AF2599" s="121" t="s">
        <v>6903</v>
      </c>
      <c r="AG2599" s="121"/>
      <c r="AH2599" s="121" t="s">
        <v>5368</v>
      </c>
      <c r="AI2599" s="121"/>
      <c r="AJ2599" s="123"/>
      <c r="AK2599" s="123"/>
      <c r="AL2599" s="123">
        <v>600000</v>
      </c>
      <c r="AM2599" s="123">
        <f>V2599-AL2599</f>
        <v>4.8000001115724444E-3</v>
      </c>
      <c r="AN2599" s="138"/>
      <c r="AO2599" s="72"/>
      <c r="AP2599" s="24"/>
      <c r="AQ2599" s="72"/>
      <c r="AS2599" s="165"/>
      <c r="AT2599" s="165"/>
    </row>
    <row r="2600" spans="1:46" s="82" customFormat="1" ht="89.25" outlineLevel="1" x14ac:dyDescent="0.25">
      <c r="A2600" s="70"/>
      <c r="B2600" s="72" t="s">
        <v>5330</v>
      </c>
      <c r="C2600" s="75" t="s">
        <v>79</v>
      </c>
      <c r="D2600" s="75" t="s">
        <v>5395</v>
      </c>
      <c r="E2600" s="75" t="s">
        <v>5396</v>
      </c>
      <c r="F2600" s="75" t="s">
        <v>5396</v>
      </c>
      <c r="G2600" s="75" t="s">
        <v>5409</v>
      </c>
      <c r="H2600" s="72" t="s">
        <v>100</v>
      </c>
      <c r="I2600" s="80">
        <v>0.5</v>
      </c>
      <c r="J2600" s="81">
        <v>710000000</v>
      </c>
      <c r="K2600" s="75" t="s">
        <v>82</v>
      </c>
      <c r="L2600" s="23" t="s">
        <v>696</v>
      </c>
      <c r="M2600" s="78" t="s">
        <v>101</v>
      </c>
      <c r="N2600" s="72"/>
      <c r="O2600" s="75" t="s">
        <v>5387</v>
      </c>
      <c r="P2600" s="75" t="s">
        <v>112</v>
      </c>
      <c r="Q2600" s="72"/>
      <c r="R2600" s="75"/>
      <c r="S2600" s="68"/>
      <c r="T2600" s="68"/>
      <c r="U2600" s="68">
        <v>357142.86</v>
      </c>
      <c r="V2600" s="68">
        <f t="shared" ref="V2600" si="632">U2600*1.12</f>
        <v>400000.00320000004</v>
      </c>
      <c r="W2600" s="68"/>
      <c r="X2600" s="72">
        <v>2017</v>
      </c>
      <c r="Y2600" s="71"/>
      <c r="Z2600" s="121"/>
      <c r="AA2600" s="121" t="s">
        <v>3153</v>
      </c>
      <c r="AB2600" s="121" t="s">
        <v>4792</v>
      </c>
      <c r="AC2600" s="121"/>
      <c r="AD2600" s="122"/>
      <c r="AE2600" s="128"/>
      <c r="AF2600" s="121" t="s">
        <v>6903</v>
      </c>
      <c r="AG2600" s="121"/>
      <c r="AH2600" s="121" t="s">
        <v>5368</v>
      </c>
      <c r="AI2600" s="121"/>
      <c r="AJ2600" s="123"/>
      <c r="AK2600" s="123"/>
      <c r="AL2600" s="123">
        <v>250000</v>
      </c>
      <c r="AM2600" s="123">
        <f>V2600-AL2600</f>
        <v>150000.00320000004</v>
      </c>
      <c r="AN2600" s="138"/>
      <c r="AO2600" s="72"/>
      <c r="AP2600" s="24"/>
      <c r="AQ2600" s="72"/>
      <c r="AS2600" s="165"/>
      <c r="AT2600" s="165"/>
    </row>
    <row r="2601" spans="1:46" s="82" customFormat="1" ht="63.75" outlineLevel="1" x14ac:dyDescent="0.25">
      <c r="A2601" s="70"/>
      <c r="B2601" s="72" t="s">
        <v>5331</v>
      </c>
      <c r="C2601" s="75" t="s">
        <v>79</v>
      </c>
      <c r="D2601" s="75" t="s">
        <v>5403</v>
      </c>
      <c r="E2601" s="75" t="s">
        <v>5404</v>
      </c>
      <c r="F2601" s="75" t="s">
        <v>5404</v>
      </c>
      <c r="G2601" s="75" t="s">
        <v>5410</v>
      </c>
      <c r="H2601" s="72" t="s">
        <v>100</v>
      </c>
      <c r="I2601" s="80">
        <v>0.5</v>
      </c>
      <c r="J2601" s="81">
        <v>710000000</v>
      </c>
      <c r="K2601" s="75" t="s">
        <v>82</v>
      </c>
      <c r="L2601" s="23" t="s">
        <v>696</v>
      </c>
      <c r="M2601" s="78" t="s">
        <v>101</v>
      </c>
      <c r="N2601" s="72"/>
      <c r="O2601" s="75" t="s">
        <v>5387</v>
      </c>
      <c r="P2601" s="75" t="s">
        <v>112</v>
      </c>
      <c r="Q2601" s="72"/>
      <c r="R2601" s="75"/>
      <c r="S2601" s="68"/>
      <c r="T2601" s="68"/>
      <c r="U2601" s="68">
        <v>89285.71</v>
      </c>
      <c r="V2601" s="68">
        <f t="shared" ref="V2601:V2602" si="633">U2601*1.12</f>
        <v>99999.995200000019</v>
      </c>
      <c r="W2601" s="68"/>
      <c r="X2601" s="72">
        <v>2017</v>
      </c>
      <c r="Y2601" s="71"/>
      <c r="Z2601" s="121"/>
      <c r="AA2601" s="121" t="s">
        <v>3153</v>
      </c>
      <c r="AB2601" s="121" t="s">
        <v>4792</v>
      </c>
      <c r="AC2601" s="121"/>
      <c r="AD2601" s="122"/>
      <c r="AE2601" s="128"/>
      <c r="AF2601" s="121" t="s">
        <v>6903</v>
      </c>
      <c r="AG2601" s="121"/>
      <c r="AH2601" s="121" t="s">
        <v>5368</v>
      </c>
      <c r="AI2601" s="121"/>
      <c r="AJ2601" s="123"/>
      <c r="AK2601" s="123"/>
      <c r="AL2601" s="123">
        <v>100000</v>
      </c>
      <c r="AM2601" s="123">
        <f>V2601-AL2601</f>
        <v>-4.7999999806052074E-3</v>
      </c>
      <c r="AN2601" s="138"/>
      <c r="AO2601" s="72"/>
      <c r="AP2601" s="24"/>
      <c r="AQ2601" s="72"/>
      <c r="AS2601" s="165"/>
      <c r="AT2601" s="165"/>
    </row>
    <row r="2602" spans="1:46" s="82" customFormat="1" ht="76.5" outlineLevel="1" x14ac:dyDescent="0.25">
      <c r="A2602" s="70"/>
      <c r="B2602" s="72" t="s">
        <v>5332</v>
      </c>
      <c r="C2602" s="75" t="s">
        <v>79</v>
      </c>
      <c r="D2602" s="75" t="s">
        <v>4484</v>
      </c>
      <c r="E2602" s="75" t="s">
        <v>4485</v>
      </c>
      <c r="F2602" s="75" t="s">
        <v>4485</v>
      </c>
      <c r="G2602" s="75" t="s">
        <v>5431</v>
      </c>
      <c r="H2602" s="72" t="s">
        <v>100</v>
      </c>
      <c r="I2602" s="80">
        <v>0.5</v>
      </c>
      <c r="J2602" s="81">
        <v>710000000</v>
      </c>
      <c r="K2602" s="75" t="s">
        <v>82</v>
      </c>
      <c r="L2602" s="23" t="s">
        <v>696</v>
      </c>
      <c r="M2602" s="78" t="s">
        <v>101</v>
      </c>
      <c r="N2602" s="72"/>
      <c r="O2602" s="75" t="s">
        <v>5294</v>
      </c>
      <c r="P2602" s="75" t="s">
        <v>112</v>
      </c>
      <c r="Q2602" s="72"/>
      <c r="R2602" s="75"/>
      <c r="S2602" s="68"/>
      <c r="T2602" s="68"/>
      <c r="U2602" s="68">
        <v>383710</v>
      </c>
      <c r="V2602" s="68">
        <f t="shared" si="633"/>
        <v>429755.20000000007</v>
      </c>
      <c r="W2602" s="68"/>
      <c r="X2602" s="72">
        <v>2017</v>
      </c>
      <c r="Y2602" s="71"/>
      <c r="Z2602" s="121" t="s">
        <v>7002</v>
      </c>
      <c r="AA2602" s="121" t="s">
        <v>3153</v>
      </c>
      <c r="AB2602" s="121" t="s">
        <v>4792</v>
      </c>
      <c r="AC2602" s="121"/>
      <c r="AD2602" s="122"/>
      <c r="AE2602" s="128"/>
      <c r="AF2602" s="121" t="s">
        <v>6903</v>
      </c>
      <c r="AG2602" s="121"/>
      <c r="AH2602" s="121" t="s">
        <v>5363</v>
      </c>
      <c r="AI2602" s="121"/>
      <c r="AJ2602" s="123"/>
      <c r="AK2602" s="123"/>
      <c r="AL2602" s="123">
        <v>383710</v>
      </c>
      <c r="AM2602" s="123">
        <f>U2602-AL2602</f>
        <v>0</v>
      </c>
      <c r="AN2602" s="138"/>
      <c r="AO2602" s="72"/>
      <c r="AP2602" s="24"/>
      <c r="AQ2602" s="72"/>
      <c r="AS2602" s="165"/>
      <c r="AT2602" s="165"/>
    </row>
    <row r="2603" spans="1:46" s="40" customFormat="1" ht="76.5" outlineLevel="1" x14ac:dyDescent="0.25">
      <c r="A2603" s="70"/>
      <c r="B2603" s="72" t="s">
        <v>5333</v>
      </c>
      <c r="C2603" s="75" t="s">
        <v>79</v>
      </c>
      <c r="D2603" s="25" t="s">
        <v>983</v>
      </c>
      <c r="E2603" s="25" t="s">
        <v>984</v>
      </c>
      <c r="F2603" s="25" t="s">
        <v>985</v>
      </c>
      <c r="G2603" s="25" t="s">
        <v>4271</v>
      </c>
      <c r="H2603" s="72" t="s">
        <v>81</v>
      </c>
      <c r="I2603" s="29">
        <v>0.5</v>
      </c>
      <c r="J2603" s="41">
        <v>710000000</v>
      </c>
      <c r="K2603" s="25" t="s">
        <v>82</v>
      </c>
      <c r="L2603" s="23" t="s">
        <v>696</v>
      </c>
      <c r="M2603" s="74" t="s">
        <v>1419</v>
      </c>
      <c r="N2603" s="23"/>
      <c r="O2603" s="25" t="s">
        <v>4297</v>
      </c>
      <c r="P2603" s="67" t="s">
        <v>112</v>
      </c>
      <c r="Q2603" s="23"/>
      <c r="R2603" s="25"/>
      <c r="S2603" s="45"/>
      <c r="T2603" s="45"/>
      <c r="U2603" s="45">
        <v>0</v>
      </c>
      <c r="V2603" s="45">
        <f>U2603*1.12</f>
        <v>0</v>
      </c>
      <c r="W2603" s="45"/>
      <c r="X2603" s="23">
        <v>2017</v>
      </c>
      <c r="Y2603" s="43" t="s">
        <v>4081</v>
      </c>
      <c r="Z2603" s="121" t="s">
        <v>1426</v>
      </c>
      <c r="AA2603" s="121" t="s">
        <v>749</v>
      </c>
      <c r="AB2603" s="121"/>
      <c r="AC2603" s="121"/>
      <c r="AD2603" s="122"/>
      <c r="AE2603" s="128"/>
      <c r="AF2603" s="121" t="s">
        <v>4078</v>
      </c>
      <c r="AG2603" s="121"/>
      <c r="AH2603" s="126"/>
      <c r="AI2603" s="121"/>
      <c r="AJ2603" s="123"/>
      <c r="AK2603" s="123"/>
      <c r="AL2603" s="123" t="s">
        <v>7011</v>
      </c>
      <c r="AM2603" s="123"/>
      <c r="AN2603" s="138"/>
      <c r="AO2603" s="23"/>
      <c r="AP2603" s="24"/>
      <c r="AQ2603" s="23"/>
      <c r="AS2603" s="163"/>
      <c r="AT2603" s="163"/>
    </row>
    <row r="2604" spans="1:46" s="40" customFormat="1" ht="76.5" outlineLevel="1" x14ac:dyDescent="0.25">
      <c r="A2604" s="70"/>
      <c r="B2604" s="72" t="s">
        <v>7012</v>
      </c>
      <c r="C2604" s="75" t="s">
        <v>79</v>
      </c>
      <c r="D2604" s="25" t="s">
        <v>983</v>
      </c>
      <c r="E2604" s="25" t="s">
        <v>984</v>
      </c>
      <c r="F2604" s="25" t="s">
        <v>985</v>
      </c>
      <c r="G2604" s="25" t="s">
        <v>4271</v>
      </c>
      <c r="H2604" s="72" t="s">
        <v>3011</v>
      </c>
      <c r="I2604" s="29">
        <v>0.5</v>
      </c>
      <c r="J2604" s="41">
        <v>710000000</v>
      </c>
      <c r="K2604" s="25" t="s">
        <v>82</v>
      </c>
      <c r="L2604" s="23" t="s">
        <v>273</v>
      </c>
      <c r="M2604" s="74" t="s">
        <v>1419</v>
      </c>
      <c r="N2604" s="23"/>
      <c r="O2604" s="25" t="s">
        <v>4297</v>
      </c>
      <c r="P2604" s="67" t="s">
        <v>112</v>
      </c>
      <c r="Q2604" s="23"/>
      <c r="R2604" s="25"/>
      <c r="S2604" s="45"/>
      <c r="T2604" s="45"/>
      <c r="U2604" s="45">
        <v>896582</v>
      </c>
      <c r="V2604" s="45">
        <f>U2604*1.12</f>
        <v>1004171.8400000001</v>
      </c>
      <c r="W2604" s="45"/>
      <c r="X2604" s="23">
        <v>2017</v>
      </c>
      <c r="Y2604" s="43"/>
      <c r="Z2604" s="121" t="s">
        <v>1426</v>
      </c>
      <c r="AA2604" s="121" t="s">
        <v>749</v>
      </c>
      <c r="AB2604" s="121" t="s">
        <v>4791</v>
      </c>
      <c r="AC2604" s="121"/>
      <c r="AD2604" s="122" t="s">
        <v>8399</v>
      </c>
      <c r="AE2604" s="128">
        <v>42857</v>
      </c>
      <c r="AF2604" s="121" t="s">
        <v>8400</v>
      </c>
      <c r="AG2604" s="121"/>
      <c r="AH2604" s="121" t="s">
        <v>8392</v>
      </c>
      <c r="AI2604" s="121"/>
      <c r="AJ2604" s="123"/>
      <c r="AK2604" s="123"/>
      <c r="AL2604" s="123">
        <v>896580</v>
      </c>
      <c r="AM2604" s="123">
        <f>U2604-AL2604</f>
        <v>2</v>
      </c>
      <c r="AN2604" s="138"/>
      <c r="AO2604" s="23"/>
      <c r="AP2604" s="24"/>
      <c r="AQ2604" s="23"/>
      <c r="AS2604" s="163"/>
      <c r="AT2604" s="163"/>
    </row>
    <row r="2605" spans="1:46" s="40" customFormat="1" ht="76.5" outlineLevel="1" x14ac:dyDescent="0.25">
      <c r="A2605" s="70"/>
      <c r="B2605" s="72" t="s">
        <v>5334</v>
      </c>
      <c r="C2605" s="75" t="s">
        <v>79</v>
      </c>
      <c r="D2605" s="75" t="s">
        <v>5299</v>
      </c>
      <c r="E2605" s="75" t="s">
        <v>5300</v>
      </c>
      <c r="F2605" s="75" t="s">
        <v>5300</v>
      </c>
      <c r="G2605" s="75" t="s">
        <v>5301</v>
      </c>
      <c r="H2605" s="23" t="s">
        <v>100</v>
      </c>
      <c r="I2605" s="29">
        <v>0.5</v>
      </c>
      <c r="J2605" s="41">
        <v>710000000</v>
      </c>
      <c r="K2605" s="25" t="s">
        <v>82</v>
      </c>
      <c r="L2605" s="23" t="s">
        <v>696</v>
      </c>
      <c r="M2605" s="78" t="s">
        <v>101</v>
      </c>
      <c r="N2605" s="23"/>
      <c r="O2605" s="75" t="s">
        <v>5302</v>
      </c>
      <c r="P2605" s="67" t="s">
        <v>112</v>
      </c>
      <c r="Q2605" s="23"/>
      <c r="R2605" s="25"/>
      <c r="S2605" s="45"/>
      <c r="T2605" s="45"/>
      <c r="U2605" s="45">
        <v>200000</v>
      </c>
      <c r="V2605" s="45">
        <f>U2605*1.12</f>
        <v>224000.00000000003</v>
      </c>
      <c r="W2605" s="45"/>
      <c r="X2605" s="23">
        <v>2017</v>
      </c>
      <c r="Y2605" s="43"/>
      <c r="Z2605" s="121"/>
      <c r="AA2605" s="121" t="s">
        <v>762</v>
      </c>
      <c r="AB2605" s="121" t="s">
        <v>4703</v>
      </c>
      <c r="AC2605" s="121"/>
      <c r="AD2605" s="122"/>
      <c r="AE2605" s="128"/>
      <c r="AF2605" s="121" t="s">
        <v>8305</v>
      </c>
      <c r="AG2605" s="121"/>
      <c r="AH2605" s="121" t="s">
        <v>7064</v>
      </c>
      <c r="AI2605" s="121"/>
      <c r="AJ2605" s="123"/>
      <c r="AK2605" s="123"/>
      <c r="AL2605" s="123">
        <v>224000</v>
      </c>
      <c r="AM2605" s="123">
        <f>V2605-AL2605</f>
        <v>0</v>
      </c>
      <c r="AN2605" s="136"/>
      <c r="AO2605" s="23"/>
      <c r="AP2605" s="24"/>
      <c r="AQ2605" s="23"/>
      <c r="AS2605" s="163"/>
      <c r="AT2605" s="163"/>
    </row>
    <row r="2606" spans="1:46" s="40" customFormat="1" ht="76.5" outlineLevel="1" x14ac:dyDescent="0.25">
      <c r="A2606" s="70"/>
      <c r="B2606" s="72" t="s">
        <v>5335</v>
      </c>
      <c r="C2606" s="25" t="s">
        <v>79</v>
      </c>
      <c r="D2606" s="25" t="s">
        <v>3154</v>
      </c>
      <c r="E2606" s="75" t="s">
        <v>3155</v>
      </c>
      <c r="F2606" s="75" t="s">
        <v>3155</v>
      </c>
      <c r="G2606" s="75" t="s">
        <v>5312</v>
      </c>
      <c r="H2606" s="23" t="s">
        <v>100</v>
      </c>
      <c r="I2606" s="29">
        <v>1</v>
      </c>
      <c r="J2606" s="41">
        <v>710000000</v>
      </c>
      <c r="K2606" s="25" t="s">
        <v>82</v>
      </c>
      <c r="L2606" s="25" t="s">
        <v>696</v>
      </c>
      <c r="M2606" s="30" t="s">
        <v>96</v>
      </c>
      <c r="N2606" s="23"/>
      <c r="O2606" s="75" t="s">
        <v>4297</v>
      </c>
      <c r="P2606" s="67" t="s">
        <v>112</v>
      </c>
      <c r="Q2606" s="23"/>
      <c r="R2606" s="25"/>
      <c r="S2606" s="45"/>
      <c r="T2606" s="45"/>
      <c r="U2606" s="45">
        <v>10625</v>
      </c>
      <c r="V2606" s="45">
        <f t="shared" si="629"/>
        <v>11900.000000000002</v>
      </c>
      <c r="W2606" s="45"/>
      <c r="X2606" s="23">
        <v>2017</v>
      </c>
      <c r="Y2606" s="43"/>
      <c r="Z2606" s="121" t="s">
        <v>1711</v>
      </c>
      <c r="AA2606" s="121" t="s">
        <v>751</v>
      </c>
      <c r="AB2606" s="121" t="s">
        <v>4703</v>
      </c>
      <c r="AC2606" s="121"/>
      <c r="AD2606" s="122"/>
      <c r="AE2606" s="128"/>
      <c r="AF2606" s="121"/>
      <c r="AG2606" s="121"/>
      <c r="AH2606" s="126"/>
      <c r="AI2606" s="121"/>
      <c r="AJ2606" s="123"/>
      <c r="AK2606" s="123"/>
      <c r="AL2606" s="123"/>
      <c r="AM2606" s="123"/>
      <c r="AN2606" s="136"/>
      <c r="AO2606" s="23"/>
      <c r="AP2606" s="24"/>
      <c r="AQ2606" s="23"/>
      <c r="AS2606" s="163"/>
      <c r="AT2606" s="163"/>
    </row>
    <row r="2607" spans="1:46" s="40" customFormat="1" ht="51" outlineLevel="1" x14ac:dyDescent="0.25">
      <c r="A2607" s="70"/>
      <c r="B2607" s="72" t="s">
        <v>5336</v>
      </c>
      <c r="C2607" s="21" t="s">
        <v>79</v>
      </c>
      <c r="D2607" s="25" t="s">
        <v>980</v>
      </c>
      <c r="E2607" s="25" t="s">
        <v>981</v>
      </c>
      <c r="F2607" s="25" t="s">
        <v>982</v>
      </c>
      <c r="G2607" s="75" t="s">
        <v>5432</v>
      </c>
      <c r="H2607" s="23" t="s">
        <v>100</v>
      </c>
      <c r="I2607" s="29">
        <v>1</v>
      </c>
      <c r="J2607" s="41">
        <v>710000000</v>
      </c>
      <c r="K2607" s="25" t="s">
        <v>82</v>
      </c>
      <c r="L2607" s="23" t="s">
        <v>696</v>
      </c>
      <c r="M2607" s="30" t="s">
        <v>111</v>
      </c>
      <c r="N2607" s="23"/>
      <c r="O2607" s="25" t="s">
        <v>184</v>
      </c>
      <c r="P2607" s="25" t="s">
        <v>112</v>
      </c>
      <c r="Q2607" s="23"/>
      <c r="R2607" s="25"/>
      <c r="S2607" s="45"/>
      <c r="T2607" s="45"/>
      <c r="U2607" s="45">
        <v>0</v>
      </c>
      <c r="V2607" s="45">
        <f>U2607*1.12</f>
        <v>0</v>
      </c>
      <c r="W2607" s="45"/>
      <c r="X2607" s="23">
        <v>2017</v>
      </c>
      <c r="Y2607" s="71" t="s">
        <v>929</v>
      </c>
      <c r="Z2607" s="121" t="s">
        <v>729</v>
      </c>
      <c r="AA2607" s="121" t="s">
        <v>751</v>
      </c>
      <c r="AB2607" s="121"/>
      <c r="AC2607" s="121"/>
      <c r="AD2607" s="122"/>
      <c r="AE2607" s="122"/>
      <c r="AF2607" s="121" t="s">
        <v>929</v>
      </c>
      <c r="AG2607" s="121"/>
      <c r="AH2607" s="121" t="s">
        <v>929</v>
      </c>
      <c r="AI2607" s="121"/>
      <c r="AJ2607" s="123"/>
      <c r="AK2607" s="123"/>
      <c r="AL2607" s="123" t="s">
        <v>9312</v>
      </c>
      <c r="AM2607" s="123"/>
      <c r="AN2607" s="136"/>
      <c r="AO2607" s="23"/>
      <c r="AP2607" s="24"/>
      <c r="AQ2607" s="23"/>
      <c r="AS2607" s="163"/>
      <c r="AT2607" s="163"/>
    </row>
    <row r="2608" spans="1:46" s="40" customFormat="1" ht="114.75" outlineLevel="1" x14ac:dyDescent="0.25">
      <c r="A2608" s="70"/>
      <c r="B2608" s="72" t="s">
        <v>5337</v>
      </c>
      <c r="C2608" s="75" t="s">
        <v>79</v>
      </c>
      <c r="D2608" s="75" t="s">
        <v>160</v>
      </c>
      <c r="E2608" s="75" t="s">
        <v>161</v>
      </c>
      <c r="F2608" s="75" t="s">
        <v>161</v>
      </c>
      <c r="G2608" s="75" t="s">
        <v>992</v>
      </c>
      <c r="H2608" s="72" t="s">
        <v>3011</v>
      </c>
      <c r="I2608" s="29">
        <v>0.5</v>
      </c>
      <c r="J2608" s="41">
        <v>710000000</v>
      </c>
      <c r="K2608" s="25" t="s">
        <v>82</v>
      </c>
      <c r="L2608" s="23" t="s">
        <v>696</v>
      </c>
      <c r="M2608" s="74" t="s">
        <v>1419</v>
      </c>
      <c r="N2608" s="23"/>
      <c r="O2608" s="25" t="s">
        <v>4299</v>
      </c>
      <c r="P2608" s="67" t="s">
        <v>112</v>
      </c>
      <c r="Q2608" s="23"/>
      <c r="R2608" s="25"/>
      <c r="S2608" s="45"/>
      <c r="T2608" s="45"/>
      <c r="U2608" s="45">
        <v>0</v>
      </c>
      <c r="V2608" s="45">
        <f>U2608*1.12</f>
        <v>0</v>
      </c>
      <c r="W2608" s="45"/>
      <c r="X2608" s="23">
        <v>2017</v>
      </c>
      <c r="Y2608" s="43" t="s">
        <v>4239</v>
      </c>
      <c r="Z2608" s="121" t="s">
        <v>5308</v>
      </c>
      <c r="AA2608" s="121" t="s">
        <v>749</v>
      </c>
      <c r="AB2608" s="121" t="s">
        <v>4791</v>
      </c>
      <c r="AC2608" s="121"/>
      <c r="AD2608" s="122" t="s">
        <v>8398</v>
      </c>
      <c r="AE2608" s="128">
        <v>42859</v>
      </c>
      <c r="AF2608" s="121" t="s">
        <v>8397</v>
      </c>
      <c r="AG2608" s="121"/>
      <c r="AH2608" s="121" t="s">
        <v>7058</v>
      </c>
      <c r="AI2608" s="121"/>
      <c r="AJ2608" s="123"/>
      <c r="AK2608" s="123"/>
      <c r="AL2608" s="123" t="s">
        <v>9074</v>
      </c>
      <c r="AM2608" s="123"/>
      <c r="AN2608" s="136"/>
      <c r="AO2608" s="23"/>
      <c r="AP2608" s="24"/>
      <c r="AQ2608" s="23"/>
      <c r="AS2608" s="163"/>
      <c r="AT2608" s="163"/>
    </row>
    <row r="2609" spans="1:46" s="40" customFormat="1" ht="114.75" outlineLevel="1" x14ac:dyDescent="0.25">
      <c r="A2609" s="70"/>
      <c r="B2609" s="72" t="s">
        <v>9073</v>
      </c>
      <c r="C2609" s="75" t="s">
        <v>79</v>
      </c>
      <c r="D2609" s="75" t="s">
        <v>160</v>
      </c>
      <c r="E2609" s="75" t="s">
        <v>161</v>
      </c>
      <c r="F2609" s="75" t="s">
        <v>161</v>
      </c>
      <c r="G2609" s="75" t="s">
        <v>992</v>
      </c>
      <c r="H2609" s="72" t="s">
        <v>3011</v>
      </c>
      <c r="I2609" s="29">
        <v>0.5</v>
      </c>
      <c r="J2609" s="41">
        <v>710000000</v>
      </c>
      <c r="K2609" s="25" t="s">
        <v>82</v>
      </c>
      <c r="L2609" s="23" t="s">
        <v>696</v>
      </c>
      <c r="M2609" s="74" t="s">
        <v>1419</v>
      </c>
      <c r="N2609" s="23"/>
      <c r="O2609" s="25" t="s">
        <v>4299</v>
      </c>
      <c r="P2609" s="67" t="s">
        <v>112</v>
      </c>
      <c r="Q2609" s="23"/>
      <c r="R2609" s="25"/>
      <c r="S2609" s="45"/>
      <c r="T2609" s="45"/>
      <c r="U2609" s="45">
        <v>989570</v>
      </c>
      <c r="V2609" s="45">
        <f>U2609*1.12</f>
        <v>1108318.4000000001</v>
      </c>
      <c r="W2609" s="45"/>
      <c r="X2609" s="23">
        <v>2017</v>
      </c>
      <c r="Y2609" s="43"/>
      <c r="Z2609" s="121" t="s">
        <v>5308</v>
      </c>
      <c r="AA2609" s="121" t="s">
        <v>749</v>
      </c>
      <c r="AB2609" s="121" t="s">
        <v>4791</v>
      </c>
      <c r="AC2609" s="121"/>
      <c r="AD2609" s="122" t="s">
        <v>8398</v>
      </c>
      <c r="AE2609" s="128">
        <v>42859</v>
      </c>
      <c r="AF2609" s="121" t="s">
        <v>8397</v>
      </c>
      <c r="AG2609" s="121"/>
      <c r="AH2609" s="121" t="s">
        <v>7058</v>
      </c>
      <c r="AI2609" s="121"/>
      <c r="AJ2609" s="123"/>
      <c r="AK2609" s="123"/>
      <c r="AL2609" s="123">
        <v>680000</v>
      </c>
      <c r="AM2609" s="123">
        <f>U2609-AL2609</f>
        <v>309570</v>
      </c>
      <c r="AN2609" s="136"/>
      <c r="AO2609" s="23"/>
      <c r="AP2609" s="24"/>
      <c r="AQ2609" s="23"/>
      <c r="AS2609" s="163"/>
      <c r="AT2609" s="163"/>
    </row>
    <row r="2610" spans="1:46" s="40" customFormat="1" ht="114.75" outlineLevel="1" x14ac:dyDescent="0.25">
      <c r="A2610" s="70"/>
      <c r="B2610" s="72" t="s">
        <v>5338</v>
      </c>
      <c r="C2610" s="75" t="s">
        <v>79</v>
      </c>
      <c r="D2610" s="25" t="s">
        <v>160</v>
      </c>
      <c r="E2610" s="25" t="s">
        <v>161</v>
      </c>
      <c r="F2610" s="25" t="s">
        <v>161</v>
      </c>
      <c r="G2610" s="75" t="s">
        <v>204</v>
      </c>
      <c r="H2610" s="72" t="s">
        <v>3011</v>
      </c>
      <c r="I2610" s="29">
        <v>0.5</v>
      </c>
      <c r="J2610" s="41">
        <v>710000000</v>
      </c>
      <c r="K2610" s="25" t="s">
        <v>82</v>
      </c>
      <c r="L2610" s="23" t="s">
        <v>696</v>
      </c>
      <c r="M2610" s="74" t="s">
        <v>1419</v>
      </c>
      <c r="N2610" s="23"/>
      <c r="O2610" s="75" t="s">
        <v>184</v>
      </c>
      <c r="P2610" s="67" t="s">
        <v>112</v>
      </c>
      <c r="Q2610" s="23"/>
      <c r="R2610" s="25"/>
      <c r="S2610" s="45"/>
      <c r="T2610" s="45"/>
      <c r="U2610" s="45">
        <v>800000</v>
      </c>
      <c r="V2610" s="45">
        <f t="shared" si="629"/>
        <v>896000.00000000012</v>
      </c>
      <c r="W2610" s="45"/>
      <c r="X2610" s="23">
        <v>2017</v>
      </c>
      <c r="Y2610" s="43"/>
      <c r="Z2610" s="121"/>
      <c r="AA2610" s="121" t="s">
        <v>749</v>
      </c>
      <c r="AB2610" s="121" t="s">
        <v>4791</v>
      </c>
      <c r="AC2610" s="121"/>
      <c r="AD2610" s="122" t="s">
        <v>8395</v>
      </c>
      <c r="AE2610" s="128">
        <v>42859</v>
      </c>
      <c r="AF2610" s="121" t="s">
        <v>8396</v>
      </c>
      <c r="AG2610" s="121"/>
      <c r="AH2610" s="121" t="s">
        <v>7058</v>
      </c>
      <c r="AI2610" s="121"/>
      <c r="AJ2610" s="123"/>
      <c r="AK2610" s="123"/>
      <c r="AL2610" s="123">
        <v>740000</v>
      </c>
      <c r="AM2610" s="123">
        <f>U2610-AL2610</f>
        <v>60000</v>
      </c>
      <c r="AN2610" s="136"/>
      <c r="AO2610" s="23"/>
      <c r="AP2610" s="24"/>
      <c r="AQ2610" s="23"/>
      <c r="AS2610" s="163"/>
      <c r="AT2610" s="163"/>
    </row>
    <row r="2611" spans="1:46" s="40" customFormat="1" ht="89.25" outlineLevel="1" x14ac:dyDescent="0.25">
      <c r="A2611" s="70"/>
      <c r="B2611" s="72" t="s">
        <v>5339</v>
      </c>
      <c r="C2611" s="75" t="s">
        <v>79</v>
      </c>
      <c r="D2611" s="25" t="s">
        <v>5433</v>
      </c>
      <c r="E2611" s="25" t="s">
        <v>5434</v>
      </c>
      <c r="F2611" s="25" t="s">
        <v>5434</v>
      </c>
      <c r="G2611" s="75" t="s">
        <v>5435</v>
      </c>
      <c r="H2611" s="23" t="s">
        <v>100</v>
      </c>
      <c r="I2611" s="29">
        <v>0.5</v>
      </c>
      <c r="J2611" s="41">
        <v>710000000</v>
      </c>
      <c r="K2611" s="25" t="s">
        <v>82</v>
      </c>
      <c r="L2611" s="23" t="s">
        <v>696</v>
      </c>
      <c r="M2611" s="74" t="s">
        <v>1419</v>
      </c>
      <c r="N2611" s="23"/>
      <c r="O2611" s="75" t="s">
        <v>184</v>
      </c>
      <c r="P2611" s="67" t="s">
        <v>112</v>
      </c>
      <c r="Q2611" s="23"/>
      <c r="R2611" s="25"/>
      <c r="S2611" s="45"/>
      <c r="T2611" s="45"/>
      <c r="U2611" s="45">
        <v>300000</v>
      </c>
      <c r="V2611" s="45">
        <f t="shared" ref="V2611" si="634">U2611*1.12</f>
        <v>336000.00000000006</v>
      </c>
      <c r="W2611" s="45"/>
      <c r="X2611" s="23">
        <v>2017</v>
      </c>
      <c r="Y2611" s="43"/>
      <c r="Z2611" s="121"/>
      <c r="AA2611" s="121" t="s">
        <v>749</v>
      </c>
      <c r="AB2611" s="121" t="s">
        <v>4703</v>
      </c>
      <c r="AC2611" s="121"/>
      <c r="AD2611" s="122"/>
      <c r="AE2611" s="122"/>
      <c r="AF2611" s="121" t="s">
        <v>7057</v>
      </c>
      <c r="AG2611" s="121"/>
      <c r="AH2611" s="121" t="s">
        <v>7058</v>
      </c>
      <c r="AI2611" s="121"/>
      <c r="AJ2611" s="123"/>
      <c r="AK2611" s="123"/>
      <c r="AL2611" s="123">
        <v>300000</v>
      </c>
      <c r="AM2611" s="123">
        <f>U2611-AL2611</f>
        <v>0</v>
      </c>
      <c r="AN2611" s="136"/>
      <c r="AO2611" s="23"/>
      <c r="AP2611" s="24"/>
      <c r="AQ2611" s="23"/>
      <c r="AS2611" s="163"/>
      <c r="AT2611" s="163"/>
    </row>
    <row r="2612" spans="1:46" s="40" customFormat="1" ht="76.5" outlineLevel="1" x14ac:dyDescent="0.25">
      <c r="A2612" s="70"/>
      <c r="B2612" s="72" t="s">
        <v>5340</v>
      </c>
      <c r="C2612" s="75" t="s">
        <v>79</v>
      </c>
      <c r="D2612" s="25" t="s">
        <v>5436</v>
      </c>
      <c r="E2612" s="25" t="s">
        <v>5437</v>
      </c>
      <c r="F2612" s="25" t="s">
        <v>5437</v>
      </c>
      <c r="G2612" s="75" t="s">
        <v>5438</v>
      </c>
      <c r="H2612" s="23" t="s">
        <v>100</v>
      </c>
      <c r="I2612" s="29">
        <v>0.5</v>
      </c>
      <c r="J2612" s="41">
        <v>710000000</v>
      </c>
      <c r="K2612" s="25" t="s">
        <v>82</v>
      </c>
      <c r="L2612" s="23" t="s">
        <v>696</v>
      </c>
      <c r="M2612" s="74" t="s">
        <v>1419</v>
      </c>
      <c r="N2612" s="23"/>
      <c r="O2612" s="75" t="s">
        <v>184</v>
      </c>
      <c r="P2612" s="67" t="s">
        <v>112</v>
      </c>
      <c r="Q2612" s="23"/>
      <c r="R2612" s="25"/>
      <c r="S2612" s="45"/>
      <c r="T2612" s="45"/>
      <c r="U2612" s="45">
        <v>400000</v>
      </c>
      <c r="V2612" s="45">
        <f t="shared" ref="V2612" si="635">U2612*1.12</f>
        <v>448000.00000000006</v>
      </c>
      <c r="W2612" s="45"/>
      <c r="X2612" s="23">
        <v>2017</v>
      </c>
      <c r="Y2612" s="43"/>
      <c r="Z2612" s="121"/>
      <c r="AA2612" s="121" t="s">
        <v>749</v>
      </c>
      <c r="AB2612" s="121" t="s">
        <v>4703</v>
      </c>
      <c r="AC2612" s="121"/>
      <c r="AD2612" s="122"/>
      <c r="AE2612" s="122"/>
      <c r="AF2612" s="121" t="s">
        <v>7057</v>
      </c>
      <c r="AG2612" s="121"/>
      <c r="AH2612" s="121" t="s">
        <v>7058</v>
      </c>
      <c r="AI2612" s="121"/>
      <c r="AJ2612" s="123"/>
      <c r="AK2612" s="123"/>
      <c r="AL2612" s="123">
        <v>400000</v>
      </c>
      <c r="AM2612" s="123">
        <f>U2612-AL2612</f>
        <v>0</v>
      </c>
      <c r="AN2612" s="136"/>
      <c r="AO2612" s="23"/>
      <c r="AP2612" s="24"/>
      <c r="AQ2612" s="23"/>
      <c r="AS2612" s="163"/>
      <c r="AT2612" s="163"/>
    </row>
    <row r="2613" spans="1:46" s="40" customFormat="1" ht="127.5" outlineLevel="1" x14ac:dyDescent="0.25">
      <c r="A2613" s="70"/>
      <c r="B2613" s="72" t="s">
        <v>5341</v>
      </c>
      <c r="C2613" s="75" t="s">
        <v>79</v>
      </c>
      <c r="D2613" s="25" t="s">
        <v>180</v>
      </c>
      <c r="E2613" s="25" t="s">
        <v>181</v>
      </c>
      <c r="F2613" s="25" t="s">
        <v>181</v>
      </c>
      <c r="G2613" s="25" t="s">
        <v>210</v>
      </c>
      <c r="H2613" s="23" t="s">
        <v>3011</v>
      </c>
      <c r="I2613" s="29">
        <v>0.5</v>
      </c>
      <c r="J2613" s="41">
        <v>710000000</v>
      </c>
      <c r="K2613" s="25" t="s">
        <v>82</v>
      </c>
      <c r="L2613" s="23" t="s">
        <v>696</v>
      </c>
      <c r="M2613" s="74" t="s">
        <v>1419</v>
      </c>
      <c r="N2613" s="23"/>
      <c r="O2613" s="75" t="s">
        <v>184</v>
      </c>
      <c r="P2613" s="67" t="s">
        <v>112</v>
      </c>
      <c r="Q2613" s="23"/>
      <c r="R2613" s="25"/>
      <c r="S2613" s="45"/>
      <c r="T2613" s="45"/>
      <c r="U2613" s="45">
        <v>900000</v>
      </c>
      <c r="V2613" s="45">
        <f t="shared" ref="V2613:V2614" si="636">U2613*1.12</f>
        <v>1008000.0000000001</v>
      </c>
      <c r="W2613" s="45"/>
      <c r="X2613" s="23">
        <v>2017</v>
      </c>
      <c r="Y2613" s="43"/>
      <c r="Z2613" s="121" t="s">
        <v>989</v>
      </c>
      <c r="AA2613" s="121" t="s">
        <v>749</v>
      </c>
      <c r="AB2613" s="121" t="s">
        <v>4790</v>
      </c>
      <c r="AC2613" s="121"/>
      <c r="AD2613" s="122" t="s">
        <v>6973</v>
      </c>
      <c r="AE2613" s="128">
        <v>42845</v>
      </c>
      <c r="AF2613" s="121" t="s">
        <v>8271</v>
      </c>
      <c r="AG2613" s="121" t="s">
        <v>9018</v>
      </c>
      <c r="AH2613" s="121" t="s">
        <v>6902</v>
      </c>
      <c r="AI2613" s="121"/>
      <c r="AJ2613" s="123"/>
      <c r="AK2613" s="123"/>
      <c r="AL2613" s="123">
        <v>840000</v>
      </c>
      <c r="AM2613" s="123">
        <f>U2613-AL2613</f>
        <v>60000</v>
      </c>
      <c r="AN2613" s="136"/>
      <c r="AO2613" s="23"/>
      <c r="AP2613" s="24"/>
      <c r="AQ2613" s="23"/>
      <c r="AS2613" s="163"/>
      <c r="AT2613" s="163"/>
    </row>
    <row r="2614" spans="1:46" s="40" customFormat="1" ht="76.5" outlineLevel="1" x14ac:dyDescent="0.25">
      <c r="A2614" s="70"/>
      <c r="B2614" s="72" t="s">
        <v>5342</v>
      </c>
      <c r="C2614" s="75" t="s">
        <v>79</v>
      </c>
      <c r="D2614" s="25" t="s">
        <v>158</v>
      </c>
      <c r="E2614" s="25" t="s">
        <v>159</v>
      </c>
      <c r="F2614" s="25" t="s">
        <v>159</v>
      </c>
      <c r="G2614" s="25" t="s">
        <v>4294</v>
      </c>
      <c r="H2614" s="23" t="s">
        <v>81</v>
      </c>
      <c r="I2614" s="29">
        <v>0.5</v>
      </c>
      <c r="J2614" s="41">
        <v>710000000</v>
      </c>
      <c r="K2614" s="25" t="s">
        <v>82</v>
      </c>
      <c r="L2614" s="75" t="s">
        <v>273</v>
      </c>
      <c r="M2614" s="74" t="s">
        <v>1419</v>
      </c>
      <c r="N2614" s="23"/>
      <c r="O2614" s="25" t="s">
        <v>4299</v>
      </c>
      <c r="P2614" s="67" t="s">
        <v>112</v>
      </c>
      <c r="Q2614" s="23"/>
      <c r="R2614" s="25"/>
      <c r="S2614" s="45"/>
      <c r="T2614" s="45"/>
      <c r="U2614" s="45">
        <v>0</v>
      </c>
      <c r="V2614" s="45">
        <f t="shared" si="636"/>
        <v>0</v>
      </c>
      <c r="W2614" s="45"/>
      <c r="X2614" s="23">
        <v>2017</v>
      </c>
      <c r="Y2614" s="43" t="s">
        <v>7366</v>
      </c>
      <c r="Z2614" s="121" t="s">
        <v>1422</v>
      </c>
      <c r="AA2614" s="121" t="s">
        <v>749</v>
      </c>
      <c r="AB2614" s="121"/>
      <c r="AC2614" s="121"/>
      <c r="AD2614" s="122"/>
      <c r="AE2614" s="128"/>
      <c r="AF2614" s="121" t="s">
        <v>4078</v>
      </c>
      <c r="AG2614" s="121"/>
      <c r="AH2614" s="126"/>
      <c r="AI2614" s="121"/>
      <c r="AJ2614" s="123"/>
      <c r="AK2614" s="123"/>
      <c r="AL2614" s="123"/>
      <c r="AM2614" s="123"/>
      <c r="AN2614" s="136"/>
      <c r="AO2614" s="23"/>
      <c r="AP2614" s="24"/>
      <c r="AQ2614" s="23"/>
      <c r="AS2614" s="163"/>
      <c r="AT2614" s="163"/>
    </row>
    <row r="2615" spans="1:46" s="40" customFormat="1" ht="76.5" outlineLevel="1" x14ac:dyDescent="0.25">
      <c r="A2615" s="70"/>
      <c r="B2615" s="72" t="s">
        <v>7367</v>
      </c>
      <c r="C2615" s="75" t="s">
        <v>79</v>
      </c>
      <c r="D2615" s="25" t="s">
        <v>7363</v>
      </c>
      <c r="E2615" s="25" t="s">
        <v>7364</v>
      </c>
      <c r="F2615" s="25" t="s">
        <v>7365</v>
      </c>
      <c r="G2615" s="25" t="s">
        <v>7369</v>
      </c>
      <c r="H2615" s="23" t="s">
        <v>81</v>
      </c>
      <c r="I2615" s="29">
        <v>0.5</v>
      </c>
      <c r="J2615" s="41">
        <v>710000000</v>
      </c>
      <c r="K2615" s="25" t="s">
        <v>82</v>
      </c>
      <c r="L2615" s="75" t="s">
        <v>273</v>
      </c>
      <c r="M2615" s="74" t="s">
        <v>1419</v>
      </c>
      <c r="N2615" s="23"/>
      <c r="O2615" s="25" t="s">
        <v>4299</v>
      </c>
      <c r="P2615" s="67" t="s">
        <v>112</v>
      </c>
      <c r="Q2615" s="23"/>
      <c r="R2615" s="25"/>
      <c r="S2615" s="45"/>
      <c r="T2615" s="45"/>
      <c r="U2615" s="45">
        <v>4000000</v>
      </c>
      <c r="V2615" s="45">
        <f t="shared" ref="V2615" si="637">U2615*1.12</f>
        <v>4480000</v>
      </c>
      <c r="W2615" s="45"/>
      <c r="X2615" s="23">
        <v>2017</v>
      </c>
      <c r="Y2615" s="43"/>
      <c r="Z2615" s="121" t="s">
        <v>1422</v>
      </c>
      <c r="AA2615" s="121" t="s">
        <v>749</v>
      </c>
      <c r="AB2615" s="121" t="s">
        <v>4792</v>
      </c>
      <c r="AC2615" s="121">
        <v>3</v>
      </c>
      <c r="AD2615" s="122" t="s">
        <v>8341</v>
      </c>
      <c r="AE2615" s="128"/>
      <c r="AF2615" s="121" t="s">
        <v>8340</v>
      </c>
      <c r="AG2615" s="121"/>
      <c r="AH2615" s="121" t="s">
        <v>8259</v>
      </c>
      <c r="AI2615" s="121"/>
      <c r="AJ2615" s="123"/>
      <c r="AK2615" s="123"/>
      <c r="AL2615" s="123">
        <v>4480000</v>
      </c>
      <c r="AM2615" s="123">
        <f>V2615-AL2615</f>
        <v>0</v>
      </c>
      <c r="AN2615" s="136"/>
      <c r="AO2615" s="23"/>
      <c r="AP2615" s="24"/>
      <c r="AQ2615" s="23"/>
      <c r="AS2615" s="163"/>
      <c r="AT2615" s="163"/>
    </row>
    <row r="2616" spans="1:46" s="40" customFormat="1" ht="76.5" outlineLevel="1" x14ac:dyDescent="0.25">
      <c r="A2616" s="70"/>
      <c r="B2616" s="72" t="s">
        <v>5343</v>
      </c>
      <c r="C2616" s="75" t="s">
        <v>79</v>
      </c>
      <c r="D2616" s="25" t="s">
        <v>1144</v>
      </c>
      <c r="E2616" s="25" t="s">
        <v>1145</v>
      </c>
      <c r="F2616" s="25" t="s">
        <v>1145</v>
      </c>
      <c r="G2616" s="75" t="s">
        <v>4289</v>
      </c>
      <c r="H2616" s="23" t="s">
        <v>100</v>
      </c>
      <c r="I2616" s="29">
        <v>0.5</v>
      </c>
      <c r="J2616" s="41">
        <v>710000000</v>
      </c>
      <c r="K2616" s="25" t="s">
        <v>82</v>
      </c>
      <c r="L2616" s="23" t="s">
        <v>696</v>
      </c>
      <c r="M2616" s="74" t="s">
        <v>1419</v>
      </c>
      <c r="N2616" s="23"/>
      <c r="O2616" s="25" t="s">
        <v>4300</v>
      </c>
      <c r="P2616" s="67" t="s">
        <v>112</v>
      </c>
      <c r="Q2616" s="23"/>
      <c r="R2616" s="25"/>
      <c r="S2616" s="45"/>
      <c r="T2616" s="45"/>
      <c r="U2616" s="45">
        <v>653420.05000000005</v>
      </c>
      <c r="V2616" s="45">
        <f t="shared" ref="V2616" si="638">U2616*1.12</f>
        <v>731830.45600000012</v>
      </c>
      <c r="W2616" s="45"/>
      <c r="X2616" s="23">
        <v>2017</v>
      </c>
      <c r="Y2616" s="43"/>
      <c r="Z2616" s="121" t="s">
        <v>1146</v>
      </c>
      <c r="AA2616" s="121" t="s">
        <v>749</v>
      </c>
      <c r="AB2616" s="121" t="s">
        <v>4792</v>
      </c>
      <c r="AC2616" s="121"/>
      <c r="AD2616" s="122"/>
      <c r="AE2616" s="128"/>
      <c r="AF2616" s="121" t="s">
        <v>7067</v>
      </c>
      <c r="AG2616" s="121"/>
      <c r="AH2616" s="121" t="s">
        <v>7071</v>
      </c>
      <c r="AI2616" s="121"/>
      <c r="AJ2616" s="123"/>
      <c r="AK2616" s="123"/>
      <c r="AL2616" s="123">
        <v>603085.6</v>
      </c>
      <c r="AM2616" s="123">
        <f t="shared" ref="AM2616:AM2621" si="639">U2616-AL2616</f>
        <v>50334.45000000007</v>
      </c>
      <c r="AN2616" s="136"/>
      <c r="AO2616" s="23"/>
      <c r="AP2616" s="24"/>
      <c r="AQ2616" s="23"/>
      <c r="AS2616" s="163"/>
      <c r="AT2616" s="163"/>
    </row>
    <row r="2617" spans="1:46" s="40" customFormat="1" ht="76.5" outlineLevel="1" x14ac:dyDescent="0.25">
      <c r="A2617" s="70"/>
      <c r="B2617" s="72" t="s">
        <v>5344</v>
      </c>
      <c r="C2617" s="75" t="s">
        <v>79</v>
      </c>
      <c r="D2617" s="25" t="s">
        <v>1144</v>
      </c>
      <c r="E2617" s="25" t="s">
        <v>1145</v>
      </c>
      <c r="F2617" s="25" t="s">
        <v>1145</v>
      </c>
      <c r="G2617" s="75" t="s">
        <v>4289</v>
      </c>
      <c r="H2617" s="23" t="s">
        <v>100</v>
      </c>
      <c r="I2617" s="29">
        <v>0.5</v>
      </c>
      <c r="J2617" s="41">
        <v>710000000</v>
      </c>
      <c r="K2617" s="25" t="s">
        <v>82</v>
      </c>
      <c r="L2617" s="23" t="s">
        <v>696</v>
      </c>
      <c r="M2617" s="74" t="s">
        <v>1418</v>
      </c>
      <c r="N2617" s="23"/>
      <c r="O2617" s="25" t="s">
        <v>4300</v>
      </c>
      <c r="P2617" s="67" t="s">
        <v>112</v>
      </c>
      <c r="Q2617" s="23"/>
      <c r="R2617" s="25"/>
      <c r="S2617" s="45"/>
      <c r="T2617" s="45"/>
      <c r="U2617" s="45">
        <v>353815.2</v>
      </c>
      <c r="V2617" s="45">
        <f t="shared" ref="V2617" si="640">U2617*1.12</f>
        <v>396273.02400000003</v>
      </c>
      <c r="W2617" s="45"/>
      <c r="X2617" s="23">
        <v>2017</v>
      </c>
      <c r="Y2617" s="43"/>
      <c r="Z2617" s="121" t="s">
        <v>1146</v>
      </c>
      <c r="AA2617" s="121" t="s">
        <v>749</v>
      </c>
      <c r="AB2617" s="121" t="s">
        <v>4792</v>
      </c>
      <c r="AC2617" s="121"/>
      <c r="AD2617" s="122"/>
      <c r="AE2617" s="128"/>
      <c r="AF2617" s="121" t="s">
        <v>7067</v>
      </c>
      <c r="AG2617" s="121"/>
      <c r="AH2617" s="121" t="s">
        <v>7071</v>
      </c>
      <c r="AI2617" s="121"/>
      <c r="AJ2617" s="123"/>
      <c r="AK2617" s="123"/>
      <c r="AL2617" s="123">
        <v>332840</v>
      </c>
      <c r="AM2617" s="123">
        <f t="shared" si="639"/>
        <v>20975.200000000012</v>
      </c>
      <c r="AN2617" s="136"/>
      <c r="AO2617" s="23"/>
      <c r="AP2617" s="24"/>
      <c r="AQ2617" s="23"/>
      <c r="AS2617" s="163"/>
      <c r="AT2617" s="163"/>
    </row>
    <row r="2618" spans="1:46" s="40" customFormat="1" ht="76.5" outlineLevel="1" x14ac:dyDescent="0.25">
      <c r="A2618" s="70"/>
      <c r="B2618" s="72" t="s">
        <v>5356</v>
      </c>
      <c r="C2618" s="75" t="s">
        <v>79</v>
      </c>
      <c r="D2618" s="25" t="s">
        <v>918</v>
      </c>
      <c r="E2618" s="25" t="s">
        <v>919</v>
      </c>
      <c r="F2618" s="25" t="s">
        <v>920</v>
      </c>
      <c r="G2618" s="25" t="s">
        <v>4262</v>
      </c>
      <c r="H2618" s="23" t="s">
        <v>100</v>
      </c>
      <c r="I2618" s="29">
        <v>0.5</v>
      </c>
      <c r="J2618" s="41">
        <v>710000000</v>
      </c>
      <c r="K2618" s="25" t="s">
        <v>82</v>
      </c>
      <c r="L2618" s="23" t="s">
        <v>696</v>
      </c>
      <c r="M2618" s="74" t="s">
        <v>1419</v>
      </c>
      <c r="N2618" s="23"/>
      <c r="O2618" s="75" t="s">
        <v>4298</v>
      </c>
      <c r="P2618" s="67" t="s">
        <v>112</v>
      </c>
      <c r="Q2618" s="23"/>
      <c r="R2618" s="25"/>
      <c r="S2618" s="45"/>
      <c r="T2618" s="45"/>
      <c r="U2618" s="45">
        <v>90000</v>
      </c>
      <c r="V2618" s="45">
        <f t="shared" si="629"/>
        <v>100800.00000000001</v>
      </c>
      <c r="W2618" s="45"/>
      <c r="X2618" s="23">
        <v>2017</v>
      </c>
      <c r="Y2618" s="43"/>
      <c r="Z2618" s="121" t="s">
        <v>990</v>
      </c>
      <c r="AA2618" s="121" t="s">
        <v>749</v>
      </c>
      <c r="AB2618" s="121" t="s">
        <v>4703</v>
      </c>
      <c r="AC2618" s="121"/>
      <c r="AD2618" s="122"/>
      <c r="AE2618" s="122"/>
      <c r="AF2618" s="121" t="s">
        <v>8305</v>
      </c>
      <c r="AG2618" s="121"/>
      <c r="AH2618" s="121" t="s">
        <v>7061</v>
      </c>
      <c r="AI2618" s="121"/>
      <c r="AJ2618" s="123"/>
      <c r="AK2618" s="123"/>
      <c r="AL2618" s="123">
        <v>90000</v>
      </c>
      <c r="AM2618" s="123">
        <f t="shared" si="639"/>
        <v>0</v>
      </c>
      <c r="AN2618" s="136"/>
      <c r="AO2618" s="23"/>
      <c r="AP2618" s="24"/>
      <c r="AQ2618" s="23"/>
      <c r="AS2618" s="163"/>
      <c r="AT2618" s="163"/>
    </row>
    <row r="2619" spans="1:46" s="40" customFormat="1" ht="76.5" outlineLevel="1" x14ac:dyDescent="0.25">
      <c r="A2619" s="70"/>
      <c r="B2619" s="72" t="s">
        <v>5412</v>
      </c>
      <c r="C2619" s="75" t="s">
        <v>79</v>
      </c>
      <c r="D2619" s="25" t="s">
        <v>918</v>
      </c>
      <c r="E2619" s="25" t="s">
        <v>919</v>
      </c>
      <c r="F2619" s="25" t="s">
        <v>920</v>
      </c>
      <c r="G2619" s="25" t="s">
        <v>4262</v>
      </c>
      <c r="H2619" s="23" t="s">
        <v>100</v>
      </c>
      <c r="I2619" s="29">
        <v>0.5</v>
      </c>
      <c r="J2619" s="41">
        <v>710000000</v>
      </c>
      <c r="K2619" s="25" t="s">
        <v>82</v>
      </c>
      <c r="L2619" s="23" t="s">
        <v>696</v>
      </c>
      <c r="M2619" s="21" t="s">
        <v>4114</v>
      </c>
      <c r="N2619" s="23"/>
      <c r="O2619" s="75" t="s">
        <v>4298</v>
      </c>
      <c r="P2619" s="67" t="s">
        <v>112</v>
      </c>
      <c r="Q2619" s="23"/>
      <c r="R2619" s="25"/>
      <c r="S2619" s="45"/>
      <c r="T2619" s="45"/>
      <c r="U2619" s="45">
        <v>202000</v>
      </c>
      <c r="V2619" s="45">
        <f t="shared" ref="V2619:V2622" si="641">U2619*1.12</f>
        <v>226240.00000000003</v>
      </c>
      <c r="W2619" s="45"/>
      <c r="X2619" s="23">
        <v>2017</v>
      </c>
      <c r="Y2619" s="43"/>
      <c r="Z2619" s="121" t="s">
        <v>990</v>
      </c>
      <c r="AA2619" s="121" t="s">
        <v>750</v>
      </c>
      <c r="AB2619" s="121" t="s">
        <v>4703</v>
      </c>
      <c r="AC2619" s="121"/>
      <c r="AD2619" s="122"/>
      <c r="AE2619" s="122"/>
      <c r="AF2619" s="121" t="s">
        <v>8468</v>
      </c>
      <c r="AG2619" s="121"/>
      <c r="AH2619" s="121" t="s">
        <v>7059</v>
      </c>
      <c r="AI2619" s="121"/>
      <c r="AJ2619" s="123"/>
      <c r="AK2619" s="123"/>
      <c r="AL2619" s="123">
        <v>201960</v>
      </c>
      <c r="AM2619" s="123">
        <f t="shared" si="639"/>
        <v>40</v>
      </c>
      <c r="AN2619" s="136"/>
      <c r="AO2619" s="23"/>
      <c r="AP2619" s="24"/>
      <c r="AQ2619" s="23"/>
      <c r="AS2619" s="163"/>
      <c r="AT2619" s="163"/>
    </row>
    <row r="2620" spans="1:46" s="40" customFormat="1" ht="89.25" outlineLevel="1" x14ac:dyDescent="0.25">
      <c r="A2620" s="70"/>
      <c r="B2620" s="72" t="s">
        <v>5413</v>
      </c>
      <c r="C2620" s="75" t="s">
        <v>79</v>
      </c>
      <c r="D2620" s="25" t="s">
        <v>155</v>
      </c>
      <c r="E2620" s="25" t="s">
        <v>156</v>
      </c>
      <c r="F2620" s="25" t="s">
        <v>156</v>
      </c>
      <c r="G2620" s="75" t="s">
        <v>5309</v>
      </c>
      <c r="H2620" s="23" t="s">
        <v>100</v>
      </c>
      <c r="I2620" s="29">
        <v>0.5</v>
      </c>
      <c r="J2620" s="41">
        <v>710000000</v>
      </c>
      <c r="K2620" s="25" t="s">
        <v>82</v>
      </c>
      <c r="L2620" s="23" t="s">
        <v>696</v>
      </c>
      <c r="M2620" s="74" t="s">
        <v>1419</v>
      </c>
      <c r="N2620" s="23"/>
      <c r="O2620" s="75" t="s">
        <v>4297</v>
      </c>
      <c r="P2620" s="67" t="s">
        <v>112</v>
      </c>
      <c r="Q2620" s="23"/>
      <c r="R2620" s="25"/>
      <c r="S2620" s="45"/>
      <c r="T2620" s="45"/>
      <c r="U2620" s="45">
        <v>500000</v>
      </c>
      <c r="V2620" s="45">
        <f t="shared" si="641"/>
        <v>560000</v>
      </c>
      <c r="W2620" s="45"/>
      <c r="X2620" s="23">
        <v>2017</v>
      </c>
      <c r="Y2620" s="43"/>
      <c r="Z2620" s="121"/>
      <c r="AA2620" s="121" t="s">
        <v>749</v>
      </c>
      <c r="AB2620" s="121" t="s">
        <v>4703</v>
      </c>
      <c r="AC2620" s="121"/>
      <c r="AD2620" s="122"/>
      <c r="AE2620" s="122"/>
      <c r="AF2620" s="121" t="s">
        <v>8305</v>
      </c>
      <c r="AG2620" s="121"/>
      <c r="AH2620" s="121" t="s">
        <v>7062</v>
      </c>
      <c r="AI2620" s="121"/>
      <c r="AJ2620" s="123"/>
      <c r="AK2620" s="123"/>
      <c r="AL2620" s="123">
        <v>500000</v>
      </c>
      <c r="AM2620" s="123">
        <f t="shared" si="639"/>
        <v>0</v>
      </c>
      <c r="AN2620" s="136"/>
      <c r="AO2620" s="23"/>
      <c r="AP2620" s="24"/>
      <c r="AQ2620" s="23"/>
      <c r="AS2620" s="163"/>
      <c r="AT2620" s="163"/>
    </row>
    <row r="2621" spans="1:46" s="40" customFormat="1" ht="76.5" outlineLevel="1" x14ac:dyDescent="0.25">
      <c r="A2621" s="70"/>
      <c r="B2621" s="72" t="s">
        <v>5414</v>
      </c>
      <c r="C2621" s="25" t="s">
        <v>79</v>
      </c>
      <c r="D2621" s="25" t="s">
        <v>972</v>
      </c>
      <c r="E2621" s="25" t="s">
        <v>973</v>
      </c>
      <c r="F2621" s="25" t="s">
        <v>973</v>
      </c>
      <c r="G2621" s="75" t="s">
        <v>5319</v>
      </c>
      <c r="H2621" s="23" t="s">
        <v>100</v>
      </c>
      <c r="I2621" s="29">
        <v>1</v>
      </c>
      <c r="J2621" s="41">
        <v>710000000</v>
      </c>
      <c r="K2621" s="25" t="s">
        <v>82</v>
      </c>
      <c r="L2621" s="75" t="s">
        <v>273</v>
      </c>
      <c r="M2621" s="74" t="s">
        <v>1419</v>
      </c>
      <c r="N2621" s="23"/>
      <c r="O2621" s="25" t="s">
        <v>4296</v>
      </c>
      <c r="P2621" s="67" t="s">
        <v>112</v>
      </c>
      <c r="Q2621" s="23"/>
      <c r="R2621" s="25"/>
      <c r="S2621" s="45"/>
      <c r="T2621" s="45"/>
      <c r="U2621" s="45">
        <v>74000</v>
      </c>
      <c r="V2621" s="45">
        <f t="shared" si="641"/>
        <v>82880.000000000015</v>
      </c>
      <c r="W2621" s="45"/>
      <c r="X2621" s="23">
        <v>2017</v>
      </c>
      <c r="Y2621" s="43"/>
      <c r="Z2621" s="121" t="s">
        <v>6945</v>
      </c>
      <c r="AA2621" s="121" t="s">
        <v>749</v>
      </c>
      <c r="AB2621" s="121" t="s">
        <v>4792</v>
      </c>
      <c r="AC2621" s="121"/>
      <c r="AD2621" s="122"/>
      <c r="AE2621" s="128"/>
      <c r="AF2621" s="121" t="s">
        <v>7066</v>
      </c>
      <c r="AG2621" s="121"/>
      <c r="AH2621" s="121" t="s">
        <v>6888</v>
      </c>
      <c r="AI2621" s="121"/>
      <c r="AJ2621" s="123"/>
      <c r="AK2621" s="123"/>
      <c r="AL2621" s="123">
        <v>73950</v>
      </c>
      <c r="AM2621" s="123">
        <f t="shared" si="639"/>
        <v>50</v>
      </c>
      <c r="AN2621" s="136"/>
      <c r="AO2621" s="23"/>
      <c r="AP2621" s="24"/>
      <c r="AQ2621" s="23"/>
      <c r="AS2621" s="163"/>
      <c r="AT2621" s="163"/>
    </row>
    <row r="2622" spans="1:46" s="40" customFormat="1" ht="76.5" outlineLevel="1" x14ac:dyDescent="0.25">
      <c r="A2622" s="70"/>
      <c r="B2622" s="72" t="s">
        <v>5415</v>
      </c>
      <c r="C2622" s="25" t="s">
        <v>79</v>
      </c>
      <c r="D2622" s="25" t="s">
        <v>732</v>
      </c>
      <c r="E2622" s="25" t="s">
        <v>733</v>
      </c>
      <c r="F2622" s="25" t="s">
        <v>734</v>
      </c>
      <c r="G2622" s="25" t="s">
        <v>4304</v>
      </c>
      <c r="H2622" s="72" t="s">
        <v>100</v>
      </c>
      <c r="I2622" s="29">
        <v>1</v>
      </c>
      <c r="J2622" s="41">
        <v>710000000</v>
      </c>
      <c r="K2622" s="25" t="s">
        <v>82</v>
      </c>
      <c r="L2622" s="25" t="s">
        <v>696</v>
      </c>
      <c r="M2622" s="21" t="s">
        <v>104</v>
      </c>
      <c r="N2622" s="23"/>
      <c r="O2622" s="75" t="s">
        <v>4296</v>
      </c>
      <c r="P2622" s="67" t="s">
        <v>112</v>
      </c>
      <c r="Q2622" s="23"/>
      <c r="R2622" s="25"/>
      <c r="S2622" s="45"/>
      <c r="T2622" s="45"/>
      <c r="U2622" s="45">
        <v>0</v>
      </c>
      <c r="V2622" s="45">
        <f t="shared" si="641"/>
        <v>0</v>
      </c>
      <c r="W2622" s="45"/>
      <c r="X2622" s="23">
        <v>2017</v>
      </c>
      <c r="Y2622" s="43" t="s">
        <v>7352</v>
      </c>
      <c r="Z2622" s="121" t="s">
        <v>1277</v>
      </c>
      <c r="AA2622" s="121" t="s">
        <v>750</v>
      </c>
      <c r="AB2622" s="121"/>
      <c r="AC2622" s="121"/>
      <c r="AD2622" s="122"/>
      <c r="AE2622" s="122"/>
      <c r="AF2622" s="121" t="s">
        <v>4246</v>
      </c>
      <c r="AG2622" s="121"/>
      <c r="AH2622" s="126"/>
      <c r="AI2622" s="121"/>
      <c r="AJ2622" s="123"/>
      <c r="AK2622" s="123"/>
      <c r="AL2622" s="123" t="s">
        <v>7353</v>
      </c>
      <c r="AM2622" s="123"/>
      <c r="AN2622" s="136"/>
      <c r="AO2622" s="23"/>
      <c r="AP2622" s="24"/>
      <c r="AQ2622" s="23"/>
      <c r="AS2622" s="163"/>
      <c r="AT2622" s="163"/>
    </row>
    <row r="2623" spans="1:46" s="40" customFormat="1" ht="76.5" outlineLevel="1" x14ac:dyDescent="0.25">
      <c r="A2623" s="70"/>
      <c r="B2623" s="72" t="s">
        <v>7350</v>
      </c>
      <c r="C2623" s="25" t="s">
        <v>79</v>
      </c>
      <c r="D2623" s="25" t="s">
        <v>732</v>
      </c>
      <c r="E2623" s="25" t="s">
        <v>733</v>
      </c>
      <c r="F2623" s="25" t="s">
        <v>734</v>
      </c>
      <c r="G2623" s="25" t="s">
        <v>7351</v>
      </c>
      <c r="H2623" s="72" t="s">
        <v>100</v>
      </c>
      <c r="I2623" s="29">
        <v>1</v>
      </c>
      <c r="J2623" s="41">
        <v>710000000</v>
      </c>
      <c r="K2623" s="25" t="s">
        <v>82</v>
      </c>
      <c r="L2623" s="25" t="s">
        <v>726</v>
      </c>
      <c r="M2623" s="21" t="s">
        <v>104</v>
      </c>
      <c r="N2623" s="23"/>
      <c r="O2623" s="75" t="s">
        <v>4296</v>
      </c>
      <c r="P2623" s="67" t="s">
        <v>112</v>
      </c>
      <c r="Q2623" s="23"/>
      <c r="R2623" s="25"/>
      <c r="S2623" s="45"/>
      <c r="T2623" s="45"/>
      <c r="U2623" s="45">
        <v>90000</v>
      </c>
      <c r="V2623" s="45">
        <f t="shared" ref="V2623" si="642">U2623*1.12</f>
        <v>100800.00000000001</v>
      </c>
      <c r="W2623" s="45"/>
      <c r="X2623" s="23">
        <v>2017</v>
      </c>
      <c r="Y2623" s="43"/>
      <c r="Z2623" s="121" t="s">
        <v>1277</v>
      </c>
      <c r="AA2623" s="121" t="s">
        <v>750</v>
      </c>
      <c r="AB2623" s="121"/>
      <c r="AC2623" s="121"/>
      <c r="AD2623" s="122"/>
      <c r="AE2623" s="122"/>
      <c r="AF2623" s="121" t="s">
        <v>4246</v>
      </c>
      <c r="AG2623" s="121"/>
      <c r="AH2623" s="121" t="s">
        <v>4246</v>
      </c>
      <c r="AI2623" s="121"/>
      <c r="AJ2623" s="123"/>
      <c r="AK2623" s="123"/>
      <c r="AL2623" s="123">
        <v>90000</v>
      </c>
      <c r="AM2623" s="123">
        <f>U2623-AL2623</f>
        <v>0</v>
      </c>
      <c r="AN2623" s="136"/>
      <c r="AO2623" s="23"/>
      <c r="AP2623" s="24"/>
      <c r="AQ2623" s="23"/>
      <c r="AS2623" s="163"/>
      <c r="AT2623" s="163"/>
    </row>
    <row r="2624" spans="1:46" s="40" customFormat="1" ht="76.5" outlineLevel="1" x14ac:dyDescent="0.25">
      <c r="A2624" s="70"/>
      <c r="B2624" s="72" t="s">
        <v>5416</v>
      </c>
      <c r="C2624" s="25" t="s">
        <v>79</v>
      </c>
      <c r="D2624" s="25" t="s">
        <v>732</v>
      </c>
      <c r="E2624" s="25" t="s">
        <v>733</v>
      </c>
      <c r="F2624" s="25" t="s">
        <v>734</v>
      </c>
      <c r="G2624" s="25" t="s">
        <v>4304</v>
      </c>
      <c r="H2624" s="72" t="s">
        <v>100</v>
      </c>
      <c r="I2624" s="29">
        <v>1</v>
      </c>
      <c r="J2624" s="41">
        <v>710000000</v>
      </c>
      <c r="K2624" s="25" t="s">
        <v>82</v>
      </c>
      <c r="L2624" s="25" t="s">
        <v>696</v>
      </c>
      <c r="M2624" s="74" t="s">
        <v>109</v>
      </c>
      <c r="N2624" s="23"/>
      <c r="O2624" s="75" t="s">
        <v>4296</v>
      </c>
      <c r="P2624" s="67" t="s">
        <v>112</v>
      </c>
      <c r="Q2624" s="23"/>
      <c r="R2624" s="25"/>
      <c r="S2624" s="45"/>
      <c r="T2624" s="45"/>
      <c r="U2624" s="45">
        <v>0</v>
      </c>
      <c r="V2624" s="45">
        <f t="shared" ref="V2624" si="643">U2624*1.12</f>
        <v>0</v>
      </c>
      <c r="W2624" s="45"/>
      <c r="X2624" s="23">
        <v>2017</v>
      </c>
      <c r="Y2624" s="43" t="s">
        <v>5289</v>
      </c>
      <c r="Z2624" s="121" t="s">
        <v>1277</v>
      </c>
      <c r="AA2624" s="121" t="s">
        <v>749</v>
      </c>
      <c r="AB2624" s="121"/>
      <c r="AC2624" s="121"/>
      <c r="AD2624" s="122"/>
      <c r="AE2624" s="122"/>
      <c r="AF2624" s="121" t="s">
        <v>4246</v>
      </c>
      <c r="AG2624" s="121"/>
      <c r="AH2624" s="126"/>
      <c r="AI2624" s="121"/>
      <c r="AJ2624" s="123"/>
      <c r="AK2624" s="123"/>
      <c r="AL2624" s="123" t="s">
        <v>7349</v>
      </c>
      <c r="AM2624" s="123"/>
      <c r="AN2624" s="136"/>
      <c r="AO2624" s="23"/>
      <c r="AP2624" s="24"/>
      <c r="AQ2624" s="23"/>
      <c r="AS2624" s="163"/>
      <c r="AT2624" s="163"/>
    </row>
    <row r="2625" spans="1:46" s="40" customFormat="1" ht="76.5" outlineLevel="1" x14ac:dyDescent="0.25">
      <c r="A2625" s="70"/>
      <c r="B2625" s="72" t="s">
        <v>7348</v>
      </c>
      <c r="C2625" s="25" t="s">
        <v>79</v>
      </c>
      <c r="D2625" s="25" t="s">
        <v>732</v>
      </c>
      <c r="E2625" s="25" t="s">
        <v>733</v>
      </c>
      <c r="F2625" s="25" t="s">
        <v>734</v>
      </c>
      <c r="G2625" s="25" t="s">
        <v>4304</v>
      </c>
      <c r="H2625" s="72" t="s">
        <v>100</v>
      </c>
      <c r="I2625" s="29">
        <v>1</v>
      </c>
      <c r="J2625" s="41">
        <v>710000000</v>
      </c>
      <c r="K2625" s="25" t="s">
        <v>82</v>
      </c>
      <c r="L2625" s="25" t="s">
        <v>726</v>
      </c>
      <c r="M2625" s="74" t="s">
        <v>109</v>
      </c>
      <c r="N2625" s="23"/>
      <c r="O2625" s="75" t="s">
        <v>4296</v>
      </c>
      <c r="P2625" s="67" t="s">
        <v>112</v>
      </c>
      <c r="Q2625" s="23"/>
      <c r="R2625" s="25"/>
      <c r="S2625" s="45"/>
      <c r="T2625" s="45"/>
      <c r="U2625" s="45">
        <v>270000</v>
      </c>
      <c r="V2625" s="45">
        <f t="shared" ref="V2625" si="644">U2625*1.12</f>
        <v>302400</v>
      </c>
      <c r="W2625" s="45"/>
      <c r="X2625" s="23">
        <v>2017</v>
      </c>
      <c r="Y2625" s="43"/>
      <c r="Z2625" s="121" t="s">
        <v>1277</v>
      </c>
      <c r="AA2625" s="121" t="s">
        <v>749</v>
      </c>
      <c r="AB2625" s="121"/>
      <c r="AC2625" s="121"/>
      <c r="AD2625" s="122"/>
      <c r="AE2625" s="122"/>
      <c r="AF2625" s="121" t="s">
        <v>4246</v>
      </c>
      <c r="AG2625" s="121"/>
      <c r="AH2625" s="121" t="s">
        <v>4246</v>
      </c>
      <c r="AI2625" s="121"/>
      <c r="AJ2625" s="123"/>
      <c r="AK2625" s="123"/>
      <c r="AL2625" s="123">
        <v>270000</v>
      </c>
      <c r="AM2625" s="123">
        <f>U2625-AL2625</f>
        <v>0</v>
      </c>
      <c r="AN2625" s="136"/>
      <c r="AO2625" s="23"/>
      <c r="AP2625" s="24"/>
      <c r="AQ2625" s="23"/>
      <c r="AS2625" s="163"/>
      <c r="AT2625" s="163"/>
    </row>
    <row r="2626" spans="1:46" s="40" customFormat="1" ht="76.5" outlineLevel="1" x14ac:dyDescent="0.25">
      <c r="A2626" s="70"/>
      <c r="B2626" s="72" t="s">
        <v>5417</v>
      </c>
      <c r="C2626" s="75" t="s">
        <v>79</v>
      </c>
      <c r="D2626" s="75" t="s">
        <v>5320</v>
      </c>
      <c r="E2626" s="75" t="s">
        <v>5321</v>
      </c>
      <c r="F2626" s="75" t="s">
        <v>5321</v>
      </c>
      <c r="G2626" s="75" t="s">
        <v>5322</v>
      </c>
      <c r="H2626" s="23" t="s">
        <v>100</v>
      </c>
      <c r="I2626" s="29">
        <v>0.5</v>
      </c>
      <c r="J2626" s="41">
        <v>710000000</v>
      </c>
      <c r="K2626" s="25" t="s">
        <v>82</v>
      </c>
      <c r="L2626" s="23" t="s">
        <v>696</v>
      </c>
      <c r="M2626" s="74" t="s">
        <v>1419</v>
      </c>
      <c r="N2626" s="23"/>
      <c r="O2626" s="25" t="s">
        <v>4300</v>
      </c>
      <c r="P2626" s="67" t="s">
        <v>112</v>
      </c>
      <c r="Q2626" s="23"/>
      <c r="R2626" s="25"/>
      <c r="S2626" s="45"/>
      <c r="T2626" s="45"/>
      <c r="U2626" s="45">
        <v>336000</v>
      </c>
      <c r="V2626" s="45">
        <f t="shared" ref="V2626" si="645">U2626*1.12</f>
        <v>376320.00000000006</v>
      </c>
      <c r="W2626" s="45"/>
      <c r="X2626" s="23">
        <v>2017</v>
      </c>
      <c r="Y2626" s="43"/>
      <c r="Z2626" s="121"/>
      <c r="AA2626" s="121" t="s">
        <v>749</v>
      </c>
      <c r="AB2626" s="121" t="s">
        <v>4703</v>
      </c>
      <c r="AC2626" s="121"/>
      <c r="AD2626" s="122"/>
      <c r="AE2626" s="122"/>
      <c r="AF2626" s="121" t="s">
        <v>7057</v>
      </c>
      <c r="AG2626" s="121"/>
      <c r="AH2626" s="121" t="s">
        <v>7060</v>
      </c>
      <c r="AI2626" s="121"/>
      <c r="AJ2626" s="123"/>
      <c r="AK2626" s="123"/>
      <c r="AL2626" s="123">
        <v>326480</v>
      </c>
      <c r="AM2626" s="123">
        <f>V2626-AL2626</f>
        <v>49840.000000000058</v>
      </c>
      <c r="AN2626" s="136"/>
      <c r="AO2626" s="23"/>
      <c r="AP2626" s="24"/>
      <c r="AQ2626" s="23"/>
      <c r="AS2626" s="163"/>
      <c r="AT2626" s="163"/>
    </row>
    <row r="2627" spans="1:46" s="40" customFormat="1" ht="76.5" outlineLevel="1" x14ac:dyDescent="0.25">
      <c r="A2627" s="70"/>
      <c r="B2627" s="72" t="s">
        <v>5426</v>
      </c>
      <c r="C2627" s="75" t="s">
        <v>79</v>
      </c>
      <c r="D2627" s="75" t="s">
        <v>5323</v>
      </c>
      <c r="E2627" s="75" t="s">
        <v>5324</v>
      </c>
      <c r="F2627" s="75" t="s">
        <v>5324</v>
      </c>
      <c r="G2627" s="75" t="s">
        <v>5325</v>
      </c>
      <c r="H2627" s="23" t="s">
        <v>100</v>
      </c>
      <c r="I2627" s="29">
        <v>0.5</v>
      </c>
      <c r="J2627" s="41">
        <v>710000000</v>
      </c>
      <c r="K2627" s="25" t="s">
        <v>82</v>
      </c>
      <c r="L2627" s="23" t="s">
        <v>696</v>
      </c>
      <c r="M2627" s="74" t="s">
        <v>1419</v>
      </c>
      <c r="N2627" s="23"/>
      <c r="O2627" s="25" t="s">
        <v>4300</v>
      </c>
      <c r="P2627" s="67" t="s">
        <v>112</v>
      </c>
      <c r="Q2627" s="23"/>
      <c r="R2627" s="25"/>
      <c r="S2627" s="45"/>
      <c r="T2627" s="45"/>
      <c r="U2627" s="45">
        <v>1500000</v>
      </c>
      <c r="V2627" s="45">
        <f t="shared" ref="V2627" si="646">U2627*1.12</f>
        <v>1680000.0000000002</v>
      </c>
      <c r="W2627" s="45"/>
      <c r="X2627" s="23">
        <v>2017</v>
      </c>
      <c r="Y2627" s="43"/>
      <c r="Z2627" s="121"/>
      <c r="AA2627" s="121" t="s">
        <v>749</v>
      </c>
      <c r="AB2627" s="121" t="s">
        <v>4703</v>
      </c>
      <c r="AC2627" s="121"/>
      <c r="AD2627" s="122"/>
      <c r="AE2627" s="122"/>
      <c r="AF2627" s="121" t="s">
        <v>7057</v>
      </c>
      <c r="AG2627" s="121"/>
      <c r="AH2627" s="121" t="s">
        <v>6902</v>
      </c>
      <c r="AI2627" s="121"/>
      <c r="AJ2627" s="123"/>
      <c r="AK2627" s="123"/>
      <c r="AL2627" s="123">
        <v>1480000</v>
      </c>
      <c r="AM2627" s="123">
        <f>U2627-AL2627</f>
        <v>20000</v>
      </c>
      <c r="AN2627" s="136"/>
      <c r="AO2627" s="23"/>
      <c r="AP2627" s="24"/>
      <c r="AQ2627" s="23"/>
      <c r="AS2627" s="163"/>
      <c r="AT2627" s="163"/>
    </row>
    <row r="2628" spans="1:46" s="40" customFormat="1" ht="76.5" outlineLevel="1" x14ac:dyDescent="0.25">
      <c r="A2628" s="70"/>
      <c r="B2628" s="72" t="s">
        <v>5429</v>
      </c>
      <c r="C2628" s="75" t="s">
        <v>79</v>
      </c>
      <c r="D2628" s="25" t="s">
        <v>735</v>
      </c>
      <c r="E2628" s="25" t="s">
        <v>736</v>
      </c>
      <c r="F2628" s="25" t="s">
        <v>736</v>
      </c>
      <c r="G2628" s="75" t="s">
        <v>5346</v>
      </c>
      <c r="H2628" s="23" t="s">
        <v>100</v>
      </c>
      <c r="I2628" s="29">
        <v>0.5</v>
      </c>
      <c r="J2628" s="41">
        <v>710000000</v>
      </c>
      <c r="K2628" s="25" t="s">
        <v>82</v>
      </c>
      <c r="L2628" s="23" t="s">
        <v>696</v>
      </c>
      <c r="M2628" s="74" t="s">
        <v>1419</v>
      </c>
      <c r="N2628" s="23"/>
      <c r="O2628" s="25" t="s">
        <v>4300</v>
      </c>
      <c r="P2628" s="67" t="s">
        <v>112</v>
      </c>
      <c r="Q2628" s="23"/>
      <c r="R2628" s="25"/>
      <c r="S2628" s="45"/>
      <c r="T2628" s="45"/>
      <c r="U2628" s="45">
        <v>138000</v>
      </c>
      <c r="V2628" s="45">
        <f t="shared" ref="V2628" si="647">U2628*1.12</f>
        <v>154560.00000000003</v>
      </c>
      <c r="W2628" s="45"/>
      <c r="X2628" s="23">
        <v>2017</v>
      </c>
      <c r="Y2628" s="43"/>
      <c r="Z2628" s="121" t="s">
        <v>6945</v>
      </c>
      <c r="AA2628" s="121" t="s">
        <v>749</v>
      </c>
      <c r="AB2628" s="121" t="s">
        <v>4703</v>
      </c>
      <c r="AC2628" s="121"/>
      <c r="AD2628" s="122"/>
      <c r="AE2628" s="122"/>
      <c r="AF2628" s="121" t="s">
        <v>8305</v>
      </c>
      <c r="AG2628" s="121"/>
      <c r="AH2628" s="121" t="s">
        <v>7063</v>
      </c>
      <c r="AI2628" s="121"/>
      <c r="AJ2628" s="123"/>
      <c r="AK2628" s="123"/>
      <c r="AL2628" s="123">
        <v>138000</v>
      </c>
      <c r="AM2628" s="123">
        <f>U2628-AL2628</f>
        <v>0</v>
      </c>
      <c r="AN2628" s="136"/>
      <c r="AO2628" s="23"/>
      <c r="AP2628" s="24"/>
      <c r="AQ2628" s="23"/>
      <c r="AS2628" s="163"/>
      <c r="AT2628" s="163"/>
    </row>
    <row r="2629" spans="1:46" s="40" customFormat="1" ht="216.75" outlineLevel="1" x14ac:dyDescent="0.25">
      <c r="A2629" s="70"/>
      <c r="B2629" s="72" t="s">
        <v>5441</v>
      </c>
      <c r="C2629" s="75" t="s">
        <v>79</v>
      </c>
      <c r="D2629" s="75" t="s">
        <v>124</v>
      </c>
      <c r="E2629" s="75" t="s">
        <v>125</v>
      </c>
      <c r="F2629" s="75" t="s">
        <v>125</v>
      </c>
      <c r="G2629" s="75" t="s">
        <v>5345</v>
      </c>
      <c r="H2629" s="23" t="s">
        <v>100</v>
      </c>
      <c r="I2629" s="29">
        <v>0.5</v>
      </c>
      <c r="J2629" s="41">
        <v>710000000</v>
      </c>
      <c r="K2629" s="25" t="s">
        <v>82</v>
      </c>
      <c r="L2629" s="23" t="s">
        <v>696</v>
      </c>
      <c r="M2629" s="74" t="s">
        <v>1419</v>
      </c>
      <c r="N2629" s="23"/>
      <c r="O2629" s="25" t="s">
        <v>4300</v>
      </c>
      <c r="P2629" s="67" t="s">
        <v>112</v>
      </c>
      <c r="Q2629" s="23"/>
      <c r="R2629" s="25"/>
      <c r="S2629" s="45"/>
      <c r="T2629" s="45" t="s">
        <v>243</v>
      </c>
      <c r="U2629" s="45">
        <v>1000000</v>
      </c>
      <c r="V2629" s="45">
        <f t="shared" ref="V2629:V2635" si="648">U2629*1.12</f>
        <v>1120000</v>
      </c>
      <c r="W2629" s="45"/>
      <c r="X2629" s="23">
        <v>2017</v>
      </c>
      <c r="Y2629" s="43"/>
      <c r="Z2629" s="121"/>
      <c r="AA2629" s="121" t="s">
        <v>749</v>
      </c>
      <c r="AB2629" s="121" t="s">
        <v>4792</v>
      </c>
      <c r="AC2629" s="121"/>
      <c r="AD2629" s="122"/>
      <c r="AE2629" s="128"/>
      <c r="AF2629" s="121" t="s">
        <v>7067</v>
      </c>
      <c r="AG2629" s="121"/>
      <c r="AH2629" s="121" t="s">
        <v>7070</v>
      </c>
      <c r="AI2629" s="121"/>
      <c r="AJ2629" s="123"/>
      <c r="AK2629" s="123"/>
      <c r="AL2629" s="123">
        <v>1000000</v>
      </c>
      <c r="AM2629" s="123">
        <f>U2629-AL2629</f>
        <v>0</v>
      </c>
      <c r="AN2629" s="136"/>
      <c r="AO2629" s="23"/>
      <c r="AP2629" s="24"/>
      <c r="AQ2629" s="23"/>
      <c r="AS2629" s="163"/>
      <c r="AT2629" s="163"/>
    </row>
    <row r="2630" spans="1:46" s="40" customFormat="1" ht="102" outlineLevel="1" x14ac:dyDescent="0.25">
      <c r="A2630" s="70"/>
      <c r="B2630" s="72" t="s">
        <v>5442</v>
      </c>
      <c r="C2630" s="75" t="s">
        <v>79</v>
      </c>
      <c r="D2630" s="75" t="s">
        <v>162</v>
      </c>
      <c r="E2630" s="75" t="s">
        <v>163</v>
      </c>
      <c r="F2630" s="75" t="s">
        <v>163</v>
      </c>
      <c r="G2630" s="75" t="s">
        <v>207</v>
      </c>
      <c r="H2630" s="23" t="s">
        <v>3011</v>
      </c>
      <c r="I2630" s="29">
        <v>0.5</v>
      </c>
      <c r="J2630" s="41">
        <v>710000000</v>
      </c>
      <c r="K2630" s="25" t="s">
        <v>82</v>
      </c>
      <c r="L2630" s="23" t="s">
        <v>696</v>
      </c>
      <c r="M2630" s="74" t="s">
        <v>1418</v>
      </c>
      <c r="N2630" s="23"/>
      <c r="O2630" s="75" t="s">
        <v>4300</v>
      </c>
      <c r="P2630" s="67" t="s">
        <v>112</v>
      </c>
      <c r="Q2630" s="23"/>
      <c r="R2630" s="25"/>
      <c r="S2630" s="45"/>
      <c r="T2630" s="45"/>
      <c r="U2630" s="45">
        <v>800000</v>
      </c>
      <c r="V2630" s="45">
        <f t="shared" si="648"/>
        <v>896000.00000000012</v>
      </c>
      <c r="W2630" s="45"/>
      <c r="X2630" s="23">
        <v>2017</v>
      </c>
      <c r="Y2630" s="43"/>
      <c r="Z2630" s="121" t="s">
        <v>988</v>
      </c>
      <c r="AA2630" s="121" t="s">
        <v>749</v>
      </c>
      <c r="AB2630" s="121" t="s">
        <v>4790</v>
      </c>
      <c r="AC2630" s="121"/>
      <c r="AD2630" s="122" t="s">
        <v>6974</v>
      </c>
      <c r="AE2630" s="128">
        <v>42845</v>
      </c>
      <c r="AF2630" s="121" t="s">
        <v>231</v>
      </c>
      <c r="AG2630" s="121"/>
      <c r="AH2630" s="121" t="s">
        <v>6902</v>
      </c>
      <c r="AI2630" s="121"/>
      <c r="AJ2630" s="123"/>
      <c r="AK2630" s="123"/>
      <c r="AL2630" s="123">
        <v>750000</v>
      </c>
      <c r="AM2630" s="123">
        <f>U2630-AL2630</f>
        <v>50000</v>
      </c>
      <c r="AN2630" s="136"/>
      <c r="AO2630" s="23"/>
      <c r="AP2630" s="24"/>
      <c r="AQ2630" s="23"/>
      <c r="AS2630" s="163"/>
      <c r="AT2630" s="163"/>
    </row>
    <row r="2631" spans="1:46" s="40" customFormat="1" ht="63.75" outlineLevel="1" x14ac:dyDescent="0.25">
      <c r="A2631" s="70"/>
      <c r="B2631" s="72" t="s">
        <v>5578</v>
      </c>
      <c r="C2631" s="25" t="s">
        <v>79</v>
      </c>
      <c r="D2631" s="25" t="s">
        <v>732</v>
      </c>
      <c r="E2631" s="25" t="s">
        <v>733</v>
      </c>
      <c r="F2631" s="25" t="s">
        <v>734</v>
      </c>
      <c r="G2631" s="75" t="s">
        <v>5576</v>
      </c>
      <c r="H2631" s="23" t="s">
        <v>100</v>
      </c>
      <c r="I2631" s="29">
        <v>1</v>
      </c>
      <c r="J2631" s="41">
        <v>710000000</v>
      </c>
      <c r="K2631" s="25" t="s">
        <v>82</v>
      </c>
      <c r="L2631" s="75" t="s">
        <v>273</v>
      </c>
      <c r="M2631" s="30" t="s">
        <v>101</v>
      </c>
      <c r="N2631" s="23"/>
      <c r="O2631" s="75" t="s">
        <v>4221</v>
      </c>
      <c r="P2631" s="75" t="s">
        <v>112</v>
      </c>
      <c r="Q2631" s="23"/>
      <c r="R2631" s="25"/>
      <c r="S2631" s="45"/>
      <c r="T2631" s="45"/>
      <c r="U2631" s="68">
        <v>232142.86</v>
      </c>
      <c r="V2631" s="68">
        <f t="shared" si="648"/>
        <v>260000.00320000001</v>
      </c>
      <c r="W2631" s="45"/>
      <c r="X2631" s="23">
        <v>2017</v>
      </c>
      <c r="Y2631" s="43"/>
      <c r="Z2631" s="121" t="s">
        <v>1277</v>
      </c>
      <c r="AA2631" s="121" t="s">
        <v>5577</v>
      </c>
      <c r="AB2631" s="121"/>
      <c r="AC2631" s="121"/>
      <c r="AD2631" s="122"/>
      <c r="AE2631" s="128"/>
      <c r="AF2631" s="121" t="s">
        <v>4246</v>
      </c>
      <c r="AG2631" s="121"/>
      <c r="AH2631" s="121" t="s">
        <v>4246</v>
      </c>
      <c r="AI2631" s="121"/>
      <c r="AJ2631" s="123"/>
      <c r="AK2631" s="123"/>
      <c r="AL2631" s="123">
        <v>232142.86</v>
      </c>
      <c r="AM2631" s="123">
        <f>U2631-AL2631</f>
        <v>0</v>
      </c>
      <c r="AN2631" s="136"/>
      <c r="AO2631" s="23"/>
      <c r="AP2631" s="24"/>
      <c r="AQ2631" s="23"/>
      <c r="AS2631" s="163"/>
      <c r="AT2631" s="163"/>
    </row>
    <row r="2632" spans="1:46" s="82" customFormat="1" ht="38.25" outlineLevel="1" x14ac:dyDescent="0.25">
      <c r="A2632" s="70"/>
      <c r="B2632" s="72" t="s">
        <v>5579</v>
      </c>
      <c r="C2632" s="75" t="s">
        <v>79</v>
      </c>
      <c r="D2632" s="75" t="s">
        <v>5573</v>
      </c>
      <c r="E2632" s="75" t="s">
        <v>5574</v>
      </c>
      <c r="F2632" s="75" t="s">
        <v>5574</v>
      </c>
      <c r="G2632" s="75" t="s">
        <v>5575</v>
      </c>
      <c r="H2632" s="23" t="s">
        <v>100</v>
      </c>
      <c r="I2632" s="80">
        <v>1</v>
      </c>
      <c r="J2632" s="81">
        <v>710000000</v>
      </c>
      <c r="K2632" s="75" t="s">
        <v>82</v>
      </c>
      <c r="L2632" s="75" t="s">
        <v>273</v>
      </c>
      <c r="M2632" s="78" t="s">
        <v>101</v>
      </c>
      <c r="N2632" s="72"/>
      <c r="O2632" s="75" t="s">
        <v>5387</v>
      </c>
      <c r="P2632" s="75" t="s">
        <v>112</v>
      </c>
      <c r="Q2632" s="72"/>
      <c r="R2632" s="75"/>
      <c r="S2632" s="68"/>
      <c r="T2632" s="68"/>
      <c r="U2632" s="68">
        <v>0</v>
      </c>
      <c r="V2632" s="68">
        <f t="shared" si="648"/>
        <v>0</v>
      </c>
      <c r="W2632" s="68"/>
      <c r="X2632" s="72">
        <v>2017</v>
      </c>
      <c r="Y2632" s="71" t="s">
        <v>929</v>
      </c>
      <c r="Z2632" s="121"/>
      <c r="AA2632" s="121" t="s">
        <v>3153</v>
      </c>
      <c r="AB2632" s="121"/>
      <c r="AC2632" s="121"/>
      <c r="AD2632" s="122"/>
      <c r="AE2632" s="128"/>
      <c r="AF2632" s="121" t="s">
        <v>929</v>
      </c>
      <c r="AG2632" s="121"/>
      <c r="AH2632" s="121" t="s">
        <v>929</v>
      </c>
      <c r="AI2632" s="121"/>
      <c r="AJ2632" s="123"/>
      <c r="AK2632" s="123"/>
      <c r="AL2632" s="123" t="s">
        <v>9384</v>
      </c>
      <c r="AM2632" s="123"/>
      <c r="AN2632" s="138"/>
      <c r="AO2632" s="72"/>
      <c r="AP2632" s="24"/>
      <c r="AQ2632" s="72"/>
      <c r="AS2632" s="165"/>
      <c r="AT2632" s="165"/>
    </row>
    <row r="2633" spans="1:46" s="82" customFormat="1" ht="38.25" outlineLevel="1" x14ac:dyDescent="0.25">
      <c r="A2633" s="70"/>
      <c r="B2633" s="72" t="s">
        <v>5580</v>
      </c>
      <c r="C2633" s="75" t="s">
        <v>79</v>
      </c>
      <c r="D2633" s="75" t="s">
        <v>4484</v>
      </c>
      <c r="E2633" s="75" t="s">
        <v>4485</v>
      </c>
      <c r="F2633" s="75" t="s">
        <v>4485</v>
      </c>
      <c r="G2633" s="75" t="s">
        <v>7005</v>
      </c>
      <c r="H2633" s="23" t="s">
        <v>100</v>
      </c>
      <c r="I2633" s="80">
        <v>1</v>
      </c>
      <c r="J2633" s="81">
        <v>710000000</v>
      </c>
      <c r="K2633" s="75" t="s">
        <v>82</v>
      </c>
      <c r="L2633" s="75" t="s">
        <v>273</v>
      </c>
      <c r="M2633" s="78" t="s">
        <v>101</v>
      </c>
      <c r="N2633" s="72"/>
      <c r="O2633" s="75" t="s">
        <v>5259</v>
      </c>
      <c r="P2633" s="75" t="s">
        <v>112</v>
      </c>
      <c r="Q2633" s="72"/>
      <c r="R2633" s="75"/>
      <c r="S2633" s="68"/>
      <c r="T2633" s="68"/>
      <c r="U2633" s="68">
        <v>0</v>
      </c>
      <c r="V2633" s="68">
        <f t="shared" ref="V2633" si="649">U2633*1.12</f>
        <v>0</v>
      </c>
      <c r="W2633" s="68"/>
      <c r="X2633" s="72">
        <v>2017</v>
      </c>
      <c r="Y2633" s="71" t="s">
        <v>5428</v>
      </c>
      <c r="Z2633" s="121" t="s">
        <v>7002</v>
      </c>
      <c r="AA2633" s="121" t="s">
        <v>3153</v>
      </c>
      <c r="AB2633" s="121"/>
      <c r="AC2633" s="121"/>
      <c r="AD2633" s="122"/>
      <c r="AE2633" s="128"/>
      <c r="AF2633" s="121" t="s">
        <v>4078</v>
      </c>
      <c r="AG2633" s="121"/>
      <c r="AH2633" s="126"/>
      <c r="AI2633" s="121"/>
      <c r="AJ2633" s="123"/>
      <c r="AK2633" s="123"/>
      <c r="AL2633" s="123"/>
      <c r="AM2633" s="123"/>
      <c r="AN2633" s="138"/>
      <c r="AO2633" s="72"/>
      <c r="AP2633" s="24"/>
      <c r="AQ2633" s="72"/>
      <c r="AS2633" s="165"/>
      <c r="AT2633" s="165"/>
    </row>
    <row r="2634" spans="1:46" s="82" customFormat="1" ht="38.25" outlineLevel="1" x14ac:dyDescent="0.25">
      <c r="A2634" s="70"/>
      <c r="B2634" s="72" t="s">
        <v>6867</v>
      </c>
      <c r="C2634" s="75" t="s">
        <v>79</v>
      </c>
      <c r="D2634" s="75" t="s">
        <v>4484</v>
      </c>
      <c r="E2634" s="75" t="s">
        <v>4485</v>
      </c>
      <c r="F2634" s="75" t="s">
        <v>4485</v>
      </c>
      <c r="G2634" s="75" t="s">
        <v>7006</v>
      </c>
      <c r="H2634" s="23" t="s">
        <v>100</v>
      </c>
      <c r="I2634" s="80">
        <v>1</v>
      </c>
      <c r="J2634" s="81">
        <v>710000000</v>
      </c>
      <c r="K2634" s="75" t="s">
        <v>82</v>
      </c>
      <c r="L2634" s="75" t="s">
        <v>273</v>
      </c>
      <c r="M2634" s="78" t="s">
        <v>101</v>
      </c>
      <c r="N2634" s="72"/>
      <c r="O2634" s="75" t="s">
        <v>5259</v>
      </c>
      <c r="P2634" s="75" t="s">
        <v>112</v>
      </c>
      <c r="Q2634" s="72"/>
      <c r="R2634" s="75"/>
      <c r="S2634" s="68"/>
      <c r="T2634" s="68"/>
      <c r="U2634" s="68">
        <v>137750</v>
      </c>
      <c r="V2634" s="68">
        <f t="shared" ref="V2634" si="650">U2634*1.12</f>
        <v>154280.00000000003</v>
      </c>
      <c r="W2634" s="68"/>
      <c r="X2634" s="72">
        <v>2017</v>
      </c>
      <c r="Y2634" s="71"/>
      <c r="Z2634" s="121" t="s">
        <v>7002</v>
      </c>
      <c r="AA2634" s="121" t="s">
        <v>3153</v>
      </c>
      <c r="AB2634" s="121" t="s">
        <v>4792</v>
      </c>
      <c r="AC2634" s="121"/>
      <c r="AD2634" s="122"/>
      <c r="AE2634" s="128"/>
      <c r="AF2634" s="121" t="s">
        <v>8303</v>
      </c>
      <c r="AG2634" s="121"/>
      <c r="AH2634" s="121" t="s">
        <v>5363</v>
      </c>
      <c r="AI2634" s="121"/>
      <c r="AJ2634" s="123"/>
      <c r="AK2634" s="123"/>
      <c r="AL2634" s="123">
        <v>137750</v>
      </c>
      <c r="AM2634" s="123">
        <f>U2634-AL2634</f>
        <v>0</v>
      </c>
      <c r="AN2634" s="138"/>
      <c r="AO2634" s="72"/>
      <c r="AP2634" s="24"/>
      <c r="AQ2634" s="72"/>
      <c r="AS2634" s="165"/>
      <c r="AT2634" s="165"/>
    </row>
    <row r="2635" spans="1:46" s="82" customFormat="1" ht="76.5" outlineLevel="1" x14ac:dyDescent="0.25">
      <c r="A2635" s="70"/>
      <c r="B2635" s="72" t="s">
        <v>5581</v>
      </c>
      <c r="C2635" s="75" t="s">
        <v>79</v>
      </c>
      <c r="D2635" s="75" t="s">
        <v>5565</v>
      </c>
      <c r="E2635" s="75" t="s">
        <v>5566</v>
      </c>
      <c r="F2635" s="75" t="s">
        <v>5567</v>
      </c>
      <c r="G2635" s="75" t="s">
        <v>5567</v>
      </c>
      <c r="H2635" s="72" t="s">
        <v>81</v>
      </c>
      <c r="I2635" s="80">
        <v>1</v>
      </c>
      <c r="J2635" s="81">
        <v>710000000</v>
      </c>
      <c r="K2635" s="75" t="s">
        <v>82</v>
      </c>
      <c r="L2635" s="75" t="s">
        <v>273</v>
      </c>
      <c r="M2635" s="78" t="s">
        <v>101</v>
      </c>
      <c r="N2635" s="72"/>
      <c r="O2635" s="75" t="s">
        <v>7055</v>
      </c>
      <c r="P2635" s="75" t="s">
        <v>112</v>
      </c>
      <c r="Q2635" s="72"/>
      <c r="R2635" s="75"/>
      <c r="S2635" s="68"/>
      <c r="T2635" s="68"/>
      <c r="U2635" s="68">
        <v>0</v>
      </c>
      <c r="V2635" s="68">
        <f t="shared" si="648"/>
        <v>0</v>
      </c>
      <c r="W2635" s="68"/>
      <c r="X2635" s="72">
        <v>2017</v>
      </c>
      <c r="Y2635" s="71" t="s">
        <v>4310</v>
      </c>
      <c r="Z2635" s="121"/>
      <c r="AA2635" s="121" t="s">
        <v>3153</v>
      </c>
      <c r="AB2635" s="121"/>
      <c r="AC2635" s="121"/>
      <c r="AD2635" s="122"/>
      <c r="AE2635" s="128"/>
      <c r="AF2635" s="121" t="s">
        <v>4078</v>
      </c>
      <c r="AG2635" s="121"/>
      <c r="AH2635" s="126"/>
      <c r="AI2635" s="121"/>
      <c r="AJ2635" s="123"/>
      <c r="AK2635" s="123"/>
      <c r="AL2635" s="123"/>
      <c r="AM2635" s="123"/>
      <c r="AN2635" s="138"/>
      <c r="AO2635" s="72"/>
      <c r="AP2635" s="24"/>
      <c r="AQ2635" s="72"/>
      <c r="AS2635" s="165"/>
      <c r="AT2635" s="165"/>
    </row>
    <row r="2636" spans="1:46" s="82" customFormat="1" ht="76.5" outlineLevel="1" x14ac:dyDescent="0.25">
      <c r="A2636" s="70"/>
      <c r="B2636" s="72" t="s">
        <v>5612</v>
      </c>
      <c r="C2636" s="75" t="s">
        <v>79</v>
      </c>
      <c r="D2636" s="75" t="s">
        <v>5565</v>
      </c>
      <c r="E2636" s="75" t="s">
        <v>5567</v>
      </c>
      <c r="F2636" s="75" t="s">
        <v>5567</v>
      </c>
      <c r="G2636" s="75" t="s">
        <v>5567</v>
      </c>
      <c r="H2636" s="72" t="s">
        <v>81</v>
      </c>
      <c r="I2636" s="80">
        <v>1</v>
      </c>
      <c r="J2636" s="81">
        <v>710000000</v>
      </c>
      <c r="K2636" s="75" t="s">
        <v>82</v>
      </c>
      <c r="L2636" s="75" t="s">
        <v>273</v>
      </c>
      <c r="M2636" s="78" t="s">
        <v>101</v>
      </c>
      <c r="N2636" s="72"/>
      <c r="O2636" s="75" t="s">
        <v>4297</v>
      </c>
      <c r="P2636" s="75" t="s">
        <v>112</v>
      </c>
      <c r="Q2636" s="72"/>
      <c r="R2636" s="75"/>
      <c r="S2636" s="68"/>
      <c r="T2636" s="68"/>
      <c r="U2636" s="68">
        <v>0</v>
      </c>
      <c r="V2636" s="68">
        <f t="shared" ref="V2636:V2638" si="651">U2636*1.12</f>
        <v>0</v>
      </c>
      <c r="W2636" s="68"/>
      <c r="X2636" s="72">
        <v>2017</v>
      </c>
      <c r="Y2636" s="71" t="s">
        <v>4239</v>
      </c>
      <c r="Z2636" s="121"/>
      <c r="AA2636" s="121" t="s">
        <v>3153</v>
      </c>
      <c r="AB2636" s="121" t="s">
        <v>4790</v>
      </c>
      <c r="AC2636" s="121">
        <v>1</v>
      </c>
      <c r="AD2636" s="122">
        <v>317681</v>
      </c>
      <c r="AE2636" s="128">
        <v>42873</v>
      </c>
      <c r="AF2636" s="121" t="s">
        <v>8361</v>
      </c>
      <c r="AG2636" s="121" t="s">
        <v>9018</v>
      </c>
      <c r="AH2636" s="121" t="s">
        <v>8362</v>
      </c>
      <c r="AI2636" s="121"/>
      <c r="AJ2636" s="123"/>
      <c r="AK2636" s="123"/>
      <c r="AL2636" s="123">
        <v>698000</v>
      </c>
      <c r="AM2636" s="123"/>
      <c r="AN2636" s="138"/>
      <c r="AO2636" s="72"/>
      <c r="AP2636" s="24"/>
      <c r="AQ2636" s="72"/>
      <c r="AS2636" s="165"/>
      <c r="AT2636" s="165"/>
    </row>
    <row r="2637" spans="1:46" s="82" customFormat="1" ht="76.5" outlineLevel="1" x14ac:dyDescent="0.25">
      <c r="A2637" s="70"/>
      <c r="B2637" s="72" t="s">
        <v>9062</v>
      </c>
      <c r="C2637" s="75" t="s">
        <v>79</v>
      </c>
      <c r="D2637" s="75" t="s">
        <v>5565</v>
      </c>
      <c r="E2637" s="75" t="s">
        <v>5567</v>
      </c>
      <c r="F2637" s="75" t="s">
        <v>5567</v>
      </c>
      <c r="G2637" s="75" t="s">
        <v>5567</v>
      </c>
      <c r="H2637" s="72" t="s">
        <v>81</v>
      </c>
      <c r="I2637" s="80">
        <v>1</v>
      </c>
      <c r="J2637" s="81">
        <v>710000000</v>
      </c>
      <c r="K2637" s="75" t="s">
        <v>82</v>
      </c>
      <c r="L2637" s="75" t="s">
        <v>273</v>
      </c>
      <c r="M2637" s="78" t="s">
        <v>101</v>
      </c>
      <c r="N2637" s="72"/>
      <c r="O2637" s="75" t="s">
        <v>4297</v>
      </c>
      <c r="P2637" s="75" t="s">
        <v>112</v>
      </c>
      <c r="Q2637" s="72"/>
      <c r="R2637" s="75"/>
      <c r="S2637" s="68"/>
      <c r="T2637" s="68"/>
      <c r="U2637" s="68">
        <v>1200000</v>
      </c>
      <c r="V2637" s="68">
        <f t="shared" ref="V2637" si="652">U2637*1.12</f>
        <v>1344000.0000000002</v>
      </c>
      <c r="W2637" s="68"/>
      <c r="X2637" s="72">
        <v>2017</v>
      </c>
      <c r="Y2637" s="71"/>
      <c r="Z2637" s="121"/>
      <c r="AA2637" s="121" t="s">
        <v>3153</v>
      </c>
      <c r="AB2637" s="121" t="s">
        <v>4790</v>
      </c>
      <c r="AC2637" s="121">
        <v>1</v>
      </c>
      <c r="AD2637" s="122">
        <v>317681</v>
      </c>
      <c r="AE2637" s="128">
        <v>42873</v>
      </c>
      <c r="AF2637" s="121" t="s">
        <v>8361</v>
      </c>
      <c r="AG2637" s="121" t="s">
        <v>9018</v>
      </c>
      <c r="AH2637" s="121" t="s">
        <v>8362</v>
      </c>
      <c r="AI2637" s="121"/>
      <c r="AJ2637" s="123"/>
      <c r="AK2637" s="123"/>
      <c r="AL2637" s="123"/>
      <c r="AM2637" s="123"/>
      <c r="AN2637" s="138"/>
      <c r="AO2637" s="72"/>
      <c r="AP2637" s="24"/>
      <c r="AQ2637" s="72"/>
      <c r="AS2637" s="165"/>
      <c r="AT2637" s="165"/>
    </row>
    <row r="2638" spans="1:46" s="82" customFormat="1" ht="76.5" outlineLevel="1" x14ac:dyDescent="0.25">
      <c r="A2638" s="70"/>
      <c r="B2638" s="72" t="s">
        <v>5582</v>
      </c>
      <c r="C2638" s="75" t="s">
        <v>79</v>
      </c>
      <c r="D2638" s="75" t="s">
        <v>7053</v>
      </c>
      <c r="E2638" s="75" t="s">
        <v>5568</v>
      </c>
      <c r="F2638" s="75" t="s">
        <v>5568</v>
      </c>
      <c r="G2638" s="75" t="s">
        <v>4124</v>
      </c>
      <c r="H2638" s="72" t="s">
        <v>81</v>
      </c>
      <c r="I2638" s="80">
        <v>1</v>
      </c>
      <c r="J2638" s="81">
        <v>710000000</v>
      </c>
      <c r="K2638" s="75" t="s">
        <v>82</v>
      </c>
      <c r="L2638" s="75" t="s">
        <v>273</v>
      </c>
      <c r="M2638" s="78" t="s">
        <v>101</v>
      </c>
      <c r="N2638" s="72"/>
      <c r="O2638" s="75" t="s">
        <v>7055</v>
      </c>
      <c r="P2638" s="75" t="s">
        <v>112</v>
      </c>
      <c r="Q2638" s="72"/>
      <c r="R2638" s="75"/>
      <c r="S2638" s="68"/>
      <c r="T2638" s="68"/>
      <c r="U2638" s="68">
        <v>0</v>
      </c>
      <c r="V2638" s="68">
        <f t="shared" si="651"/>
        <v>0</v>
      </c>
      <c r="W2638" s="68"/>
      <c r="X2638" s="72">
        <v>2017</v>
      </c>
      <c r="Y2638" s="71" t="s">
        <v>6869</v>
      </c>
      <c r="Z2638" s="121"/>
      <c r="AA2638" s="121" t="s">
        <v>3153</v>
      </c>
      <c r="AB2638" s="121"/>
      <c r="AC2638" s="121"/>
      <c r="AD2638" s="122"/>
      <c r="AE2638" s="128"/>
      <c r="AF2638" s="121" t="s">
        <v>4078</v>
      </c>
      <c r="AG2638" s="121"/>
      <c r="AH2638" s="126"/>
      <c r="AI2638" s="121"/>
      <c r="AJ2638" s="123"/>
      <c r="AK2638" s="123"/>
      <c r="AL2638" s="123"/>
      <c r="AM2638" s="123"/>
      <c r="AN2638" s="138"/>
      <c r="AO2638" s="72"/>
      <c r="AP2638" s="24"/>
      <c r="AQ2638" s="72"/>
      <c r="AS2638" s="165"/>
      <c r="AT2638" s="165"/>
    </row>
    <row r="2639" spans="1:46" s="82" customFormat="1" ht="76.5" outlineLevel="1" x14ac:dyDescent="0.25">
      <c r="A2639" s="70"/>
      <c r="B2639" s="72" t="s">
        <v>5613</v>
      </c>
      <c r="C2639" s="75" t="s">
        <v>79</v>
      </c>
      <c r="D2639" s="75" t="s">
        <v>7053</v>
      </c>
      <c r="E2639" s="75" t="s">
        <v>7319</v>
      </c>
      <c r="F2639" s="75" t="s">
        <v>7319</v>
      </c>
      <c r="G2639" s="75" t="s">
        <v>4124</v>
      </c>
      <c r="H2639" s="72" t="s">
        <v>81</v>
      </c>
      <c r="I2639" s="80">
        <v>1</v>
      </c>
      <c r="J2639" s="81">
        <v>710000000</v>
      </c>
      <c r="K2639" s="75" t="s">
        <v>82</v>
      </c>
      <c r="L2639" s="75" t="s">
        <v>273</v>
      </c>
      <c r="M2639" s="78" t="s">
        <v>101</v>
      </c>
      <c r="N2639" s="72"/>
      <c r="O2639" s="75" t="s">
        <v>4297</v>
      </c>
      <c r="P2639" s="75" t="s">
        <v>112</v>
      </c>
      <c r="Q2639" s="72"/>
      <c r="R2639" s="75"/>
      <c r="S2639" s="68"/>
      <c r="T2639" s="68"/>
      <c r="U2639" s="68">
        <v>11159142.85</v>
      </c>
      <c r="V2639" s="68">
        <f t="shared" ref="V2639:V2654" si="653">U2639*1.12</f>
        <v>12498239.992000001</v>
      </c>
      <c r="W2639" s="68"/>
      <c r="X2639" s="72">
        <v>2017</v>
      </c>
      <c r="Y2639" s="71"/>
      <c r="Z2639" s="121"/>
      <c r="AA2639" s="121" t="s">
        <v>3153</v>
      </c>
      <c r="AB2639" s="121" t="s">
        <v>4790</v>
      </c>
      <c r="AC2639" s="121">
        <v>2</v>
      </c>
      <c r="AD2639" s="122">
        <v>317681</v>
      </c>
      <c r="AE2639" s="128">
        <v>42873</v>
      </c>
      <c r="AF2639" s="121" t="s">
        <v>8361</v>
      </c>
      <c r="AG2639" s="121" t="s">
        <v>9018</v>
      </c>
      <c r="AH2639" s="121" t="s">
        <v>8362</v>
      </c>
      <c r="AI2639" s="121"/>
      <c r="AJ2639" s="123"/>
      <c r="AK2639" s="123"/>
      <c r="AL2639" s="123">
        <v>11158000</v>
      </c>
      <c r="AM2639" s="123">
        <f t="shared" ref="AM2639:AM2640" si="654">U2639-AL2639</f>
        <v>1142.8499999996275</v>
      </c>
      <c r="AN2639" s="138"/>
      <c r="AO2639" s="72"/>
      <c r="AP2639" s="24"/>
      <c r="AQ2639" s="72"/>
      <c r="AS2639" s="165"/>
      <c r="AT2639" s="165"/>
    </row>
    <row r="2640" spans="1:46" s="82" customFormat="1" ht="76.5" outlineLevel="1" x14ac:dyDescent="0.25">
      <c r="A2640" s="70"/>
      <c r="B2640" s="72" t="s">
        <v>5587</v>
      </c>
      <c r="C2640" s="75" t="s">
        <v>79</v>
      </c>
      <c r="D2640" s="75" t="s">
        <v>7053</v>
      </c>
      <c r="E2640" s="75" t="s">
        <v>7319</v>
      </c>
      <c r="F2640" s="75" t="s">
        <v>7319</v>
      </c>
      <c r="G2640" s="75" t="s">
        <v>4124</v>
      </c>
      <c r="H2640" s="72" t="s">
        <v>81</v>
      </c>
      <c r="I2640" s="80">
        <v>1</v>
      </c>
      <c r="J2640" s="81">
        <v>710000000</v>
      </c>
      <c r="K2640" s="75" t="s">
        <v>82</v>
      </c>
      <c r="L2640" s="75" t="s">
        <v>273</v>
      </c>
      <c r="M2640" s="78" t="s">
        <v>7022</v>
      </c>
      <c r="N2640" s="72"/>
      <c r="O2640" s="75" t="s">
        <v>4297</v>
      </c>
      <c r="P2640" s="75" t="s">
        <v>112</v>
      </c>
      <c r="Q2640" s="72"/>
      <c r="R2640" s="75"/>
      <c r="S2640" s="68"/>
      <c r="T2640" s="68"/>
      <c r="U2640" s="68">
        <v>648000</v>
      </c>
      <c r="V2640" s="68">
        <f t="shared" si="653"/>
        <v>725760.00000000012</v>
      </c>
      <c r="W2640" s="68"/>
      <c r="X2640" s="72">
        <v>2017</v>
      </c>
      <c r="Y2640" s="71"/>
      <c r="Z2640" s="121"/>
      <c r="AA2640" s="121" t="s">
        <v>3153</v>
      </c>
      <c r="AB2640" s="121" t="s">
        <v>4790</v>
      </c>
      <c r="AC2640" s="121">
        <v>3</v>
      </c>
      <c r="AD2640" s="122">
        <v>317681</v>
      </c>
      <c r="AE2640" s="128">
        <v>42873</v>
      </c>
      <c r="AF2640" s="121" t="s">
        <v>8361</v>
      </c>
      <c r="AG2640" s="121" t="s">
        <v>9018</v>
      </c>
      <c r="AH2640" s="121" t="s">
        <v>8362</v>
      </c>
      <c r="AI2640" s="121"/>
      <c r="AJ2640" s="123"/>
      <c r="AK2640" s="123"/>
      <c r="AL2640" s="123">
        <v>645000</v>
      </c>
      <c r="AM2640" s="123">
        <f t="shared" si="654"/>
        <v>3000</v>
      </c>
      <c r="AN2640" s="138"/>
      <c r="AO2640" s="72"/>
      <c r="AP2640" s="24"/>
      <c r="AQ2640" s="72"/>
      <c r="AS2640" s="165"/>
      <c r="AT2640" s="165"/>
    </row>
    <row r="2641" spans="1:46" s="40" customFormat="1" ht="76.5" outlineLevel="1" x14ac:dyDescent="0.25">
      <c r="A2641" s="70"/>
      <c r="B2641" s="72" t="s">
        <v>5588</v>
      </c>
      <c r="C2641" s="25" t="s">
        <v>79</v>
      </c>
      <c r="D2641" s="25" t="s">
        <v>6933</v>
      </c>
      <c r="E2641" s="25" t="s">
        <v>6934</v>
      </c>
      <c r="F2641" s="25" t="s">
        <v>6934</v>
      </c>
      <c r="G2641" s="25" t="s">
        <v>6935</v>
      </c>
      <c r="H2641" s="23" t="s">
        <v>3011</v>
      </c>
      <c r="I2641" s="80">
        <v>1</v>
      </c>
      <c r="J2641" s="41">
        <v>710000000</v>
      </c>
      <c r="K2641" s="25" t="s">
        <v>82</v>
      </c>
      <c r="L2641" s="75" t="s">
        <v>273</v>
      </c>
      <c r="M2641" s="30" t="s">
        <v>706</v>
      </c>
      <c r="N2641" s="23"/>
      <c r="O2641" s="75" t="s">
        <v>6936</v>
      </c>
      <c r="P2641" s="67" t="s">
        <v>112</v>
      </c>
      <c r="Q2641" s="23"/>
      <c r="R2641" s="25"/>
      <c r="S2641" s="45"/>
      <c r="T2641" s="45"/>
      <c r="U2641" s="45">
        <v>0</v>
      </c>
      <c r="V2641" s="45">
        <f t="shared" si="653"/>
        <v>0</v>
      </c>
      <c r="W2641" s="45"/>
      <c r="X2641" s="23">
        <v>2017</v>
      </c>
      <c r="Y2641" s="43" t="s">
        <v>929</v>
      </c>
      <c r="Z2641" s="121"/>
      <c r="AA2641" s="121" t="s">
        <v>904</v>
      </c>
      <c r="AB2641" s="121"/>
      <c r="AC2641" s="121"/>
      <c r="AD2641" s="122"/>
      <c r="AE2641" s="128"/>
      <c r="AF2641" s="121" t="s">
        <v>929</v>
      </c>
      <c r="AG2641" s="121"/>
      <c r="AH2641" s="121" t="s">
        <v>929</v>
      </c>
      <c r="AI2641" s="121"/>
      <c r="AJ2641" s="123"/>
      <c r="AK2641" s="123"/>
      <c r="AL2641" s="123" t="s">
        <v>8862</v>
      </c>
      <c r="AM2641" s="123"/>
      <c r="AN2641" s="136"/>
      <c r="AO2641" s="23"/>
      <c r="AP2641" s="24"/>
      <c r="AQ2641" s="23"/>
      <c r="AS2641" s="163"/>
      <c r="AT2641" s="163"/>
    </row>
    <row r="2642" spans="1:46" s="82" customFormat="1" ht="51" outlineLevel="1" x14ac:dyDescent="0.25">
      <c r="A2642" s="70"/>
      <c r="B2642" s="72" t="s">
        <v>5589</v>
      </c>
      <c r="C2642" s="75" t="s">
        <v>79</v>
      </c>
      <c r="D2642" s="75" t="s">
        <v>1131</v>
      </c>
      <c r="E2642" s="75" t="s">
        <v>1132</v>
      </c>
      <c r="F2642" s="75" t="s">
        <v>1133</v>
      </c>
      <c r="G2642" s="25" t="s">
        <v>1132</v>
      </c>
      <c r="H2642" s="23" t="s">
        <v>100</v>
      </c>
      <c r="I2642" s="80">
        <v>1</v>
      </c>
      <c r="J2642" s="81">
        <v>710000000</v>
      </c>
      <c r="K2642" s="75" t="s">
        <v>82</v>
      </c>
      <c r="L2642" s="75" t="s">
        <v>272</v>
      </c>
      <c r="M2642" s="30" t="s">
        <v>1707</v>
      </c>
      <c r="N2642" s="72"/>
      <c r="O2642" s="75" t="s">
        <v>4309</v>
      </c>
      <c r="P2642" s="67" t="s">
        <v>112</v>
      </c>
      <c r="Q2642" s="72"/>
      <c r="R2642" s="75"/>
      <c r="S2642" s="68"/>
      <c r="T2642" s="68"/>
      <c r="U2642" s="68">
        <v>915302</v>
      </c>
      <c r="V2642" s="68">
        <f t="shared" si="653"/>
        <v>1025138.2400000001</v>
      </c>
      <c r="W2642" s="68"/>
      <c r="X2642" s="72">
        <v>2017</v>
      </c>
      <c r="Y2642" s="71"/>
      <c r="Z2642" s="121"/>
      <c r="AA2642" s="121" t="s">
        <v>1427</v>
      </c>
      <c r="AB2642" s="121" t="s">
        <v>4792</v>
      </c>
      <c r="AC2642" s="121"/>
      <c r="AD2642" s="122"/>
      <c r="AE2642" s="128"/>
      <c r="AF2642" s="121" t="s">
        <v>4246</v>
      </c>
      <c r="AG2642" s="121"/>
      <c r="AH2642" s="121" t="s">
        <v>4246</v>
      </c>
      <c r="AI2642" s="121"/>
      <c r="AJ2642" s="123"/>
      <c r="AK2642" s="123"/>
      <c r="AL2642" s="123" t="s">
        <v>4246</v>
      </c>
      <c r="AM2642" s="123"/>
      <c r="AN2642" s="138"/>
      <c r="AO2642" s="72"/>
      <c r="AP2642" s="24"/>
      <c r="AQ2642" s="72"/>
      <c r="AS2642" s="163"/>
      <c r="AT2642" s="163"/>
    </row>
    <row r="2643" spans="1:46" s="82" customFormat="1" ht="140.25" outlineLevel="1" x14ac:dyDescent="0.25">
      <c r="A2643" s="70"/>
      <c r="B2643" s="72" t="s">
        <v>5590</v>
      </c>
      <c r="C2643" s="75" t="s">
        <v>79</v>
      </c>
      <c r="D2643" s="75" t="s">
        <v>724</v>
      </c>
      <c r="E2643" s="75" t="s">
        <v>725</v>
      </c>
      <c r="F2643" s="75" t="s">
        <v>725</v>
      </c>
      <c r="G2643" s="75" t="s">
        <v>5597</v>
      </c>
      <c r="H2643" s="23" t="s">
        <v>100</v>
      </c>
      <c r="I2643" s="80">
        <v>1</v>
      </c>
      <c r="J2643" s="81">
        <v>710000000</v>
      </c>
      <c r="K2643" s="75" t="s">
        <v>82</v>
      </c>
      <c r="L2643" s="75" t="s">
        <v>726</v>
      </c>
      <c r="M2643" s="30" t="s">
        <v>1707</v>
      </c>
      <c r="N2643" s="72"/>
      <c r="O2643" s="25" t="s">
        <v>4318</v>
      </c>
      <c r="P2643" s="67" t="s">
        <v>112</v>
      </c>
      <c r="Q2643" s="72"/>
      <c r="R2643" s="75"/>
      <c r="S2643" s="68"/>
      <c r="T2643" s="68"/>
      <c r="U2643" s="68">
        <v>91000</v>
      </c>
      <c r="V2643" s="68">
        <f>U2643</f>
        <v>91000</v>
      </c>
      <c r="W2643" s="68"/>
      <c r="X2643" s="72">
        <v>2017</v>
      </c>
      <c r="Y2643" s="71"/>
      <c r="Z2643" s="121"/>
      <c r="AA2643" s="121" t="s">
        <v>1427</v>
      </c>
      <c r="AB2643" s="121" t="s">
        <v>4792</v>
      </c>
      <c r="AC2643" s="121"/>
      <c r="AD2643" s="122"/>
      <c r="AE2643" s="128"/>
      <c r="AF2643" s="121" t="s">
        <v>4246</v>
      </c>
      <c r="AG2643" s="121"/>
      <c r="AH2643" s="121" t="s">
        <v>4246</v>
      </c>
      <c r="AI2643" s="121"/>
      <c r="AJ2643" s="123"/>
      <c r="AK2643" s="123"/>
      <c r="AL2643" s="123" t="s">
        <v>4246</v>
      </c>
      <c r="AM2643" s="123"/>
      <c r="AN2643" s="138"/>
      <c r="AO2643" s="72"/>
      <c r="AP2643" s="24"/>
      <c r="AQ2643" s="72"/>
      <c r="AS2643" s="165"/>
      <c r="AT2643" s="165"/>
    </row>
    <row r="2644" spans="1:46" s="82" customFormat="1" ht="76.5" outlineLevel="1" x14ac:dyDescent="0.25">
      <c r="A2644" s="70"/>
      <c r="B2644" s="72" t="s">
        <v>5591</v>
      </c>
      <c r="C2644" s="75" t="s">
        <v>79</v>
      </c>
      <c r="D2644" s="75" t="s">
        <v>718</v>
      </c>
      <c r="E2644" s="75" t="s">
        <v>719</v>
      </c>
      <c r="F2644" s="75" t="s">
        <v>719</v>
      </c>
      <c r="G2644" s="25" t="s">
        <v>4261</v>
      </c>
      <c r="H2644" s="23" t="s">
        <v>100</v>
      </c>
      <c r="I2644" s="80">
        <v>1</v>
      </c>
      <c r="J2644" s="81">
        <v>710000000</v>
      </c>
      <c r="K2644" s="75" t="s">
        <v>82</v>
      </c>
      <c r="L2644" s="75" t="s">
        <v>273</v>
      </c>
      <c r="M2644" s="30" t="s">
        <v>1428</v>
      </c>
      <c r="N2644" s="72"/>
      <c r="O2644" s="75" t="s">
        <v>4311</v>
      </c>
      <c r="P2644" s="67" t="s">
        <v>112</v>
      </c>
      <c r="Q2644" s="72"/>
      <c r="R2644" s="75"/>
      <c r="S2644" s="68"/>
      <c r="T2644" s="68"/>
      <c r="U2644" s="68">
        <v>97000</v>
      </c>
      <c r="V2644" s="68">
        <f t="shared" si="653"/>
        <v>108640.00000000001</v>
      </c>
      <c r="W2644" s="68"/>
      <c r="X2644" s="72">
        <v>2017</v>
      </c>
      <c r="Y2644" s="71"/>
      <c r="Z2644" s="121"/>
      <c r="AA2644" s="121" t="s">
        <v>1427</v>
      </c>
      <c r="AB2644" s="121" t="s">
        <v>4792</v>
      </c>
      <c r="AC2644" s="121"/>
      <c r="AD2644" s="122"/>
      <c r="AE2644" s="128"/>
      <c r="AF2644" s="121" t="s">
        <v>8297</v>
      </c>
      <c r="AG2644" s="121"/>
      <c r="AH2644" s="121" t="s">
        <v>8298</v>
      </c>
      <c r="AI2644" s="121"/>
      <c r="AJ2644" s="123"/>
      <c r="AK2644" s="123"/>
      <c r="AL2644" s="123">
        <v>97000</v>
      </c>
      <c r="AM2644" s="123">
        <f>U2644-AL2644</f>
        <v>0</v>
      </c>
      <c r="AN2644" s="138"/>
      <c r="AO2644" s="72"/>
      <c r="AP2644" s="24"/>
      <c r="AQ2644" s="72"/>
      <c r="AS2644" s="165"/>
      <c r="AT2644" s="165"/>
    </row>
    <row r="2645" spans="1:46" s="82" customFormat="1" ht="89.25" outlineLevel="1" x14ac:dyDescent="0.25">
      <c r="A2645" s="70"/>
      <c r="B2645" s="72" t="s">
        <v>5592</v>
      </c>
      <c r="C2645" s="75" t="s">
        <v>79</v>
      </c>
      <c r="D2645" s="75" t="s">
        <v>716</v>
      </c>
      <c r="E2645" s="75" t="s">
        <v>717</v>
      </c>
      <c r="F2645" s="75" t="s">
        <v>717</v>
      </c>
      <c r="G2645" s="75" t="s">
        <v>5598</v>
      </c>
      <c r="H2645" s="23" t="s">
        <v>100</v>
      </c>
      <c r="I2645" s="80">
        <v>1</v>
      </c>
      <c r="J2645" s="81">
        <v>710000000</v>
      </c>
      <c r="K2645" s="75" t="s">
        <v>82</v>
      </c>
      <c r="L2645" s="75" t="s">
        <v>273</v>
      </c>
      <c r="M2645" s="30" t="s">
        <v>1707</v>
      </c>
      <c r="N2645" s="72"/>
      <c r="O2645" s="75" t="s">
        <v>5610</v>
      </c>
      <c r="P2645" s="67" t="s">
        <v>112</v>
      </c>
      <c r="Q2645" s="72"/>
      <c r="R2645" s="75"/>
      <c r="S2645" s="68"/>
      <c r="T2645" s="68"/>
      <c r="U2645" s="68">
        <v>138672</v>
      </c>
      <c r="V2645" s="68">
        <f t="shared" si="653"/>
        <v>155312.64000000001</v>
      </c>
      <c r="W2645" s="68"/>
      <c r="X2645" s="72">
        <v>2017</v>
      </c>
      <c r="Y2645" s="71"/>
      <c r="Z2645" s="121"/>
      <c r="AA2645" s="121" t="s">
        <v>1427</v>
      </c>
      <c r="AB2645" s="121" t="s">
        <v>4792</v>
      </c>
      <c r="AC2645" s="121"/>
      <c r="AD2645" s="122"/>
      <c r="AE2645" s="128"/>
      <c r="AF2645" s="121" t="s">
        <v>8297</v>
      </c>
      <c r="AG2645" s="121"/>
      <c r="AH2645" s="121" t="s">
        <v>8299</v>
      </c>
      <c r="AI2645" s="121"/>
      <c r="AJ2645" s="123"/>
      <c r="AK2645" s="123"/>
      <c r="AL2645" s="123">
        <v>138672</v>
      </c>
      <c r="AM2645" s="123">
        <f t="shared" ref="AM2645:AM2646" si="655">U2645-AL2645</f>
        <v>0</v>
      </c>
      <c r="AN2645" s="138"/>
      <c r="AO2645" s="72"/>
      <c r="AP2645" s="24"/>
      <c r="AQ2645" s="72"/>
      <c r="AS2645" s="165"/>
      <c r="AT2645" s="165"/>
    </row>
    <row r="2646" spans="1:46" s="82" customFormat="1" ht="76.5" outlineLevel="1" x14ac:dyDescent="0.25">
      <c r="A2646" s="70"/>
      <c r="B2646" s="72" t="s">
        <v>5593</v>
      </c>
      <c r="C2646" s="75" t="s">
        <v>79</v>
      </c>
      <c r="D2646" s="75" t="s">
        <v>5599</v>
      </c>
      <c r="E2646" s="75" t="s">
        <v>5600</v>
      </c>
      <c r="F2646" s="75" t="s">
        <v>5600</v>
      </c>
      <c r="G2646" s="75" t="s">
        <v>5600</v>
      </c>
      <c r="H2646" s="72" t="s">
        <v>100</v>
      </c>
      <c r="I2646" s="80">
        <v>1</v>
      </c>
      <c r="J2646" s="81">
        <v>710000000</v>
      </c>
      <c r="K2646" s="75" t="s">
        <v>82</v>
      </c>
      <c r="L2646" s="75" t="s">
        <v>273</v>
      </c>
      <c r="M2646" s="30" t="s">
        <v>1707</v>
      </c>
      <c r="N2646" s="72"/>
      <c r="O2646" s="75" t="s">
        <v>5610</v>
      </c>
      <c r="P2646" s="67" t="s">
        <v>112</v>
      </c>
      <c r="Q2646" s="72"/>
      <c r="R2646" s="75"/>
      <c r="S2646" s="68"/>
      <c r="T2646" s="68"/>
      <c r="U2646" s="68">
        <v>120000</v>
      </c>
      <c r="V2646" s="68">
        <f t="shared" ref="V2646:V2650" si="656">U2646*1.12</f>
        <v>134400</v>
      </c>
      <c r="W2646" s="68"/>
      <c r="X2646" s="72">
        <v>2017</v>
      </c>
      <c r="Y2646" s="71"/>
      <c r="Z2646" s="121"/>
      <c r="AA2646" s="121" t="s">
        <v>1427</v>
      </c>
      <c r="AB2646" s="121" t="s">
        <v>4792</v>
      </c>
      <c r="AC2646" s="121"/>
      <c r="AD2646" s="122"/>
      <c r="AE2646" s="128"/>
      <c r="AF2646" s="121" t="s">
        <v>8297</v>
      </c>
      <c r="AG2646" s="121"/>
      <c r="AH2646" s="121" t="s">
        <v>8299</v>
      </c>
      <c r="AI2646" s="121"/>
      <c r="AJ2646" s="123"/>
      <c r="AK2646" s="123"/>
      <c r="AL2646" s="123">
        <v>120000</v>
      </c>
      <c r="AM2646" s="123">
        <f t="shared" si="655"/>
        <v>0</v>
      </c>
      <c r="AN2646" s="138"/>
      <c r="AO2646" s="72"/>
      <c r="AP2646" s="24"/>
      <c r="AQ2646" s="72"/>
      <c r="AS2646" s="165"/>
      <c r="AT2646" s="165"/>
    </row>
    <row r="2647" spans="1:46" s="82" customFormat="1" ht="76.5" outlineLevel="1" x14ac:dyDescent="0.25">
      <c r="A2647" s="70"/>
      <c r="B2647" s="72" t="s">
        <v>5594</v>
      </c>
      <c r="C2647" s="75" t="s">
        <v>79</v>
      </c>
      <c r="D2647" s="75" t="s">
        <v>5601</v>
      </c>
      <c r="E2647" s="75" t="s">
        <v>5602</v>
      </c>
      <c r="F2647" s="75" t="s">
        <v>5602</v>
      </c>
      <c r="G2647" s="75" t="s">
        <v>5602</v>
      </c>
      <c r="H2647" s="72" t="s">
        <v>100</v>
      </c>
      <c r="I2647" s="80">
        <v>1</v>
      </c>
      <c r="J2647" s="81">
        <v>710000000</v>
      </c>
      <c r="K2647" s="75" t="s">
        <v>82</v>
      </c>
      <c r="L2647" s="75" t="s">
        <v>273</v>
      </c>
      <c r="M2647" s="30" t="s">
        <v>1707</v>
      </c>
      <c r="N2647" s="72"/>
      <c r="O2647" s="75" t="s">
        <v>5610</v>
      </c>
      <c r="P2647" s="67" t="s">
        <v>112</v>
      </c>
      <c r="Q2647" s="72"/>
      <c r="R2647" s="75"/>
      <c r="S2647" s="68"/>
      <c r="T2647" s="68"/>
      <c r="U2647" s="68">
        <v>0</v>
      </c>
      <c r="V2647" s="68">
        <f t="shared" si="656"/>
        <v>0</v>
      </c>
      <c r="W2647" s="68"/>
      <c r="X2647" s="72">
        <v>2017</v>
      </c>
      <c r="Y2647" s="71" t="s">
        <v>5216</v>
      </c>
      <c r="Z2647" s="121"/>
      <c r="AA2647" s="121" t="s">
        <v>1427</v>
      </c>
      <c r="AB2647" s="121"/>
      <c r="AC2647" s="121"/>
      <c r="AD2647" s="122"/>
      <c r="AE2647" s="128"/>
      <c r="AF2647" s="121" t="s">
        <v>4078</v>
      </c>
      <c r="AG2647" s="121"/>
      <c r="AH2647" s="126"/>
      <c r="AI2647" s="121"/>
      <c r="AJ2647" s="123"/>
      <c r="AK2647" s="123"/>
      <c r="AL2647" s="123"/>
      <c r="AM2647" s="123"/>
      <c r="AN2647" s="138"/>
      <c r="AO2647" s="72"/>
      <c r="AP2647" s="24"/>
      <c r="AQ2647" s="72"/>
      <c r="AS2647" s="165"/>
      <c r="AT2647" s="165"/>
    </row>
    <row r="2648" spans="1:46" s="82" customFormat="1" ht="76.5" outlineLevel="1" x14ac:dyDescent="0.25">
      <c r="A2648" s="70"/>
      <c r="B2648" s="72" t="s">
        <v>7359</v>
      </c>
      <c r="C2648" s="75" t="s">
        <v>79</v>
      </c>
      <c r="D2648" s="75" t="s">
        <v>5601</v>
      </c>
      <c r="E2648" s="75" t="s">
        <v>5602</v>
      </c>
      <c r="F2648" s="75" t="s">
        <v>5602</v>
      </c>
      <c r="G2648" s="75" t="s">
        <v>5602</v>
      </c>
      <c r="H2648" s="72" t="s">
        <v>100</v>
      </c>
      <c r="I2648" s="80">
        <v>1</v>
      </c>
      <c r="J2648" s="81">
        <v>710000000</v>
      </c>
      <c r="K2648" s="75" t="s">
        <v>82</v>
      </c>
      <c r="L2648" s="75" t="s">
        <v>747</v>
      </c>
      <c r="M2648" s="30" t="s">
        <v>1707</v>
      </c>
      <c r="N2648" s="72"/>
      <c r="O2648" s="75" t="s">
        <v>5610</v>
      </c>
      <c r="P2648" s="67" t="s">
        <v>112</v>
      </c>
      <c r="Q2648" s="72"/>
      <c r="R2648" s="75"/>
      <c r="S2648" s="68"/>
      <c r="T2648" s="68"/>
      <c r="U2648" s="68">
        <v>337000</v>
      </c>
      <c r="V2648" s="68">
        <f t="shared" ref="V2648" si="657">U2648*1.12</f>
        <v>377440.00000000006</v>
      </c>
      <c r="W2648" s="68"/>
      <c r="X2648" s="72">
        <v>2017</v>
      </c>
      <c r="Y2648" s="71"/>
      <c r="Z2648" s="121"/>
      <c r="AA2648" s="121" t="s">
        <v>1427</v>
      </c>
      <c r="AB2648" s="121"/>
      <c r="AC2648" s="121"/>
      <c r="AD2648" s="122"/>
      <c r="AE2648" s="128"/>
      <c r="AF2648" s="121"/>
      <c r="AG2648" s="121"/>
      <c r="AH2648" s="126"/>
      <c r="AI2648" s="121"/>
      <c r="AJ2648" s="123"/>
      <c r="AK2648" s="123"/>
      <c r="AL2648" s="123"/>
      <c r="AM2648" s="123"/>
      <c r="AN2648" s="138"/>
      <c r="AO2648" s="72"/>
      <c r="AP2648" s="24"/>
      <c r="AQ2648" s="72"/>
      <c r="AS2648" s="165"/>
      <c r="AT2648" s="165"/>
    </row>
    <row r="2649" spans="1:46" s="82" customFormat="1" ht="76.5" outlineLevel="1" x14ac:dyDescent="0.25">
      <c r="A2649" s="70"/>
      <c r="B2649" s="72" t="s">
        <v>5595</v>
      </c>
      <c r="C2649" s="75" t="s">
        <v>79</v>
      </c>
      <c r="D2649" s="75" t="s">
        <v>924</v>
      </c>
      <c r="E2649" s="75" t="s">
        <v>925</v>
      </c>
      <c r="F2649" s="75" t="s">
        <v>925</v>
      </c>
      <c r="G2649" s="75" t="s">
        <v>925</v>
      </c>
      <c r="H2649" s="23" t="s">
        <v>100</v>
      </c>
      <c r="I2649" s="80">
        <v>1</v>
      </c>
      <c r="J2649" s="81">
        <v>710000000</v>
      </c>
      <c r="K2649" s="75" t="s">
        <v>82</v>
      </c>
      <c r="L2649" s="75" t="s">
        <v>273</v>
      </c>
      <c r="M2649" s="30" t="s">
        <v>1707</v>
      </c>
      <c r="N2649" s="72"/>
      <c r="O2649" s="75" t="s">
        <v>4296</v>
      </c>
      <c r="P2649" s="67" t="s">
        <v>112</v>
      </c>
      <c r="Q2649" s="72"/>
      <c r="R2649" s="75"/>
      <c r="S2649" s="68"/>
      <c r="T2649" s="68"/>
      <c r="U2649" s="68">
        <v>166000</v>
      </c>
      <c r="V2649" s="68">
        <f t="shared" si="656"/>
        <v>185920.00000000003</v>
      </c>
      <c r="W2649" s="68"/>
      <c r="X2649" s="72">
        <v>2017</v>
      </c>
      <c r="Y2649" s="71"/>
      <c r="Z2649" s="121"/>
      <c r="AA2649" s="121" t="s">
        <v>1427</v>
      </c>
      <c r="AB2649" s="121" t="s">
        <v>4792</v>
      </c>
      <c r="AC2649" s="121"/>
      <c r="AD2649" s="122"/>
      <c r="AE2649" s="128"/>
      <c r="AF2649" s="121" t="s">
        <v>8297</v>
      </c>
      <c r="AG2649" s="121"/>
      <c r="AH2649" s="121" t="s">
        <v>8300</v>
      </c>
      <c r="AI2649" s="121"/>
      <c r="AJ2649" s="123"/>
      <c r="AK2649" s="123"/>
      <c r="AL2649" s="123">
        <v>151500</v>
      </c>
      <c r="AM2649" s="123">
        <f t="shared" ref="AM2649" si="658">U2649-AL2649</f>
        <v>14500</v>
      </c>
      <c r="AN2649" s="138"/>
      <c r="AO2649" s="72"/>
      <c r="AP2649" s="24"/>
      <c r="AQ2649" s="72"/>
      <c r="AS2649" s="163"/>
      <c r="AT2649" s="163"/>
    </row>
    <row r="2650" spans="1:46" s="82" customFormat="1" ht="51" outlineLevel="1" x14ac:dyDescent="0.25">
      <c r="A2650" s="70"/>
      <c r="B2650" s="72" t="s">
        <v>5596</v>
      </c>
      <c r="C2650" s="75" t="s">
        <v>79</v>
      </c>
      <c r="D2650" s="75" t="s">
        <v>5603</v>
      </c>
      <c r="E2650" s="75" t="s">
        <v>5604</v>
      </c>
      <c r="F2650" s="75" t="s">
        <v>5604</v>
      </c>
      <c r="G2650" s="75" t="s">
        <v>5605</v>
      </c>
      <c r="H2650" s="72" t="s">
        <v>3011</v>
      </c>
      <c r="I2650" s="80">
        <v>1</v>
      </c>
      <c r="J2650" s="81">
        <v>710000000</v>
      </c>
      <c r="K2650" s="75" t="s">
        <v>82</v>
      </c>
      <c r="L2650" s="75" t="s">
        <v>273</v>
      </c>
      <c r="M2650" s="30" t="s">
        <v>1707</v>
      </c>
      <c r="N2650" s="72"/>
      <c r="O2650" s="75" t="s">
        <v>6937</v>
      </c>
      <c r="P2650" s="67" t="s">
        <v>112</v>
      </c>
      <c r="Q2650" s="72"/>
      <c r="R2650" s="75"/>
      <c r="S2650" s="68"/>
      <c r="T2650" s="68"/>
      <c r="U2650" s="68">
        <v>4200000</v>
      </c>
      <c r="V2650" s="68">
        <f t="shared" si="656"/>
        <v>4704000</v>
      </c>
      <c r="W2650" s="68"/>
      <c r="X2650" s="72">
        <v>2017</v>
      </c>
      <c r="Y2650" s="71"/>
      <c r="Z2650" s="121"/>
      <c r="AA2650" s="121" t="s">
        <v>1427</v>
      </c>
      <c r="AB2650" s="121" t="s">
        <v>4791</v>
      </c>
      <c r="AC2650" s="121">
        <v>1</v>
      </c>
      <c r="AD2650" s="122">
        <v>317410</v>
      </c>
      <c r="AE2650" s="128">
        <v>42865</v>
      </c>
      <c r="AF2650" s="121" t="s">
        <v>8418</v>
      </c>
      <c r="AG2650" s="121"/>
      <c r="AH2650" s="121" t="s">
        <v>8432</v>
      </c>
      <c r="AI2650" s="121"/>
      <c r="AJ2650" s="123"/>
      <c r="AK2650" s="123"/>
      <c r="AL2650" s="123">
        <v>4200000</v>
      </c>
      <c r="AM2650" s="123">
        <f>U2650-AL2650</f>
        <v>0</v>
      </c>
      <c r="AN2650" s="138"/>
      <c r="AO2650" s="72"/>
      <c r="AP2650" s="24"/>
      <c r="AQ2650" s="72"/>
      <c r="AS2650" s="165"/>
      <c r="AT2650" s="165"/>
    </row>
    <row r="2651" spans="1:46" s="82" customFormat="1" ht="38.25" outlineLevel="1" x14ac:dyDescent="0.25">
      <c r="A2651" s="70"/>
      <c r="B2651" s="72" t="s">
        <v>6868</v>
      </c>
      <c r="C2651" s="75" t="s">
        <v>79</v>
      </c>
      <c r="D2651" s="75" t="s">
        <v>5606</v>
      </c>
      <c r="E2651" s="75" t="s">
        <v>5607</v>
      </c>
      <c r="F2651" s="75" t="s">
        <v>5608</v>
      </c>
      <c r="G2651" s="75" t="s">
        <v>5609</v>
      </c>
      <c r="H2651" s="72" t="s">
        <v>100</v>
      </c>
      <c r="I2651" s="80">
        <v>1</v>
      </c>
      <c r="J2651" s="81">
        <v>710000000</v>
      </c>
      <c r="K2651" s="75" t="s">
        <v>82</v>
      </c>
      <c r="L2651" s="75" t="s">
        <v>726</v>
      </c>
      <c r="M2651" s="30" t="s">
        <v>1707</v>
      </c>
      <c r="N2651" s="72"/>
      <c r="O2651" s="75" t="s">
        <v>6937</v>
      </c>
      <c r="P2651" s="67" t="s">
        <v>112</v>
      </c>
      <c r="Q2651" s="72"/>
      <c r="R2651" s="75"/>
      <c r="S2651" s="68"/>
      <c r="T2651" s="68"/>
      <c r="U2651" s="68">
        <v>577800</v>
      </c>
      <c r="V2651" s="68">
        <f t="shared" si="653"/>
        <v>647136.00000000012</v>
      </c>
      <c r="W2651" s="68"/>
      <c r="X2651" s="72">
        <v>2017</v>
      </c>
      <c r="Y2651" s="71"/>
      <c r="Z2651" s="121"/>
      <c r="AA2651" s="121" t="s">
        <v>1427</v>
      </c>
      <c r="AB2651" s="121" t="s">
        <v>4792</v>
      </c>
      <c r="AC2651" s="121"/>
      <c r="AD2651" s="122"/>
      <c r="AE2651" s="128"/>
      <c r="AF2651" s="121" t="s">
        <v>8250</v>
      </c>
      <c r="AG2651" s="121"/>
      <c r="AH2651" s="121" t="s">
        <v>8254</v>
      </c>
      <c r="AI2651" s="121"/>
      <c r="AJ2651" s="123"/>
      <c r="AK2651" s="123"/>
      <c r="AL2651" s="123">
        <v>577800</v>
      </c>
      <c r="AM2651" s="123">
        <f>U2651-AL2651</f>
        <v>0</v>
      </c>
      <c r="AN2651" s="138"/>
      <c r="AO2651" s="72"/>
      <c r="AP2651" s="24"/>
      <c r="AQ2651" s="72"/>
      <c r="AS2651" s="165"/>
      <c r="AT2651" s="165"/>
    </row>
    <row r="2652" spans="1:46" s="82" customFormat="1" ht="38.25" outlineLevel="1" x14ac:dyDescent="0.25">
      <c r="A2652" s="70"/>
      <c r="B2652" s="72" t="s">
        <v>6932</v>
      </c>
      <c r="C2652" s="75" t="s">
        <v>79</v>
      </c>
      <c r="D2652" s="75" t="s">
        <v>5606</v>
      </c>
      <c r="E2652" s="75" t="s">
        <v>5607</v>
      </c>
      <c r="F2652" s="75" t="s">
        <v>5608</v>
      </c>
      <c r="G2652" s="75" t="s">
        <v>5611</v>
      </c>
      <c r="H2652" s="72" t="s">
        <v>100</v>
      </c>
      <c r="I2652" s="80">
        <v>1</v>
      </c>
      <c r="J2652" s="81">
        <v>710000000</v>
      </c>
      <c r="K2652" s="75" t="s">
        <v>82</v>
      </c>
      <c r="L2652" s="75" t="s">
        <v>726</v>
      </c>
      <c r="M2652" s="30" t="s">
        <v>1707</v>
      </c>
      <c r="N2652" s="72"/>
      <c r="O2652" s="75" t="s">
        <v>6937</v>
      </c>
      <c r="P2652" s="67" t="s">
        <v>112</v>
      </c>
      <c r="Q2652" s="72"/>
      <c r="R2652" s="75"/>
      <c r="S2652" s="68"/>
      <c r="T2652" s="68"/>
      <c r="U2652" s="68">
        <v>577800</v>
      </c>
      <c r="V2652" s="68">
        <f t="shared" si="653"/>
        <v>647136.00000000012</v>
      </c>
      <c r="W2652" s="68"/>
      <c r="X2652" s="72">
        <v>2017</v>
      </c>
      <c r="Y2652" s="71"/>
      <c r="Z2652" s="121"/>
      <c r="AA2652" s="121" t="s">
        <v>1427</v>
      </c>
      <c r="AB2652" s="121"/>
      <c r="AC2652" s="121"/>
      <c r="AD2652" s="122"/>
      <c r="AE2652" s="128"/>
      <c r="AF2652" s="121"/>
      <c r="AG2652" s="121"/>
      <c r="AH2652" s="126" t="s">
        <v>9337</v>
      </c>
      <c r="AI2652" s="121"/>
      <c r="AJ2652" s="123"/>
      <c r="AK2652" s="123"/>
      <c r="AL2652" s="123"/>
      <c r="AM2652" s="123"/>
      <c r="AN2652" s="138"/>
      <c r="AO2652" s="72"/>
      <c r="AP2652" s="24"/>
      <c r="AQ2652" s="72"/>
      <c r="AS2652" s="165"/>
      <c r="AT2652" s="165"/>
    </row>
    <row r="2653" spans="1:46" s="82" customFormat="1" ht="76.5" outlineLevel="1" x14ac:dyDescent="0.25">
      <c r="A2653" s="70"/>
      <c r="B2653" s="72" t="s">
        <v>6971</v>
      </c>
      <c r="C2653" s="75" t="s">
        <v>79</v>
      </c>
      <c r="D2653" s="75" t="s">
        <v>7032</v>
      </c>
      <c r="E2653" s="75" t="s">
        <v>7033</v>
      </c>
      <c r="F2653" s="75" t="s">
        <v>7033</v>
      </c>
      <c r="G2653" s="75" t="s">
        <v>7035</v>
      </c>
      <c r="H2653" s="72" t="s">
        <v>100</v>
      </c>
      <c r="I2653" s="80">
        <v>1</v>
      </c>
      <c r="J2653" s="81">
        <v>710000000</v>
      </c>
      <c r="K2653" s="75" t="s">
        <v>82</v>
      </c>
      <c r="L2653" s="75" t="s">
        <v>273</v>
      </c>
      <c r="M2653" s="30" t="s">
        <v>1428</v>
      </c>
      <c r="N2653" s="72"/>
      <c r="O2653" s="75" t="s">
        <v>7034</v>
      </c>
      <c r="P2653" s="67" t="s">
        <v>112</v>
      </c>
      <c r="Q2653" s="72"/>
      <c r="R2653" s="75"/>
      <c r="S2653" s="68"/>
      <c r="T2653" s="68"/>
      <c r="U2653" s="68">
        <v>819186</v>
      </c>
      <c r="V2653" s="68">
        <f t="shared" ref="V2653" si="659">U2653*1.12</f>
        <v>917488.32000000007</v>
      </c>
      <c r="W2653" s="68"/>
      <c r="X2653" s="72">
        <v>2017</v>
      </c>
      <c r="Y2653" s="71"/>
      <c r="Z2653" s="121"/>
      <c r="AA2653" s="121" t="s">
        <v>1427</v>
      </c>
      <c r="AB2653" s="121" t="s">
        <v>4792</v>
      </c>
      <c r="AC2653" s="121"/>
      <c r="AD2653" s="122"/>
      <c r="AE2653" s="128"/>
      <c r="AF2653" s="121" t="s">
        <v>8285</v>
      </c>
      <c r="AG2653" s="121"/>
      <c r="AH2653" s="121" t="s">
        <v>8296</v>
      </c>
      <c r="AI2653" s="121"/>
      <c r="AJ2653" s="123"/>
      <c r="AK2653" s="123"/>
      <c r="AL2653" s="123">
        <v>819186</v>
      </c>
      <c r="AM2653" s="123">
        <f>U2653-AL2653</f>
        <v>0</v>
      </c>
      <c r="AN2653" s="138"/>
      <c r="AO2653" s="72"/>
      <c r="AP2653" s="24"/>
      <c r="AQ2653" s="72"/>
      <c r="AS2653" s="165"/>
      <c r="AT2653" s="165"/>
    </row>
    <row r="2654" spans="1:46" s="82" customFormat="1" ht="114.75" outlineLevel="1" x14ac:dyDescent="0.25">
      <c r="A2654" s="70"/>
      <c r="B2654" s="72" t="s">
        <v>7001</v>
      </c>
      <c r="C2654" s="75" t="s">
        <v>79</v>
      </c>
      <c r="D2654" s="75" t="s">
        <v>4120</v>
      </c>
      <c r="E2654" s="75" t="s">
        <v>4121</v>
      </c>
      <c r="F2654" s="75" t="s">
        <v>4121</v>
      </c>
      <c r="G2654" s="75" t="s">
        <v>7030</v>
      </c>
      <c r="H2654" s="72" t="s">
        <v>3011</v>
      </c>
      <c r="I2654" s="80">
        <v>1</v>
      </c>
      <c r="J2654" s="81">
        <v>710000000</v>
      </c>
      <c r="K2654" s="75" t="s">
        <v>82</v>
      </c>
      <c r="L2654" s="75" t="s">
        <v>273</v>
      </c>
      <c r="M2654" s="30" t="s">
        <v>1419</v>
      </c>
      <c r="N2654" s="72"/>
      <c r="O2654" s="75" t="s">
        <v>5610</v>
      </c>
      <c r="P2654" s="67" t="s">
        <v>112</v>
      </c>
      <c r="Q2654" s="72"/>
      <c r="R2654" s="75"/>
      <c r="S2654" s="68"/>
      <c r="T2654" s="68"/>
      <c r="U2654" s="68">
        <v>149400</v>
      </c>
      <c r="V2654" s="68">
        <f t="shared" si="653"/>
        <v>167328.00000000003</v>
      </c>
      <c r="W2654" s="68"/>
      <c r="X2654" s="72">
        <v>2017</v>
      </c>
      <c r="Y2654" s="71"/>
      <c r="Z2654" s="121"/>
      <c r="AA2654" s="121" t="s">
        <v>749</v>
      </c>
      <c r="AB2654" s="121" t="s">
        <v>4791</v>
      </c>
      <c r="AC2654" s="121"/>
      <c r="AD2654" s="122" t="s">
        <v>8394</v>
      </c>
      <c r="AE2654" s="128">
        <v>42857</v>
      </c>
      <c r="AF2654" s="121" t="s">
        <v>8391</v>
      </c>
      <c r="AG2654" s="121"/>
      <c r="AH2654" s="121" t="s">
        <v>8392</v>
      </c>
      <c r="AI2654" s="121"/>
      <c r="AJ2654" s="123"/>
      <c r="AK2654" s="123"/>
      <c r="AL2654" s="123">
        <v>149340</v>
      </c>
      <c r="AM2654" s="123">
        <f>U2654-AL2654</f>
        <v>60</v>
      </c>
      <c r="AN2654" s="138"/>
      <c r="AO2654" s="72"/>
      <c r="AP2654" s="24"/>
      <c r="AQ2654" s="72"/>
      <c r="AS2654" s="165"/>
      <c r="AT2654" s="165"/>
    </row>
    <row r="2655" spans="1:46" s="82" customFormat="1" ht="114.75" outlineLevel="1" x14ac:dyDescent="0.25">
      <c r="A2655" s="70"/>
      <c r="B2655" s="72" t="s">
        <v>7028</v>
      </c>
      <c r="C2655" s="75" t="s">
        <v>79</v>
      </c>
      <c r="D2655" s="75" t="s">
        <v>4120</v>
      </c>
      <c r="E2655" s="75" t="s">
        <v>4121</v>
      </c>
      <c r="F2655" s="75" t="s">
        <v>4121</v>
      </c>
      <c r="G2655" s="75" t="s">
        <v>7050</v>
      </c>
      <c r="H2655" s="72" t="s">
        <v>3011</v>
      </c>
      <c r="I2655" s="80">
        <v>1</v>
      </c>
      <c r="J2655" s="81">
        <v>710000000</v>
      </c>
      <c r="K2655" s="75" t="s">
        <v>82</v>
      </c>
      <c r="L2655" s="75" t="s">
        <v>273</v>
      </c>
      <c r="M2655" s="21" t="s">
        <v>4114</v>
      </c>
      <c r="N2655" s="72"/>
      <c r="O2655" s="75" t="s">
        <v>5610</v>
      </c>
      <c r="P2655" s="67" t="s">
        <v>112</v>
      </c>
      <c r="Q2655" s="72"/>
      <c r="R2655" s="75"/>
      <c r="S2655" s="68"/>
      <c r="T2655" s="68"/>
      <c r="U2655" s="68">
        <v>1356285</v>
      </c>
      <c r="V2655" s="68">
        <f t="shared" ref="V2655" si="660">U2655*1.12</f>
        <v>1519039.2000000002</v>
      </c>
      <c r="W2655" s="68"/>
      <c r="X2655" s="72">
        <v>2017</v>
      </c>
      <c r="Y2655" s="71"/>
      <c r="Z2655" s="121"/>
      <c r="AA2655" s="121" t="s">
        <v>750</v>
      </c>
      <c r="AB2655" s="121" t="s">
        <v>4791</v>
      </c>
      <c r="AC2655" s="121"/>
      <c r="AD2655" s="122" t="s">
        <v>8394</v>
      </c>
      <c r="AE2655" s="128">
        <v>42857</v>
      </c>
      <c r="AF2655" s="121" t="s">
        <v>8391</v>
      </c>
      <c r="AG2655" s="121"/>
      <c r="AH2655" s="121" t="s">
        <v>8393</v>
      </c>
      <c r="AI2655" s="121"/>
      <c r="AJ2655" s="123"/>
      <c r="AK2655" s="123"/>
      <c r="AL2655" s="123">
        <v>1354000</v>
      </c>
      <c r="AM2655" s="123">
        <f>U2655-AL2655</f>
        <v>2285</v>
      </c>
      <c r="AN2655" s="138"/>
      <c r="AO2655" s="72"/>
      <c r="AP2655" s="24"/>
      <c r="AQ2655" s="72"/>
      <c r="AS2655" s="165"/>
      <c r="AT2655" s="165"/>
    </row>
    <row r="2656" spans="1:46" s="82" customFormat="1" ht="89.25" outlineLevel="1" x14ac:dyDescent="0.25">
      <c r="A2656" s="70"/>
      <c r="B2656" s="72" t="s">
        <v>7029</v>
      </c>
      <c r="C2656" s="75" t="s">
        <v>79</v>
      </c>
      <c r="D2656" s="75" t="s">
        <v>4196</v>
      </c>
      <c r="E2656" s="75" t="s">
        <v>4197</v>
      </c>
      <c r="F2656" s="75" t="s">
        <v>4198</v>
      </c>
      <c r="G2656" s="75" t="s">
        <v>7007</v>
      </c>
      <c r="H2656" s="72" t="s">
        <v>100</v>
      </c>
      <c r="I2656" s="80">
        <v>1</v>
      </c>
      <c r="J2656" s="81">
        <v>710000000</v>
      </c>
      <c r="K2656" s="75" t="s">
        <v>82</v>
      </c>
      <c r="L2656" s="75" t="s">
        <v>273</v>
      </c>
      <c r="M2656" s="30" t="s">
        <v>101</v>
      </c>
      <c r="N2656" s="72"/>
      <c r="O2656" s="75" t="s">
        <v>7051</v>
      </c>
      <c r="P2656" s="67" t="s">
        <v>112</v>
      </c>
      <c r="Q2656" s="72"/>
      <c r="R2656" s="75"/>
      <c r="S2656" s="68"/>
      <c r="T2656" s="68"/>
      <c r="U2656" s="68">
        <v>0</v>
      </c>
      <c r="V2656" s="68">
        <f t="shared" ref="V2656:V2672" si="661">U2656*1.12</f>
        <v>0</v>
      </c>
      <c r="W2656" s="68"/>
      <c r="X2656" s="72">
        <v>2017</v>
      </c>
      <c r="Y2656" s="71" t="s">
        <v>5289</v>
      </c>
      <c r="Z2656" s="121"/>
      <c r="AA2656" s="121" t="s">
        <v>762</v>
      </c>
      <c r="AB2656" s="121"/>
      <c r="AC2656" s="121"/>
      <c r="AD2656" s="122"/>
      <c r="AE2656" s="128"/>
      <c r="AF2656" s="121" t="s">
        <v>4078</v>
      </c>
      <c r="AG2656" s="121"/>
      <c r="AH2656" s="126"/>
      <c r="AI2656" s="121"/>
      <c r="AJ2656" s="123"/>
      <c r="AK2656" s="123"/>
      <c r="AL2656" s="123" t="s">
        <v>7347</v>
      </c>
      <c r="AM2656" s="123"/>
      <c r="AN2656" s="138"/>
      <c r="AO2656" s="72"/>
      <c r="AP2656" s="24"/>
      <c r="AQ2656" s="72"/>
      <c r="AS2656" s="165"/>
      <c r="AT2656" s="165"/>
    </row>
    <row r="2657" spans="1:46" s="82" customFormat="1" ht="89.25" outlineLevel="1" x14ac:dyDescent="0.25">
      <c r="A2657" s="70"/>
      <c r="B2657" s="72" t="s">
        <v>7346</v>
      </c>
      <c r="C2657" s="75" t="s">
        <v>79</v>
      </c>
      <c r="D2657" s="75" t="s">
        <v>4196</v>
      </c>
      <c r="E2657" s="75" t="s">
        <v>4197</v>
      </c>
      <c r="F2657" s="75" t="s">
        <v>4198</v>
      </c>
      <c r="G2657" s="75" t="s">
        <v>7007</v>
      </c>
      <c r="H2657" s="72" t="s">
        <v>100</v>
      </c>
      <c r="I2657" s="80">
        <v>1</v>
      </c>
      <c r="J2657" s="81">
        <v>710000000</v>
      </c>
      <c r="K2657" s="75" t="s">
        <v>82</v>
      </c>
      <c r="L2657" s="75" t="s">
        <v>726</v>
      </c>
      <c r="M2657" s="30" t="s">
        <v>101</v>
      </c>
      <c r="N2657" s="72"/>
      <c r="O2657" s="75" t="s">
        <v>7051</v>
      </c>
      <c r="P2657" s="67" t="s">
        <v>112</v>
      </c>
      <c r="Q2657" s="72"/>
      <c r="R2657" s="75"/>
      <c r="S2657" s="68"/>
      <c r="T2657" s="68"/>
      <c r="U2657" s="68">
        <v>0</v>
      </c>
      <c r="V2657" s="68">
        <f t="shared" ref="V2657" si="662">U2657*1.12</f>
        <v>0</v>
      </c>
      <c r="W2657" s="68"/>
      <c r="X2657" s="72">
        <v>2017</v>
      </c>
      <c r="Y2657" s="71" t="s">
        <v>5216</v>
      </c>
      <c r="Z2657" s="121"/>
      <c r="AA2657" s="121" t="s">
        <v>762</v>
      </c>
      <c r="AB2657" s="121"/>
      <c r="AC2657" s="121"/>
      <c r="AD2657" s="122"/>
      <c r="AE2657" s="128"/>
      <c r="AF2657" s="121" t="s">
        <v>4078</v>
      </c>
      <c r="AG2657" s="121"/>
      <c r="AH2657" s="126"/>
      <c r="AI2657" s="121"/>
      <c r="AJ2657" s="123"/>
      <c r="AK2657" s="123"/>
      <c r="AL2657" s="123" t="s">
        <v>7347</v>
      </c>
      <c r="AM2657" s="123"/>
      <c r="AN2657" s="138"/>
      <c r="AO2657" s="72"/>
      <c r="AP2657" s="24"/>
      <c r="AQ2657" s="72"/>
      <c r="AS2657" s="165"/>
      <c r="AT2657" s="165"/>
    </row>
    <row r="2658" spans="1:46" s="82" customFormat="1" ht="89.25" outlineLevel="1" x14ac:dyDescent="0.25">
      <c r="A2658" s="70"/>
      <c r="B2658" s="72" t="s">
        <v>8124</v>
      </c>
      <c r="C2658" s="75" t="s">
        <v>79</v>
      </c>
      <c r="D2658" s="75" t="s">
        <v>4196</v>
      </c>
      <c r="E2658" s="75" t="s">
        <v>4197</v>
      </c>
      <c r="F2658" s="75" t="s">
        <v>4198</v>
      </c>
      <c r="G2658" s="75" t="s">
        <v>7007</v>
      </c>
      <c r="H2658" s="72" t="s">
        <v>100</v>
      </c>
      <c r="I2658" s="80">
        <v>1</v>
      </c>
      <c r="J2658" s="81">
        <v>710000000</v>
      </c>
      <c r="K2658" s="75" t="s">
        <v>82</v>
      </c>
      <c r="L2658" s="75" t="s">
        <v>895</v>
      </c>
      <c r="M2658" s="30" t="s">
        <v>101</v>
      </c>
      <c r="N2658" s="72"/>
      <c r="O2658" s="75" t="s">
        <v>7051</v>
      </c>
      <c r="P2658" s="67" t="s">
        <v>112</v>
      </c>
      <c r="Q2658" s="72"/>
      <c r="R2658" s="75"/>
      <c r="S2658" s="68"/>
      <c r="T2658" s="68"/>
      <c r="U2658" s="68">
        <v>0</v>
      </c>
      <c r="V2658" s="68">
        <f t="shared" ref="V2658" si="663">U2658*1.12</f>
        <v>0</v>
      </c>
      <c r="W2658" s="68"/>
      <c r="X2658" s="72">
        <v>2017</v>
      </c>
      <c r="Y2658" s="71" t="s">
        <v>8827</v>
      </c>
      <c r="Z2658" s="121"/>
      <c r="AA2658" s="121" t="s">
        <v>762</v>
      </c>
      <c r="AB2658" s="121" t="s">
        <v>4792</v>
      </c>
      <c r="AC2658" s="121"/>
      <c r="AD2658" s="122"/>
      <c r="AE2658" s="128"/>
      <c r="AF2658" s="121" t="s">
        <v>9045</v>
      </c>
      <c r="AG2658" s="121" t="s">
        <v>9019</v>
      </c>
      <c r="AH2658" s="121" t="s">
        <v>8809</v>
      </c>
      <c r="AI2658" s="121"/>
      <c r="AJ2658" s="123"/>
      <c r="AK2658" s="123"/>
      <c r="AL2658" s="123" t="s">
        <v>9041</v>
      </c>
      <c r="AM2658" s="123"/>
      <c r="AN2658" s="138"/>
      <c r="AO2658" s="72"/>
      <c r="AP2658" s="24"/>
      <c r="AQ2658" s="72"/>
      <c r="AS2658" s="165"/>
      <c r="AT2658" s="165"/>
    </row>
    <row r="2659" spans="1:46" s="82" customFormat="1" ht="89.25" outlineLevel="1" x14ac:dyDescent="0.25">
      <c r="A2659" s="70"/>
      <c r="B2659" s="72" t="s">
        <v>8849</v>
      </c>
      <c r="C2659" s="75" t="s">
        <v>79</v>
      </c>
      <c r="D2659" s="75" t="s">
        <v>4196</v>
      </c>
      <c r="E2659" s="75" t="s">
        <v>4197</v>
      </c>
      <c r="F2659" s="75" t="s">
        <v>4198</v>
      </c>
      <c r="G2659" s="75" t="s">
        <v>7007</v>
      </c>
      <c r="H2659" s="72" t="s">
        <v>100</v>
      </c>
      <c r="I2659" s="80">
        <v>1</v>
      </c>
      <c r="J2659" s="81">
        <v>710000000</v>
      </c>
      <c r="K2659" s="75" t="s">
        <v>82</v>
      </c>
      <c r="L2659" s="75" t="s">
        <v>917</v>
      </c>
      <c r="M2659" s="30" t="s">
        <v>101</v>
      </c>
      <c r="N2659" s="72"/>
      <c r="O2659" s="75" t="s">
        <v>7051</v>
      </c>
      <c r="P2659" s="25" t="s">
        <v>269</v>
      </c>
      <c r="Q2659" s="72"/>
      <c r="R2659" s="75"/>
      <c r="S2659" s="68"/>
      <c r="T2659" s="68"/>
      <c r="U2659" s="68">
        <v>1500000</v>
      </c>
      <c r="V2659" s="68">
        <f t="shared" ref="V2659" si="664">U2659*1.12</f>
        <v>1680000.0000000002</v>
      </c>
      <c r="W2659" s="68"/>
      <c r="X2659" s="72">
        <v>2017</v>
      </c>
      <c r="Y2659" s="71"/>
      <c r="Z2659" s="121"/>
      <c r="AA2659" s="121" t="s">
        <v>762</v>
      </c>
      <c r="AB2659" s="121" t="s">
        <v>4792</v>
      </c>
      <c r="AC2659" s="121"/>
      <c r="AD2659" s="122"/>
      <c r="AE2659" s="128"/>
      <c r="AF2659" s="121" t="s">
        <v>9040</v>
      </c>
      <c r="AG2659" s="121" t="s">
        <v>9019</v>
      </c>
      <c r="AH2659" s="121" t="s">
        <v>8809</v>
      </c>
      <c r="AI2659" s="121"/>
      <c r="AJ2659" s="123"/>
      <c r="AK2659" s="123"/>
      <c r="AL2659" s="123">
        <v>1156320</v>
      </c>
      <c r="AM2659" s="123">
        <f>U2659-AL2659</f>
        <v>343680</v>
      </c>
      <c r="AN2659" s="138"/>
      <c r="AO2659" s="72"/>
      <c r="AP2659" s="24"/>
      <c r="AQ2659" s="72"/>
      <c r="AS2659" s="165"/>
      <c r="AT2659" s="165"/>
    </row>
    <row r="2660" spans="1:46" s="82" customFormat="1" ht="76.5" outlineLevel="1" x14ac:dyDescent="0.25">
      <c r="A2660" s="70"/>
      <c r="B2660" s="72" t="s">
        <v>7031</v>
      </c>
      <c r="C2660" s="75" t="s">
        <v>79</v>
      </c>
      <c r="D2660" s="75" t="s">
        <v>4484</v>
      </c>
      <c r="E2660" s="75" t="s">
        <v>4485</v>
      </c>
      <c r="F2660" s="75" t="s">
        <v>4485</v>
      </c>
      <c r="G2660" s="75" t="s">
        <v>7004</v>
      </c>
      <c r="H2660" s="23" t="s">
        <v>100</v>
      </c>
      <c r="I2660" s="80">
        <v>1</v>
      </c>
      <c r="J2660" s="81">
        <v>710000000</v>
      </c>
      <c r="K2660" s="75" t="s">
        <v>82</v>
      </c>
      <c r="L2660" s="75" t="s">
        <v>273</v>
      </c>
      <c r="M2660" s="78" t="s">
        <v>101</v>
      </c>
      <c r="N2660" s="72"/>
      <c r="O2660" s="75" t="s">
        <v>7052</v>
      </c>
      <c r="P2660" s="75" t="s">
        <v>112</v>
      </c>
      <c r="Q2660" s="72"/>
      <c r="R2660" s="75"/>
      <c r="S2660" s="68"/>
      <c r="T2660" s="68"/>
      <c r="U2660" s="68">
        <v>134630</v>
      </c>
      <c r="V2660" s="68">
        <f t="shared" si="661"/>
        <v>150785.60000000001</v>
      </c>
      <c r="W2660" s="68"/>
      <c r="X2660" s="72">
        <v>2017</v>
      </c>
      <c r="Y2660" s="71"/>
      <c r="Z2660" s="121" t="s">
        <v>7002</v>
      </c>
      <c r="AA2660" s="121" t="s">
        <v>3153</v>
      </c>
      <c r="AB2660" s="121" t="s">
        <v>4792</v>
      </c>
      <c r="AC2660" s="121"/>
      <c r="AD2660" s="122"/>
      <c r="AE2660" s="128"/>
      <c r="AF2660" s="121" t="s">
        <v>8275</v>
      </c>
      <c r="AG2660" s="121"/>
      <c r="AH2660" s="121" t="s">
        <v>5363</v>
      </c>
      <c r="AI2660" s="121"/>
      <c r="AJ2660" s="123"/>
      <c r="AK2660" s="123"/>
      <c r="AL2660" s="123">
        <v>134630</v>
      </c>
      <c r="AM2660" s="123">
        <f>U2660-AL2660</f>
        <v>0</v>
      </c>
      <c r="AN2660" s="138"/>
      <c r="AO2660" s="72"/>
      <c r="AP2660" s="24"/>
      <c r="AQ2660" s="72"/>
      <c r="AS2660" s="165"/>
      <c r="AT2660" s="165"/>
    </row>
    <row r="2661" spans="1:46" s="40" customFormat="1" ht="76.5" outlineLevel="1" x14ac:dyDescent="0.25">
      <c r="A2661" s="70"/>
      <c r="B2661" s="72" t="s">
        <v>7079</v>
      </c>
      <c r="C2661" s="75" t="s">
        <v>79</v>
      </c>
      <c r="D2661" s="25" t="s">
        <v>4484</v>
      </c>
      <c r="E2661" s="25" t="s">
        <v>4485</v>
      </c>
      <c r="F2661" s="25" t="s">
        <v>4485</v>
      </c>
      <c r="G2661" s="25" t="s">
        <v>7097</v>
      </c>
      <c r="H2661" s="23" t="s">
        <v>3011</v>
      </c>
      <c r="I2661" s="29">
        <v>0.5</v>
      </c>
      <c r="J2661" s="41">
        <v>710000000</v>
      </c>
      <c r="K2661" s="25" t="s">
        <v>82</v>
      </c>
      <c r="L2661" s="75" t="s">
        <v>273</v>
      </c>
      <c r="M2661" s="30" t="s">
        <v>101</v>
      </c>
      <c r="N2661" s="23"/>
      <c r="O2661" s="75" t="s">
        <v>4297</v>
      </c>
      <c r="P2661" s="67" t="s">
        <v>112</v>
      </c>
      <c r="Q2661" s="23"/>
      <c r="R2661" s="25"/>
      <c r="S2661" s="45"/>
      <c r="T2661" s="45"/>
      <c r="U2661" s="45">
        <v>0</v>
      </c>
      <c r="V2661" s="45">
        <f t="shared" ref="V2661" si="665">U2661*1.12</f>
        <v>0</v>
      </c>
      <c r="W2661" s="45"/>
      <c r="X2661" s="23">
        <v>2017</v>
      </c>
      <c r="Y2661" s="43" t="s">
        <v>8492</v>
      </c>
      <c r="Z2661" s="121" t="s">
        <v>7002</v>
      </c>
      <c r="AA2661" s="121" t="s">
        <v>3153</v>
      </c>
      <c r="AB2661" s="121"/>
      <c r="AC2661" s="121"/>
      <c r="AD2661" s="122"/>
      <c r="AE2661" s="128"/>
      <c r="AF2661" s="121" t="s">
        <v>4078</v>
      </c>
      <c r="AG2661" s="121"/>
      <c r="AH2661" s="121"/>
      <c r="AI2661" s="121"/>
      <c r="AJ2661" s="123"/>
      <c r="AK2661" s="123"/>
      <c r="AL2661" s="123"/>
      <c r="AM2661" s="123"/>
      <c r="AN2661" s="136"/>
      <c r="AO2661" s="23"/>
      <c r="AP2661" s="24"/>
      <c r="AQ2661" s="23"/>
      <c r="AS2661" s="165"/>
      <c r="AT2661" s="165"/>
    </row>
    <row r="2662" spans="1:46" s="40" customFormat="1" ht="76.5" outlineLevel="1" x14ac:dyDescent="0.25">
      <c r="A2662" s="70"/>
      <c r="B2662" s="72" t="s">
        <v>8495</v>
      </c>
      <c r="C2662" s="75" t="s">
        <v>79</v>
      </c>
      <c r="D2662" s="25" t="s">
        <v>4484</v>
      </c>
      <c r="E2662" s="25" t="s">
        <v>4485</v>
      </c>
      <c r="F2662" s="25" t="s">
        <v>4485</v>
      </c>
      <c r="G2662" s="25" t="s">
        <v>7097</v>
      </c>
      <c r="H2662" s="23" t="s">
        <v>3011</v>
      </c>
      <c r="I2662" s="29">
        <v>0.5</v>
      </c>
      <c r="J2662" s="41">
        <v>710000000</v>
      </c>
      <c r="K2662" s="25" t="s">
        <v>82</v>
      </c>
      <c r="L2662" s="75" t="s">
        <v>895</v>
      </c>
      <c r="M2662" s="30" t="s">
        <v>101</v>
      </c>
      <c r="N2662" s="23"/>
      <c r="O2662" s="75" t="s">
        <v>7052</v>
      </c>
      <c r="P2662" s="67" t="s">
        <v>112</v>
      </c>
      <c r="Q2662" s="23"/>
      <c r="R2662" s="25"/>
      <c r="S2662" s="45"/>
      <c r="T2662" s="45"/>
      <c r="U2662" s="45">
        <v>2869898</v>
      </c>
      <c r="V2662" s="45">
        <f t="shared" ref="V2662" si="666">U2662*1.12</f>
        <v>3214285.7600000002</v>
      </c>
      <c r="W2662" s="45"/>
      <c r="X2662" s="23">
        <v>2017</v>
      </c>
      <c r="Y2662" s="43"/>
      <c r="Z2662" s="121" t="s">
        <v>7002</v>
      </c>
      <c r="AA2662" s="121" t="s">
        <v>3153</v>
      </c>
      <c r="AB2662" s="121" t="s">
        <v>4792</v>
      </c>
      <c r="AC2662" s="121"/>
      <c r="AD2662" s="122" t="s">
        <v>8500</v>
      </c>
      <c r="AE2662" s="128">
        <v>42947</v>
      </c>
      <c r="AF2662" s="121" t="s">
        <v>8804</v>
      </c>
      <c r="AG2662" s="121"/>
      <c r="AH2662" s="121" t="s">
        <v>5363</v>
      </c>
      <c r="AI2662" s="121"/>
      <c r="AJ2662" s="123"/>
      <c r="AK2662" s="123"/>
      <c r="AL2662" s="123">
        <v>2600000</v>
      </c>
      <c r="AM2662" s="123">
        <f>U2662-AL2662</f>
        <v>269898</v>
      </c>
      <c r="AN2662" s="136"/>
      <c r="AO2662" s="23"/>
      <c r="AP2662" s="24"/>
      <c r="AQ2662" s="23"/>
      <c r="AS2662" s="165"/>
      <c r="AT2662" s="165"/>
    </row>
    <row r="2663" spans="1:46" s="40" customFormat="1" ht="76.5" outlineLevel="1" x14ac:dyDescent="0.25">
      <c r="A2663" s="70"/>
      <c r="B2663" s="72" t="s">
        <v>7080</v>
      </c>
      <c r="C2663" s="75" t="s">
        <v>79</v>
      </c>
      <c r="D2663" s="25" t="s">
        <v>5256</v>
      </c>
      <c r="E2663" s="25" t="s">
        <v>5257</v>
      </c>
      <c r="F2663" s="25" t="s">
        <v>5257</v>
      </c>
      <c r="G2663" s="25" t="s">
        <v>5258</v>
      </c>
      <c r="H2663" s="23" t="s">
        <v>3011</v>
      </c>
      <c r="I2663" s="29">
        <v>0.5</v>
      </c>
      <c r="J2663" s="41">
        <v>710000000</v>
      </c>
      <c r="K2663" s="25" t="s">
        <v>82</v>
      </c>
      <c r="L2663" s="75" t="s">
        <v>273</v>
      </c>
      <c r="M2663" s="30" t="s">
        <v>101</v>
      </c>
      <c r="N2663" s="23"/>
      <c r="O2663" s="75" t="s">
        <v>5610</v>
      </c>
      <c r="P2663" s="67" t="s">
        <v>112</v>
      </c>
      <c r="Q2663" s="23"/>
      <c r="R2663" s="25"/>
      <c r="S2663" s="45"/>
      <c r="T2663" s="45"/>
      <c r="U2663" s="45">
        <v>0</v>
      </c>
      <c r="V2663" s="45">
        <f>U2663*1.12</f>
        <v>0</v>
      </c>
      <c r="W2663" s="45"/>
      <c r="X2663" s="23">
        <v>2017</v>
      </c>
      <c r="Y2663" s="43" t="s">
        <v>4239</v>
      </c>
      <c r="Z2663" s="121"/>
      <c r="AA2663" s="121" t="s">
        <v>3153</v>
      </c>
      <c r="AB2663" s="121"/>
      <c r="AC2663" s="121"/>
      <c r="AD2663" s="122"/>
      <c r="AE2663" s="128"/>
      <c r="AF2663" s="121" t="s">
        <v>4078</v>
      </c>
      <c r="AG2663" s="121"/>
      <c r="AH2663" s="121"/>
      <c r="AI2663" s="121"/>
      <c r="AJ2663" s="123"/>
      <c r="AK2663" s="123"/>
      <c r="AL2663" s="123" t="s">
        <v>7868</v>
      </c>
      <c r="AM2663" s="123"/>
      <c r="AN2663" s="136"/>
      <c r="AO2663" s="23"/>
      <c r="AP2663" s="24"/>
      <c r="AQ2663" s="23"/>
      <c r="AS2663" s="163"/>
      <c r="AT2663" s="163"/>
    </row>
    <row r="2664" spans="1:46" s="40" customFormat="1" ht="76.5" outlineLevel="1" x14ac:dyDescent="0.25">
      <c r="A2664" s="70"/>
      <c r="B2664" s="72" t="s">
        <v>7867</v>
      </c>
      <c r="C2664" s="75" t="s">
        <v>79</v>
      </c>
      <c r="D2664" s="25" t="s">
        <v>5256</v>
      </c>
      <c r="E2664" s="25" t="s">
        <v>5257</v>
      </c>
      <c r="F2664" s="25" t="s">
        <v>5257</v>
      </c>
      <c r="G2664" s="25" t="s">
        <v>5258</v>
      </c>
      <c r="H2664" s="23" t="s">
        <v>3011</v>
      </c>
      <c r="I2664" s="29">
        <v>0.5</v>
      </c>
      <c r="J2664" s="41">
        <v>710000000</v>
      </c>
      <c r="K2664" s="25" t="s">
        <v>82</v>
      </c>
      <c r="L2664" s="75" t="s">
        <v>273</v>
      </c>
      <c r="M2664" s="30" t="s">
        <v>101</v>
      </c>
      <c r="N2664" s="23"/>
      <c r="O2664" s="75" t="s">
        <v>5610</v>
      </c>
      <c r="P2664" s="67" t="s">
        <v>112</v>
      </c>
      <c r="Q2664" s="23"/>
      <c r="R2664" s="25"/>
      <c r="S2664" s="45"/>
      <c r="T2664" s="45"/>
      <c r="U2664" s="45">
        <v>3646607.15</v>
      </c>
      <c r="V2664" s="45">
        <f>U2664*1.12</f>
        <v>4084200.0080000004</v>
      </c>
      <c r="W2664" s="45"/>
      <c r="X2664" s="23">
        <v>2017</v>
      </c>
      <c r="Y2664" s="43"/>
      <c r="Z2664" s="121"/>
      <c r="AA2664" s="121" t="s">
        <v>3153</v>
      </c>
      <c r="AB2664" s="121" t="s">
        <v>4703</v>
      </c>
      <c r="AC2664" s="121"/>
      <c r="AD2664" s="122">
        <v>318011</v>
      </c>
      <c r="AE2664" s="128">
        <v>42870</v>
      </c>
      <c r="AF2664" s="121" t="s">
        <v>8472</v>
      </c>
      <c r="AG2664" s="121"/>
      <c r="AH2664" s="121" t="s">
        <v>5375</v>
      </c>
      <c r="AI2664" s="121"/>
      <c r="AJ2664" s="123"/>
      <c r="AK2664" s="123"/>
      <c r="AL2664" s="123">
        <v>2431071</v>
      </c>
      <c r="AM2664" s="123">
        <f>U2664-AL2664</f>
        <v>1215536.1499999999</v>
      </c>
      <c r="AN2664" s="136"/>
      <c r="AO2664" s="23"/>
      <c r="AP2664" s="24"/>
      <c r="AQ2664" s="23"/>
      <c r="AS2664" s="163"/>
      <c r="AT2664" s="163"/>
    </row>
    <row r="2665" spans="1:46" s="40" customFormat="1" ht="178.5" outlineLevel="1" x14ac:dyDescent="0.25">
      <c r="A2665" s="70"/>
      <c r="B2665" s="72" t="s">
        <v>7081</v>
      </c>
      <c r="C2665" s="75" t="s">
        <v>79</v>
      </c>
      <c r="D2665" s="25" t="s">
        <v>5275</v>
      </c>
      <c r="E2665" s="25" t="s">
        <v>5276</v>
      </c>
      <c r="F2665" s="25" t="s">
        <v>5276</v>
      </c>
      <c r="G2665" s="25" t="s">
        <v>7104</v>
      </c>
      <c r="H2665" s="23" t="s">
        <v>81</v>
      </c>
      <c r="I2665" s="29">
        <v>0.5</v>
      </c>
      <c r="J2665" s="41">
        <v>710000000</v>
      </c>
      <c r="K2665" s="25" t="s">
        <v>82</v>
      </c>
      <c r="L2665" s="75" t="s">
        <v>273</v>
      </c>
      <c r="M2665" s="30" t="s">
        <v>101</v>
      </c>
      <c r="N2665" s="23"/>
      <c r="O2665" s="75" t="s">
        <v>5610</v>
      </c>
      <c r="P2665" s="67" t="s">
        <v>112</v>
      </c>
      <c r="Q2665" s="23"/>
      <c r="R2665" s="25"/>
      <c r="S2665" s="45"/>
      <c r="T2665" s="45"/>
      <c r="U2665" s="45">
        <v>92598535.140000001</v>
      </c>
      <c r="V2665" s="45">
        <f t="shared" si="661"/>
        <v>103710359.3568</v>
      </c>
      <c r="W2665" s="45"/>
      <c r="X2665" s="23">
        <v>2017</v>
      </c>
      <c r="Y2665" s="43"/>
      <c r="Z2665" s="121"/>
      <c r="AA2665" s="121" t="s">
        <v>3153</v>
      </c>
      <c r="AB2665" s="121" t="s">
        <v>4791</v>
      </c>
      <c r="AC2665" s="121"/>
      <c r="AD2665" s="122" t="s">
        <v>8414</v>
      </c>
      <c r="AE2665" s="128">
        <v>42908</v>
      </c>
      <c r="AF2665" s="121" t="s">
        <v>8415</v>
      </c>
      <c r="AG2665" s="121"/>
      <c r="AH2665" s="121" t="s">
        <v>8322</v>
      </c>
      <c r="AI2665" s="121"/>
      <c r="AJ2665" s="123"/>
      <c r="AK2665" s="123"/>
      <c r="AL2665" s="123">
        <v>103656000</v>
      </c>
      <c r="AM2665" s="123">
        <f>V2665-AL2665</f>
        <v>54359.35680000484</v>
      </c>
      <c r="AN2665" s="136"/>
      <c r="AO2665" s="23"/>
      <c r="AP2665" s="24"/>
      <c r="AQ2665" s="23"/>
      <c r="AS2665" s="163"/>
      <c r="AT2665" s="163"/>
    </row>
    <row r="2666" spans="1:46" s="40" customFormat="1" ht="76.5" outlineLevel="1" x14ac:dyDescent="0.25">
      <c r="A2666" s="70"/>
      <c r="B2666" s="72" t="s">
        <v>7094</v>
      </c>
      <c r="C2666" s="75" t="s">
        <v>79</v>
      </c>
      <c r="D2666" s="25" t="s">
        <v>5400</v>
      </c>
      <c r="E2666" s="25" t="s">
        <v>5401</v>
      </c>
      <c r="F2666" s="25" t="s">
        <v>5402</v>
      </c>
      <c r="G2666" s="75" t="s">
        <v>7098</v>
      </c>
      <c r="H2666" s="23" t="s">
        <v>81</v>
      </c>
      <c r="I2666" s="29">
        <v>0.5</v>
      </c>
      <c r="J2666" s="41">
        <v>710000000</v>
      </c>
      <c r="K2666" s="25" t="s">
        <v>82</v>
      </c>
      <c r="L2666" s="75" t="s">
        <v>273</v>
      </c>
      <c r="M2666" s="30" t="s">
        <v>101</v>
      </c>
      <c r="N2666" s="23"/>
      <c r="O2666" s="75" t="s">
        <v>5610</v>
      </c>
      <c r="P2666" s="67" t="s">
        <v>112</v>
      </c>
      <c r="Q2666" s="23"/>
      <c r="R2666" s="25"/>
      <c r="S2666" s="45"/>
      <c r="T2666" s="45"/>
      <c r="U2666" s="45">
        <v>0</v>
      </c>
      <c r="V2666" s="45">
        <f t="shared" ref="V2666" si="667">U2666*1.12</f>
        <v>0</v>
      </c>
      <c r="W2666" s="45"/>
      <c r="X2666" s="23">
        <v>2017</v>
      </c>
      <c r="Y2666" s="43" t="s">
        <v>4080</v>
      </c>
      <c r="Z2666" s="121"/>
      <c r="AA2666" s="121" t="s">
        <v>3153</v>
      </c>
      <c r="AB2666" s="121"/>
      <c r="AC2666" s="121"/>
      <c r="AD2666" s="122"/>
      <c r="AE2666" s="128"/>
      <c r="AF2666" s="121" t="s">
        <v>4078</v>
      </c>
      <c r="AG2666" s="121"/>
      <c r="AH2666" s="121"/>
      <c r="AI2666" s="121"/>
      <c r="AJ2666" s="123"/>
      <c r="AK2666" s="123"/>
      <c r="AL2666" s="123"/>
      <c r="AM2666" s="123"/>
      <c r="AN2666" s="136"/>
      <c r="AO2666" s="23"/>
      <c r="AP2666" s="24"/>
      <c r="AQ2666" s="23"/>
      <c r="AS2666" s="163"/>
      <c r="AT2666" s="163"/>
    </row>
    <row r="2667" spans="1:46" s="40" customFormat="1" ht="76.5" outlineLevel="1" x14ac:dyDescent="0.25">
      <c r="A2667" s="70"/>
      <c r="B2667" s="72" t="s">
        <v>7923</v>
      </c>
      <c r="C2667" s="75" t="s">
        <v>79</v>
      </c>
      <c r="D2667" s="25" t="s">
        <v>5400</v>
      </c>
      <c r="E2667" s="25" t="s">
        <v>5401</v>
      </c>
      <c r="F2667" s="25" t="s">
        <v>5402</v>
      </c>
      <c r="G2667" s="75" t="s">
        <v>7098</v>
      </c>
      <c r="H2667" s="23" t="s">
        <v>100</v>
      </c>
      <c r="I2667" s="29">
        <v>0.5</v>
      </c>
      <c r="J2667" s="41">
        <v>710000000</v>
      </c>
      <c r="K2667" s="25" t="s">
        <v>82</v>
      </c>
      <c r="L2667" s="75" t="s">
        <v>272</v>
      </c>
      <c r="M2667" s="30" t="s">
        <v>101</v>
      </c>
      <c r="N2667" s="23"/>
      <c r="O2667" s="75" t="s">
        <v>5610</v>
      </c>
      <c r="P2667" s="67" t="s">
        <v>112</v>
      </c>
      <c r="Q2667" s="23"/>
      <c r="R2667" s="25"/>
      <c r="S2667" s="45"/>
      <c r="T2667" s="45"/>
      <c r="U2667" s="45">
        <v>1836607.14</v>
      </c>
      <c r="V2667" s="45">
        <f t="shared" ref="V2667" si="668">U2667*1.12</f>
        <v>2056999.9968000001</v>
      </c>
      <c r="W2667" s="45"/>
      <c r="X2667" s="23">
        <v>2017</v>
      </c>
      <c r="Y2667" s="43"/>
      <c r="Z2667" s="121"/>
      <c r="AA2667" s="121" t="s">
        <v>3153</v>
      </c>
      <c r="AB2667" s="121" t="s">
        <v>7912</v>
      </c>
      <c r="AC2667" s="121"/>
      <c r="AD2667" s="122"/>
      <c r="AE2667" s="128"/>
      <c r="AF2667" s="121" t="s">
        <v>8416</v>
      </c>
      <c r="AG2667" s="121"/>
      <c r="AH2667" s="121" t="s">
        <v>8417</v>
      </c>
      <c r="AI2667" s="121"/>
      <c r="AJ2667" s="123"/>
      <c r="AK2667" s="123"/>
      <c r="AL2667" s="123">
        <v>1836580</v>
      </c>
      <c r="AM2667" s="123">
        <f>U2667-AL2667</f>
        <v>27.139999999897555</v>
      </c>
      <c r="AN2667" s="136"/>
      <c r="AO2667" s="23"/>
      <c r="AP2667" s="24"/>
      <c r="AQ2667" s="23"/>
      <c r="AS2667" s="163"/>
      <c r="AT2667" s="163"/>
    </row>
    <row r="2668" spans="1:46" s="82" customFormat="1" ht="51" outlineLevel="1" x14ac:dyDescent="0.25">
      <c r="A2668" s="70"/>
      <c r="B2668" s="72" t="s">
        <v>7099</v>
      </c>
      <c r="C2668" s="75" t="s">
        <v>79</v>
      </c>
      <c r="D2668" s="75" t="s">
        <v>976</v>
      </c>
      <c r="E2668" s="75" t="s">
        <v>977</v>
      </c>
      <c r="F2668" s="75" t="s">
        <v>977</v>
      </c>
      <c r="G2668" s="75" t="s">
        <v>7082</v>
      </c>
      <c r="H2668" s="23" t="s">
        <v>3011</v>
      </c>
      <c r="I2668" s="80">
        <v>1</v>
      </c>
      <c r="J2668" s="81">
        <v>710000000</v>
      </c>
      <c r="K2668" s="75" t="s">
        <v>82</v>
      </c>
      <c r="L2668" s="75" t="s">
        <v>273</v>
      </c>
      <c r="M2668" s="78" t="s">
        <v>101</v>
      </c>
      <c r="N2668" s="72"/>
      <c r="O2668" s="25" t="s">
        <v>7095</v>
      </c>
      <c r="P2668" s="75" t="s">
        <v>112</v>
      </c>
      <c r="Q2668" s="72"/>
      <c r="R2668" s="75"/>
      <c r="S2668" s="68"/>
      <c r="T2668" s="68"/>
      <c r="U2668" s="68">
        <v>0</v>
      </c>
      <c r="V2668" s="68">
        <f t="shared" ref="V2668" si="669">U2668*1.12</f>
        <v>0</v>
      </c>
      <c r="W2668" s="68"/>
      <c r="X2668" s="72">
        <v>2017</v>
      </c>
      <c r="Y2668" s="71" t="s">
        <v>929</v>
      </c>
      <c r="Z2668" s="121" t="s">
        <v>7088</v>
      </c>
      <c r="AA2668" s="121" t="s">
        <v>4054</v>
      </c>
      <c r="AB2668" s="121"/>
      <c r="AC2668" s="121"/>
      <c r="AD2668" s="122"/>
      <c r="AE2668" s="128"/>
      <c r="AF2668" s="121" t="s">
        <v>929</v>
      </c>
      <c r="AG2668" s="121"/>
      <c r="AH2668" s="121" t="s">
        <v>929</v>
      </c>
      <c r="AI2668" s="121"/>
      <c r="AJ2668" s="123"/>
      <c r="AK2668" s="123"/>
      <c r="AL2668" s="123" t="s">
        <v>8097</v>
      </c>
      <c r="AM2668" s="123"/>
      <c r="AN2668" s="138"/>
      <c r="AO2668" s="72"/>
      <c r="AP2668" s="24"/>
      <c r="AQ2668" s="72"/>
      <c r="AS2668" s="165"/>
      <c r="AT2668" s="165"/>
    </row>
    <row r="2669" spans="1:46" s="82" customFormat="1" ht="51" outlineLevel="1" x14ac:dyDescent="0.25">
      <c r="A2669" s="70"/>
      <c r="B2669" s="72" t="s">
        <v>7100</v>
      </c>
      <c r="C2669" s="75" t="s">
        <v>79</v>
      </c>
      <c r="D2669" s="75" t="s">
        <v>7083</v>
      </c>
      <c r="E2669" s="75" t="s">
        <v>7084</v>
      </c>
      <c r="F2669" s="75" t="s">
        <v>7084</v>
      </c>
      <c r="G2669" s="75" t="s">
        <v>7096</v>
      </c>
      <c r="H2669" s="23" t="s">
        <v>3011</v>
      </c>
      <c r="I2669" s="80">
        <v>1</v>
      </c>
      <c r="J2669" s="81">
        <v>710000000</v>
      </c>
      <c r="K2669" s="75" t="s">
        <v>82</v>
      </c>
      <c r="L2669" s="75" t="s">
        <v>273</v>
      </c>
      <c r="M2669" s="78" t="s">
        <v>101</v>
      </c>
      <c r="N2669" s="72"/>
      <c r="O2669" s="25" t="s">
        <v>7095</v>
      </c>
      <c r="P2669" s="75" t="s">
        <v>112</v>
      </c>
      <c r="Q2669" s="72"/>
      <c r="R2669" s="75"/>
      <c r="S2669" s="68"/>
      <c r="T2669" s="68"/>
      <c r="U2669" s="68">
        <v>0</v>
      </c>
      <c r="V2669" s="68">
        <f t="shared" si="661"/>
        <v>0</v>
      </c>
      <c r="W2669" s="68"/>
      <c r="X2669" s="72">
        <v>2017</v>
      </c>
      <c r="Y2669" s="71" t="s">
        <v>929</v>
      </c>
      <c r="Z2669" s="121" t="s">
        <v>7088</v>
      </c>
      <c r="AA2669" s="121" t="s">
        <v>4054</v>
      </c>
      <c r="AB2669" s="121"/>
      <c r="AC2669" s="121"/>
      <c r="AD2669" s="122"/>
      <c r="AE2669" s="128"/>
      <c r="AF2669" s="121" t="s">
        <v>929</v>
      </c>
      <c r="AG2669" s="121"/>
      <c r="AH2669" s="121" t="s">
        <v>929</v>
      </c>
      <c r="AI2669" s="121"/>
      <c r="AJ2669" s="123"/>
      <c r="AK2669" s="123"/>
      <c r="AL2669" s="123" t="s">
        <v>8098</v>
      </c>
      <c r="AM2669" s="123"/>
      <c r="AN2669" s="138"/>
      <c r="AO2669" s="72"/>
      <c r="AP2669" s="24"/>
      <c r="AQ2669" s="72"/>
      <c r="AS2669" s="165"/>
      <c r="AT2669" s="165"/>
    </row>
    <row r="2670" spans="1:46" s="82" customFormat="1" ht="51" outlineLevel="1" x14ac:dyDescent="0.25">
      <c r="A2670" s="70"/>
      <c r="B2670" s="72" t="s">
        <v>7101</v>
      </c>
      <c r="C2670" s="75" t="s">
        <v>79</v>
      </c>
      <c r="D2670" s="75" t="s">
        <v>7085</v>
      </c>
      <c r="E2670" s="75" t="s">
        <v>7086</v>
      </c>
      <c r="F2670" s="75" t="s">
        <v>7086</v>
      </c>
      <c r="G2670" s="75" t="s">
        <v>7087</v>
      </c>
      <c r="H2670" s="23" t="s">
        <v>3011</v>
      </c>
      <c r="I2670" s="80">
        <v>1</v>
      </c>
      <c r="J2670" s="81">
        <v>710000000</v>
      </c>
      <c r="K2670" s="75" t="s">
        <v>82</v>
      </c>
      <c r="L2670" s="75" t="s">
        <v>273</v>
      </c>
      <c r="M2670" s="78" t="s">
        <v>101</v>
      </c>
      <c r="N2670" s="72"/>
      <c r="O2670" s="25" t="s">
        <v>7095</v>
      </c>
      <c r="P2670" s="75" t="s">
        <v>112</v>
      </c>
      <c r="Q2670" s="72"/>
      <c r="R2670" s="75"/>
      <c r="S2670" s="68"/>
      <c r="T2670" s="68"/>
      <c r="U2670" s="68">
        <v>0</v>
      </c>
      <c r="V2670" s="68">
        <f t="shared" si="661"/>
        <v>0</v>
      </c>
      <c r="W2670" s="68"/>
      <c r="X2670" s="72">
        <v>2017</v>
      </c>
      <c r="Y2670" s="71" t="s">
        <v>929</v>
      </c>
      <c r="Z2670" s="121" t="s">
        <v>7088</v>
      </c>
      <c r="AA2670" s="121" t="s">
        <v>4054</v>
      </c>
      <c r="AB2670" s="121"/>
      <c r="AC2670" s="121"/>
      <c r="AD2670" s="122"/>
      <c r="AE2670" s="128"/>
      <c r="AF2670" s="121" t="s">
        <v>929</v>
      </c>
      <c r="AG2670" s="121"/>
      <c r="AH2670" s="121" t="s">
        <v>929</v>
      </c>
      <c r="AI2670" s="121"/>
      <c r="AJ2670" s="123"/>
      <c r="AK2670" s="123"/>
      <c r="AL2670" s="123" t="s">
        <v>8099</v>
      </c>
      <c r="AM2670" s="123"/>
      <c r="AN2670" s="138"/>
      <c r="AO2670" s="72"/>
      <c r="AP2670" s="24"/>
      <c r="AQ2670" s="72"/>
      <c r="AS2670" s="165"/>
      <c r="AT2670" s="165"/>
    </row>
    <row r="2671" spans="1:46" s="82" customFormat="1" ht="102" outlineLevel="1" x14ac:dyDescent="0.25">
      <c r="A2671" s="70"/>
      <c r="B2671" s="72" t="s">
        <v>7354</v>
      </c>
      <c r="C2671" s="75" t="s">
        <v>79</v>
      </c>
      <c r="D2671" s="75" t="s">
        <v>915</v>
      </c>
      <c r="E2671" s="75" t="s">
        <v>916</v>
      </c>
      <c r="F2671" s="75" t="s">
        <v>916</v>
      </c>
      <c r="G2671" s="75" t="s">
        <v>7357</v>
      </c>
      <c r="H2671" s="72" t="s">
        <v>100</v>
      </c>
      <c r="I2671" s="80">
        <v>1</v>
      </c>
      <c r="J2671" s="81">
        <v>710000000</v>
      </c>
      <c r="K2671" s="75" t="s">
        <v>82</v>
      </c>
      <c r="L2671" s="75" t="s">
        <v>726</v>
      </c>
      <c r="M2671" s="74" t="s">
        <v>109</v>
      </c>
      <c r="N2671" s="72"/>
      <c r="O2671" s="75" t="s">
        <v>4296</v>
      </c>
      <c r="P2671" s="75" t="s">
        <v>112</v>
      </c>
      <c r="Q2671" s="72"/>
      <c r="R2671" s="75"/>
      <c r="S2671" s="68"/>
      <c r="T2671" s="68"/>
      <c r="U2671" s="68">
        <v>15000</v>
      </c>
      <c r="V2671" s="68">
        <f t="shared" si="661"/>
        <v>16800</v>
      </c>
      <c r="W2671" s="68"/>
      <c r="X2671" s="72">
        <v>2017</v>
      </c>
      <c r="Y2671" s="71"/>
      <c r="Z2671" s="121"/>
      <c r="AA2671" s="121" t="s">
        <v>749</v>
      </c>
      <c r="AB2671" s="121" t="s">
        <v>4792</v>
      </c>
      <c r="AC2671" s="121"/>
      <c r="AD2671" s="122"/>
      <c r="AE2671" s="128"/>
      <c r="AF2671" s="121" t="s">
        <v>8347</v>
      </c>
      <c r="AG2671" s="121"/>
      <c r="AH2671" s="121" t="s">
        <v>8348</v>
      </c>
      <c r="AI2671" s="121"/>
      <c r="AJ2671" s="123"/>
      <c r="AK2671" s="123"/>
      <c r="AL2671" s="123">
        <v>15000</v>
      </c>
      <c r="AM2671" s="123">
        <f>U2671-AL2671</f>
        <v>0</v>
      </c>
      <c r="AN2671" s="138"/>
      <c r="AO2671" s="72"/>
      <c r="AP2671" s="24"/>
      <c r="AQ2671" s="72"/>
      <c r="AS2671" s="163"/>
      <c r="AT2671" s="163"/>
    </row>
    <row r="2672" spans="1:46" s="82" customFormat="1" ht="102" outlineLevel="1" x14ac:dyDescent="0.25">
      <c r="A2672" s="70"/>
      <c r="B2672" s="72" t="s">
        <v>7355</v>
      </c>
      <c r="C2672" s="75" t="s">
        <v>79</v>
      </c>
      <c r="D2672" s="75" t="s">
        <v>915</v>
      </c>
      <c r="E2672" s="75" t="s">
        <v>916</v>
      </c>
      <c r="F2672" s="75" t="s">
        <v>916</v>
      </c>
      <c r="G2672" s="75" t="s">
        <v>7356</v>
      </c>
      <c r="H2672" s="72" t="s">
        <v>100</v>
      </c>
      <c r="I2672" s="80">
        <v>1</v>
      </c>
      <c r="J2672" s="81">
        <v>710000000</v>
      </c>
      <c r="K2672" s="75" t="s">
        <v>82</v>
      </c>
      <c r="L2672" s="75" t="s">
        <v>726</v>
      </c>
      <c r="M2672" s="21" t="s">
        <v>104</v>
      </c>
      <c r="N2672" s="72"/>
      <c r="O2672" s="75" t="s">
        <v>4296</v>
      </c>
      <c r="P2672" s="75" t="s">
        <v>112</v>
      </c>
      <c r="Q2672" s="72"/>
      <c r="R2672" s="75"/>
      <c r="S2672" s="68"/>
      <c r="T2672" s="68"/>
      <c r="U2672" s="68">
        <v>90000</v>
      </c>
      <c r="V2672" s="68">
        <f t="shared" si="661"/>
        <v>100800.00000000001</v>
      </c>
      <c r="W2672" s="68"/>
      <c r="X2672" s="72">
        <v>2017</v>
      </c>
      <c r="Y2672" s="71"/>
      <c r="Z2672" s="121"/>
      <c r="AA2672" s="121" t="s">
        <v>750</v>
      </c>
      <c r="AB2672" s="121" t="s">
        <v>4792</v>
      </c>
      <c r="AC2672" s="121"/>
      <c r="AD2672" s="122"/>
      <c r="AE2672" s="128"/>
      <c r="AF2672" s="121" t="s">
        <v>8347</v>
      </c>
      <c r="AG2672" s="121"/>
      <c r="AH2672" s="121" t="s">
        <v>8349</v>
      </c>
      <c r="AI2672" s="121"/>
      <c r="AJ2672" s="123"/>
      <c r="AK2672" s="123"/>
      <c r="AL2672" s="123">
        <v>90000</v>
      </c>
      <c r="AM2672" s="123">
        <f>U2672-AL2672</f>
        <v>0</v>
      </c>
      <c r="AN2672" s="138"/>
      <c r="AO2672" s="72"/>
      <c r="AP2672" s="24"/>
      <c r="AQ2672" s="72"/>
      <c r="AS2672" s="163"/>
      <c r="AT2672" s="163"/>
    </row>
    <row r="2673" spans="1:46" s="40" customFormat="1" ht="153" outlineLevel="1" x14ac:dyDescent="0.25">
      <c r="A2673" s="70"/>
      <c r="B2673" s="23" t="s">
        <v>7424</v>
      </c>
      <c r="C2673" s="25" t="s">
        <v>79</v>
      </c>
      <c r="D2673" s="25" t="s">
        <v>752</v>
      </c>
      <c r="E2673" s="75" t="s">
        <v>753</v>
      </c>
      <c r="F2673" s="25" t="s">
        <v>753</v>
      </c>
      <c r="G2673" s="25" t="s">
        <v>7425</v>
      </c>
      <c r="H2673" s="72" t="s">
        <v>3011</v>
      </c>
      <c r="I2673" s="29">
        <v>1</v>
      </c>
      <c r="J2673" s="41">
        <v>710000000</v>
      </c>
      <c r="K2673" s="25" t="s">
        <v>82</v>
      </c>
      <c r="L2673" s="75" t="s">
        <v>726</v>
      </c>
      <c r="M2673" s="25" t="s">
        <v>101</v>
      </c>
      <c r="N2673" s="23"/>
      <c r="O2673" s="25" t="s">
        <v>4217</v>
      </c>
      <c r="P2673" s="67" t="s">
        <v>112</v>
      </c>
      <c r="Q2673" s="23"/>
      <c r="R2673" s="25"/>
      <c r="S2673" s="45"/>
      <c r="T2673" s="45"/>
      <c r="U2673" s="45">
        <v>40000</v>
      </c>
      <c r="V2673" s="45">
        <f t="shared" ref="V2673:V2675" si="670">U2673*1.12</f>
        <v>44800.000000000007</v>
      </c>
      <c r="W2673" s="45"/>
      <c r="X2673" s="23">
        <v>2017</v>
      </c>
      <c r="Y2673" s="43"/>
      <c r="Z2673" s="121" t="s">
        <v>763</v>
      </c>
      <c r="AA2673" s="121" t="s">
        <v>762</v>
      </c>
      <c r="AB2673" s="121" t="s">
        <v>4703</v>
      </c>
      <c r="AC2673" s="121"/>
      <c r="AD2673" s="122"/>
      <c r="AE2673" s="128"/>
      <c r="AF2673" s="121" t="s">
        <v>8359</v>
      </c>
      <c r="AG2673" s="121"/>
      <c r="AH2673" s="121" t="s">
        <v>8360</v>
      </c>
      <c r="AI2673" s="121"/>
      <c r="AJ2673" s="123"/>
      <c r="AK2673" s="123"/>
      <c r="AL2673" s="123">
        <v>40000</v>
      </c>
      <c r="AM2673" s="123">
        <f>U2673-AL2673</f>
        <v>0</v>
      </c>
      <c r="AN2673" s="136"/>
      <c r="AO2673" s="23"/>
      <c r="AP2673" s="24"/>
      <c r="AQ2673" s="23"/>
      <c r="AS2673" s="163"/>
      <c r="AT2673" s="163"/>
    </row>
    <row r="2674" spans="1:46" s="40" customFormat="1" ht="38.25" outlineLevel="1" x14ac:dyDescent="0.25">
      <c r="A2674" s="70"/>
      <c r="B2674" s="23" t="s">
        <v>7629</v>
      </c>
      <c r="C2674" s="25" t="s">
        <v>79</v>
      </c>
      <c r="D2674" s="25" t="s">
        <v>752</v>
      </c>
      <c r="E2674" s="75" t="s">
        <v>753</v>
      </c>
      <c r="F2674" s="25" t="s">
        <v>753</v>
      </c>
      <c r="G2674" s="25" t="s">
        <v>7630</v>
      </c>
      <c r="H2674" s="72" t="s">
        <v>3011</v>
      </c>
      <c r="I2674" s="29">
        <v>1</v>
      </c>
      <c r="J2674" s="41">
        <v>710000000</v>
      </c>
      <c r="K2674" s="25" t="s">
        <v>82</v>
      </c>
      <c r="L2674" s="75" t="s">
        <v>726</v>
      </c>
      <c r="M2674" s="25" t="s">
        <v>101</v>
      </c>
      <c r="N2674" s="23"/>
      <c r="O2674" s="25" t="s">
        <v>4219</v>
      </c>
      <c r="P2674" s="67" t="s">
        <v>112</v>
      </c>
      <c r="Q2674" s="23"/>
      <c r="R2674" s="25"/>
      <c r="S2674" s="45"/>
      <c r="T2674" s="45"/>
      <c r="U2674" s="45">
        <v>2100000</v>
      </c>
      <c r="V2674" s="45">
        <f t="shared" si="670"/>
        <v>2352000</v>
      </c>
      <c r="W2674" s="45"/>
      <c r="X2674" s="23">
        <v>2017</v>
      </c>
      <c r="Y2674" s="43"/>
      <c r="Z2674" s="121" t="s">
        <v>763</v>
      </c>
      <c r="AA2674" s="121" t="s">
        <v>762</v>
      </c>
      <c r="AB2674" s="121" t="s">
        <v>4703</v>
      </c>
      <c r="AC2674" s="121"/>
      <c r="AD2674" s="122">
        <v>322791</v>
      </c>
      <c r="AE2674" s="128">
        <v>42891</v>
      </c>
      <c r="AF2674" s="121" t="s">
        <v>231</v>
      </c>
      <c r="AG2674" s="121"/>
      <c r="AH2674" s="121" t="s">
        <v>8421</v>
      </c>
      <c r="AI2674" s="121"/>
      <c r="AJ2674" s="123"/>
      <c r="AK2674" s="123"/>
      <c r="AL2674" s="123">
        <v>2100000</v>
      </c>
      <c r="AM2674" s="123">
        <f>U2674-AL2674</f>
        <v>0</v>
      </c>
      <c r="AN2674" s="136"/>
      <c r="AO2674" s="23"/>
      <c r="AP2674" s="24"/>
      <c r="AQ2674" s="23"/>
      <c r="AS2674" s="163"/>
      <c r="AT2674" s="163"/>
    </row>
    <row r="2675" spans="1:46" s="40" customFormat="1" ht="76.5" outlineLevel="1" x14ac:dyDescent="0.25">
      <c r="A2675" s="70"/>
      <c r="B2675" s="23" t="s">
        <v>7870</v>
      </c>
      <c r="C2675" s="25" t="s">
        <v>79</v>
      </c>
      <c r="D2675" s="25" t="s">
        <v>7871</v>
      </c>
      <c r="E2675" s="75" t="s">
        <v>7872</v>
      </c>
      <c r="F2675" s="25" t="s">
        <v>7873</v>
      </c>
      <c r="G2675" s="25" t="s">
        <v>7874</v>
      </c>
      <c r="H2675" s="72" t="s">
        <v>100</v>
      </c>
      <c r="I2675" s="29">
        <v>1</v>
      </c>
      <c r="J2675" s="41">
        <v>710000000</v>
      </c>
      <c r="K2675" s="25" t="s">
        <v>82</v>
      </c>
      <c r="L2675" s="75" t="s">
        <v>726</v>
      </c>
      <c r="M2675" s="25" t="s">
        <v>1707</v>
      </c>
      <c r="N2675" s="23"/>
      <c r="O2675" s="25" t="s">
        <v>4314</v>
      </c>
      <c r="P2675" s="67" t="s">
        <v>112</v>
      </c>
      <c r="Q2675" s="23"/>
      <c r="R2675" s="25"/>
      <c r="S2675" s="45"/>
      <c r="T2675" s="45"/>
      <c r="U2675" s="45">
        <v>276695.53999999998</v>
      </c>
      <c r="V2675" s="45">
        <f t="shared" si="670"/>
        <v>309899.0048</v>
      </c>
      <c r="W2675" s="45"/>
      <c r="X2675" s="23">
        <v>2017</v>
      </c>
      <c r="Y2675" s="43"/>
      <c r="Z2675" s="121" t="s">
        <v>763</v>
      </c>
      <c r="AA2675" s="121" t="s">
        <v>762</v>
      </c>
      <c r="AB2675" s="121" t="s">
        <v>4792</v>
      </c>
      <c r="AC2675" s="121"/>
      <c r="AD2675" s="122"/>
      <c r="AE2675" s="128"/>
      <c r="AF2675" s="121" t="s">
        <v>8260</v>
      </c>
      <c r="AG2675" s="121"/>
      <c r="AH2675" s="121" t="s">
        <v>8261</v>
      </c>
      <c r="AI2675" s="121"/>
      <c r="AJ2675" s="123"/>
      <c r="AK2675" s="123"/>
      <c r="AL2675" s="123">
        <v>276695.53999999998</v>
      </c>
      <c r="AM2675" s="123">
        <f>U2675-AL2675</f>
        <v>0</v>
      </c>
      <c r="AN2675" s="136"/>
      <c r="AO2675" s="23"/>
      <c r="AP2675" s="24"/>
      <c r="AQ2675" s="23"/>
      <c r="AS2675" s="163"/>
      <c r="AT2675" s="163"/>
    </row>
    <row r="2676" spans="1:46" s="40" customFormat="1" ht="102" outlineLevel="1" x14ac:dyDescent="0.25">
      <c r="A2676" s="70"/>
      <c r="B2676" s="23" t="s">
        <v>7924</v>
      </c>
      <c r="C2676" s="25" t="s">
        <v>79</v>
      </c>
      <c r="D2676" s="25" t="s">
        <v>7925</v>
      </c>
      <c r="E2676" s="75" t="s">
        <v>7926</v>
      </c>
      <c r="F2676" s="25" t="s">
        <v>7926</v>
      </c>
      <c r="G2676" s="75" t="s">
        <v>7938</v>
      </c>
      <c r="H2676" s="72" t="s">
        <v>100</v>
      </c>
      <c r="I2676" s="29">
        <v>1</v>
      </c>
      <c r="J2676" s="41">
        <v>710000000</v>
      </c>
      <c r="K2676" s="25" t="s">
        <v>82</v>
      </c>
      <c r="L2676" s="75" t="s">
        <v>272</v>
      </c>
      <c r="M2676" s="75" t="s">
        <v>695</v>
      </c>
      <c r="N2676" s="23"/>
      <c r="O2676" s="75" t="s">
        <v>7937</v>
      </c>
      <c r="P2676" s="67" t="s">
        <v>112</v>
      </c>
      <c r="Q2676" s="23"/>
      <c r="R2676" s="25"/>
      <c r="S2676" s="45"/>
      <c r="T2676" s="45"/>
      <c r="U2676" s="45">
        <v>437499.99999999994</v>
      </c>
      <c r="V2676" s="45">
        <f t="shared" ref="V2676:V2678" si="671">U2676*1.12</f>
        <v>490000</v>
      </c>
      <c r="W2676" s="45"/>
      <c r="X2676" s="23">
        <v>2017</v>
      </c>
      <c r="Y2676" s="43"/>
      <c r="Z2676" s="121"/>
      <c r="AA2676" s="121" t="s">
        <v>698</v>
      </c>
      <c r="AB2676" s="121" t="s">
        <v>4792</v>
      </c>
      <c r="AC2676" s="121"/>
      <c r="AD2676" s="122"/>
      <c r="AE2676" s="128"/>
      <c r="AF2676" s="121" t="s">
        <v>8321</v>
      </c>
      <c r="AG2676" s="121"/>
      <c r="AH2676" s="121" t="s">
        <v>8323</v>
      </c>
      <c r="AI2676" s="121"/>
      <c r="AJ2676" s="123"/>
      <c r="AK2676" s="123"/>
      <c r="AL2676" s="123">
        <v>490000</v>
      </c>
      <c r="AM2676" s="123">
        <f>V2676-AL2676</f>
        <v>0</v>
      </c>
      <c r="AN2676" s="136"/>
      <c r="AO2676" s="23"/>
      <c r="AP2676" s="24"/>
      <c r="AQ2676" s="23"/>
      <c r="AS2676" s="163"/>
      <c r="AT2676" s="163"/>
    </row>
    <row r="2677" spans="1:46" s="40" customFormat="1" ht="63.75" outlineLevel="1" x14ac:dyDescent="0.25">
      <c r="A2677" s="70"/>
      <c r="B2677" s="23" t="s">
        <v>7949</v>
      </c>
      <c r="C2677" s="25" t="s">
        <v>79</v>
      </c>
      <c r="D2677" s="25" t="s">
        <v>7950</v>
      </c>
      <c r="E2677" s="75" t="s">
        <v>7951</v>
      </c>
      <c r="F2677" s="25" t="s">
        <v>7951</v>
      </c>
      <c r="G2677" s="75" t="s">
        <v>7952</v>
      </c>
      <c r="H2677" s="72" t="s">
        <v>100</v>
      </c>
      <c r="I2677" s="29">
        <v>1</v>
      </c>
      <c r="J2677" s="41">
        <v>710000000</v>
      </c>
      <c r="K2677" s="25" t="s">
        <v>82</v>
      </c>
      <c r="L2677" s="75" t="s">
        <v>272</v>
      </c>
      <c r="M2677" s="30" t="s">
        <v>104</v>
      </c>
      <c r="N2677" s="23"/>
      <c r="O2677" s="25" t="s">
        <v>184</v>
      </c>
      <c r="P2677" s="67" t="s">
        <v>112</v>
      </c>
      <c r="Q2677" s="23"/>
      <c r="R2677" s="25"/>
      <c r="S2677" s="45"/>
      <c r="T2677" s="45"/>
      <c r="U2677" s="45">
        <v>500000</v>
      </c>
      <c r="V2677" s="45">
        <f t="shared" si="671"/>
        <v>560000</v>
      </c>
      <c r="W2677" s="45"/>
      <c r="X2677" s="23">
        <v>2017</v>
      </c>
      <c r="Y2677" s="43"/>
      <c r="Z2677" s="121"/>
      <c r="AA2677" s="121" t="s">
        <v>750</v>
      </c>
      <c r="AB2677" s="121" t="s">
        <v>4792</v>
      </c>
      <c r="AC2677" s="121"/>
      <c r="AD2677" s="122"/>
      <c r="AE2677" s="128"/>
      <c r="AF2677" s="121" t="s">
        <v>8309</v>
      </c>
      <c r="AG2677" s="121"/>
      <c r="AH2677" s="121" t="s">
        <v>8312</v>
      </c>
      <c r="AI2677" s="121"/>
      <c r="AJ2677" s="123"/>
      <c r="AK2677" s="123"/>
      <c r="AL2677" s="123">
        <v>500000</v>
      </c>
      <c r="AM2677" s="123">
        <f>V2677-AL2677</f>
        <v>60000</v>
      </c>
      <c r="AN2677" s="136"/>
      <c r="AO2677" s="23"/>
      <c r="AP2677" s="24"/>
      <c r="AQ2677" s="23"/>
      <c r="AS2677" s="163"/>
      <c r="AT2677" s="163"/>
    </row>
    <row r="2678" spans="1:46" s="40" customFormat="1" ht="63.75" outlineLevel="1" x14ac:dyDescent="0.25">
      <c r="A2678" s="70"/>
      <c r="B2678" s="23" t="s">
        <v>7970</v>
      </c>
      <c r="C2678" s="25" t="s">
        <v>79</v>
      </c>
      <c r="D2678" s="25" t="s">
        <v>732</v>
      </c>
      <c r="E2678" s="75" t="s">
        <v>733</v>
      </c>
      <c r="F2678" s="25" t="s">
        <v>734</v>
      </c>
      <c r="G2678" s="75" t="s">
        <v>7971</v>
      </c>
      <c r="H2678" s="72" t="s">
        <v>100</v>
      </c>
      <c r="I2678" s="29">
        <v>1</v>
      </c>
      <c r="J2678" s="41">
        <v>710000000</v>
      </c>
      <c r="K2678" s="25" t="s">
        <v>82</v>
      </c>
      <c r="L2678" s="75" t="s">
        <v>272</v>
      </c>
      <c r="M2678" s="25" t="s">
        <v>101</v>
      </c>
      <c r="N2678" s="23"/>
      <c r="O2678" s="75" t="s">
        <v>7972</v>
      </c>
      <c r="P2678" s="67" t="s">
        <v>112</v>
      </c>
      <c r="Q2678" s="23"/>
      <c r="R2678" s="25"/>
      <c r="S2678" s="45"/>
      <c r="T2678" s="45"/>
      <c r="U2678" s="45">
        <v>66000</v>
      </c>
      <c r="V2678" s="45">
        <f t="shared" si="671"/>
        <v>73920</v>
      </c>
      <c r="W2678" s="45"/>
      <c r="X2678" s="23">
        <v>2017</v>
      </c>
      <c r="Y2678" s="43"/>
      <c r="Z2678" s="121" t="s">
        <v>1277</v>
      </c>
      <c r="AA2678" s="121" t="s">
        <v>7973</v>
      </c>
      <c r="AB2678" s="121"/>
      <c r="AC2678" s="121"/>
      <c r="AD2678" s="122"/>
      <c r="AE2678" s="128"/>
      <c r="AF2678" s="121" t="s">
        <v>4246</v>
      </c>
      <c r="AG2678" s="121"/>
      <c r="AH2678" s="121" t="s">
        <v>4246</v>
      </c>
      <c r="AI2678" s="121"/>
      <c r="AJ2678" s="123"/>
      <c r="AK2678" s="123"/>
      <c r="AL2678" s="123">
        <v>66000</v>
      </c>
      <c r="AM2678" s="123">
        <f>U2678-AL2678</f>
        <v>0</v>
      </c>
      <c r="AN2678" s="136"/>
      <c r="AO2678" s="23"/>
      <c r="AP2678" s="24"/>
      <c r="AQ2678" s="23"/>
      <c r="AS2678" s="163"/>
      <c r="AT2678" s="163"/>
    </row>
    <row r="2679" spans="1:46" s="40" customFormat="1" ht="51" outlineLevel="1" x14ac:dyDescent="0.25">
      <c r="A2679" s="70"/>
      <c r="B2679" s="23" t="s">
        <v>7993</v>
      </c>
      <c r="C2679" s="25" t="s">
        <v>79</v>
      </c>
      <c r="D2679" s="25" t="s">
        <v>935</v>
      </c>
      <c r="E2679" s="75" t="s">
        <v>936</v>
      </c>
      <c r="F2679" s="25" t="s">
        <v>936</v>
      </c>
      <c r="G2679" s="75" t="s">
        <v>7995</v>
      </c>
      <c r="H2679" s="72" t="s">
        <v>100</v>
      </c>
      <c r="I2679" s="29">
        <v>1</v>
      </c>
      <c r="J2679" s="41">
        <v>710000000</v>
      </c>
      <c r="K2679" s="25" t="s">
        <v>82</v>
      </c>
      <c r="L2679" s="75" t="s">
        <v>272</v>
      </c>
      <c r="M2679" s="30" t="s">
        <v>1707</v>
      </c>
      <c r="N2679" s="23"/>
      <c r="O2679" s="75" t="s">
        <v>7996</v>
      </c>
      <c r="P2679" s="25" t="s">
        <v>269</v>
      </c>
      <c r="Q2679" s="23"/>
      <c r="R2679" s="25"/>
      <c r="S2679" s="45"/>
      <c r="T2679" s="45"/>
      <c r="U2679" s="45">
        <v>49280</v>
      </c>
      <c r="V2679" s="45">
        <f>U2679</f>
        <v>49280</v>
      </c>
      <c r="W2679" s="45"/>
      <c r="X2679" s="23">
        <v>2017</v>
      </c>
      <c r="Y2679" s="43"/>
      <c r="Z2679" s="121"/>
      <c r="AA2679" s="121" t="s">
        <v>1427</v>
      </c>
      <c r="AB2679" s="121"/>
      <c r="AC2679" s="121"/>
      <c r="AD2679" s="122"/>
      <c r="AE2679" s="128"/>
      <c r="AF2679" s="121" t="s">
        <v>4246</v>
      </c>
      <c r="AG2679" s="121"/>
      <c r="AH2679" s="121" t="s">
        <v>4246</v>
      </c>
      <c r="AI2679" s="121"/>
      <c r="AJ2679" s="123"/>
      <c r="AK2679" s="123"/>
      <c r="AL2679" s="121" t="s">
        <v>4246</v>
      </c>
      <c r="AM2679" s="123"/>
      <c r="AN2679" s="136"/>
      <c r="AO2679" s="23"/>
      <c r="AP2679" s="24"/>
      <c r="AQ2679" s="23"/>
      <c r="AS2679" s="163"/>
      <c r="AT2679" s="163"/>
    </row>
    <row r="2680" spans="1:46" s="40" customFormat="1" ht="89.25" outlineLevel="1" x14ac:dyDescent="0.25">
      <c r="A2680" s="70"/>
      <c r="B2680" s="23" t="s">
        <v>7994</v>
      </c>
      <c r="C2680" s="25" t="s">
        <v>79</v>
      </c>
      <c r="D2680" s="25" t="s">
        <v>721</v>
      </c>
      <c r="E2680" s="75" t="s">
        <v>741</v>
      </c>
      <c r="F2680" s="25" t="s">
        <v>741</v>
      </c>
      <c r="G2680" s="75" t="s">
        <v>723</v>
      </c>
      <c r="H2680" s="72" t="s">
        <v>100</v>
      </c>
      <c r="I2680" s="29">
        <v>1</v>
      </c>
      <c r="J2680" s="41">
        <v>710000000</v>
      </c>
      <c r="K2680" s="25" t="s">
        <v>82</v>
      </c>
      <c r="L2680" s="75" t="s">
        <v>272</v>
      </c>
      <c r="M2680" s="25" t="s">
        <v>109</v>
      </c>
      <c r="N2680" s="23"/>
      <c r="O2680" s="75" t="s">
        <v>4318</v>
      </c>
      <c r="P2680" s="67" t="s">
        <v>269</v>
      </c>
      <c r="Q2680" s="23"/>
      <c r="R2680" s="25"/>
      <c r="S2680" s="45"/>
      <c r="T2680" s="45"/>
      <c r="U2680" s="45">
        <v>26166</v>
      </c>
      <c r="V2680" s="45">
        <f>U2680</f>
        <v>26166</v>
      </c>
      <c r="W2680" s="45"/>
      <c r="X2680" s="23">
        <v>2017</v>
      </c>
      <c r="Y2680" s="43"/>
      <c r="Z2680" s="121"/>
      <c r="AA2680" s="121" t="s">
        <v>749</v>
      </c>
      <c r="AB2680" s="121" t="s">
        <v>4792</v>
      </c>
      <c r="AC2680" s="121"/>
      <c r="AD2680" s="122"/>
      <c r="AE2680" s="128"/>
      <c r="AF2680" s="121" t="s">
        <v>4246</v>
      </c>
      <c r="AG2680" s="121"/>
      <c r="AH2680" s="121" t="s">
        <v>4246</v>
      </c>
      <c r="AI2680" s="121"/>
      <c r="AJ2680" s="123"/>
      <c r="AK2680" s="123"/>
      <c r="AL2680" s="121" t="s">
        <v>4246</v>
      </c>
      <c r="AM2680" s="123"/>
      <c r="AN2680" s="136"/>
      <c r="AO2680" s="23"/>
      <c r="AP2680" s="24"/>
      <c r="AQ2680" s="23"/>
      <c r="AS2680" s="163"/>
      <c r="AT2680" s="163"/>
    </row>
    <row r="2681" spans="1:46" s="40" customFormat="1" ht="76.5" outlineLevel="1" x14ac:dyDescent="0.25">
      <c r="A2681" s="70"/>
      <c r="B2681" s="23" t="s">
        <v>8006</v>
      </c>
      <c r="C2681" s="25" t="s">
        <v>79</v>
      </c>
      <c r="D2681" s="25" t="s">
        <v>178</v>
      </c>
      <c r="E2681" s="25" t="s">
        <v>179</v>
      </c>
      <c r="F2681" s="25" t="s">
        <v>179</v>
      </c>
      <c r="G2681" s="75" t="s">
        <v>8007</v>
      </c>
      <c r="H2681" s="72" t="s">
        <v>81</v>
      </c>
      <c r="I2681" s="29">
        <v>0.7</v>
      </c>
      <c r="J2681" s="41">
        <v>710000000</v>
      </c>
      <c r="K2681" s="25" t="s">
        <v>82</v>
      </c>
      <c r="L2681" s="75" t="s">
        <v>272</v>
      </c>
      <c r="M2681" s="74" t="s">
        <v>8558</v>
      </c>
      <c r="N2681" s="23"/>
      <c r="O2681" s="75" t="s">
        <v>8008</v>
      </c>
      <c r="P2681" s="67" t="s">
        <v>112</v>
      </c>
      <c r="Q2681" s="23"/>
      <c r="R2681" s="25"/>
      <c r="S2681" s="45"/>
      <c r="T2681" s="45"/>
      <c r="U2681" s="45">
        <v>38800000</v>
      </c>
      <c r="V2681" s="12">
        <f t="shared" ref="V2681:V2685" si="672">U2681*1.12</f>
        <v>43456000.000000007</v>
      </c>
      <c r="W2681" s="45"/>
      <c r="X2681" s="23">
        <v>2017</v>
      </c>
      <c r="Y2681" s="43"/>
      <c r="Z2681" s="121"/>
      <c r="AA2681" s="121" t="s">
        <v>7088</v>
      </c>
      <c r="AB2681" s="121" t="s">
        <v>4791</v>
      </c>
      <c r="AC2681" s="121"/>
      <c r="AD2681" s="122" t="s">
        <v>8427</v>
      </c>
      <c r="AE2681" s="128">
        <v>42947</v>
      </c>
      <c r="AF2681" s="122" t="s">
        <v>6883</v>
      </c>
      <c r="AG2681" s="122" t="s">
        <v>9018</v>
      </c>
      <c r="AH2681" s="121" t="s">
        <v>9374</v>
      </c>
      <c r="AI2681" s="121"/>
      <c r="AJ2681" s="123"/>
      <c r="AK2681" s="123"/>
      <c r="AL2681" s="123">
        <v>36400000</v>
      </c>
      <c r="AM2681" s="123">
        <f>V2681-AL2681</f>
        <v>7056000.0000000075</v>
      </c>
      <c r="AN2681" s="136"/>
      <c r="AO2681" s="23"/>
      <c r="AP2681" s="24"/>
      <c r="AQ2681" s="23"/>
      <c r="AS2681" s="163"/>
      <c r="AT2681" s="163"/>
    </row>
    <row r="2682" spans="1:46" s="40" customFormat="1" ht="76.5" outlineLevel="1" x14ac:dyDescent="0.25">
      <c r="A2682" s="70"/>
      <c r="B2682" s="72" t="s">
        <v>8018</v>
      </c>
      <c r="C2682" s="25" t="s">
        <v>79</v>
      </c>
      <c r="D2682" s="25" t="s">
        <v>8020</v>
      </c>
      <c r="E2682" s="25" t="s">
        <v>8021</v>
      </c>
      <c r="F2682" s="25" t="s">
        <v>8021</v>
      </c>
      <c r="G2682" s="75" t="s">
        <v>8022</v>
      </c>
      <c r="H2682" s="72" t="s">
        <v>100</v>
      </c>
      <c r="I2682" s="29">
        <v>1</v>
      </c>
      <c r="J2682" s="41">
        <v>710000000</v>
      </c>
      <c r="K2682" s="25" t="s">
        <v>82</v>
      </c>
      <c r="L2682" s="75" t="s">
        <v>895</v>
      </c>
      <c r="M2682" s="30" t="s">
        <v>1707</v>
      </c>
      <c r="N2682" s="23"/>
      <c r="O2682" s="75" t="s">
        <v>5610</v>
      </c>
      <c r="P2682" s="67" t="s">
        <v>112</v>
      </c>
      <c r="Q2682" s="23"/>
      <c r="R2682" s="25"/>
      <c r="S2682" s="45"/>
      <c r="T2682" s="45"/>
      <c r="U2682" s="45">
        <v>75000</v>
      </c>
      <c r="V2682" s="12">
        <f t="shared" si="672"/>
        <v>84000.000000000015</v>
      </c>
      <c r="W2682" s="45"/>
      <c r="X2682" s="23">
        <v>2017</v>
      </c>
      <c r="Y2682" s="43"/>
      <c r="Z2682" s="121"/>
      <c r="AA2682" s="121" t="s">
        <v>1427</v>
      </c>
      <c r="AB2682" s="121" t="s">
        <v>4792</v>
      </c>
      <c r="AC2682" s="121"/>
      <c r="AD2682" s="122"/>
      <c r="AE2682" s="128"/>
      <c r="AF2682" s="121" t="s">
        <v>9015</v>
      </c>
      <c r="AG2682" s="121" t="s">
        <v>9019</v>
      </c>
      <c r="AH2682" s="121" t="s">
        <v>9016</v>
      </c>
      <c r="AI2682" s="121"/>
      <c r="AJ2682" s="123"/>
      <c r="AK2682" s="123"/>
      <c r="AL2682" s="123">
        <v>71000</v>
      </c>
      <c r="AM2682" s="123">
        <f>V2682-AL2682</f>
        <v>13000.000000000015</v>
      </c>
      <c r="AN2682" s="136"/>
      <c r="AO2682" s="23"/>
      <c r="AP2682" s="24"/>
      <c r="AQ2682" s="23"/>
      <c r="AS2682" s="163"/>
      <c r="AT2682" s="163"/>
    </row>
    <row r="2683" spans="1:46" s="40" customFormat="1" ht="76.5" outlineLevel="1" x14ac:dyDescent="0.25">
      <c r="A2683" s="70"/>
      <c r="B2683" s="72" t="s">
        <v>8019</v>
      </c>
      <c r="C2683" s="25" t="s">
        <v>79</v>
      </c>
      <c r="D2683" s="25" t="s">
        <v>735</v>
      </c>
      <c r="E2683" s="25" t="s">
        <v>736</v>
      </c>
      <c r="F2683" s="25" t="s">
        <v>736</v>
      </c>
      <c r="G2683" s="75" t="s">
        <v>8023</v>
      </c>
      <c r="H2683" s="72" t="s">
        <v>100</v>
      </c>
      <c r="I2683" s="29">
        <v>1</v>
      </c>
      <c r="J2683" s="41">
        <v>710000000</v>
      </c>
      <c r="K2683" s="25" t="s">
        <v>82</v>
      </c>
      <c r="L2683" s="75" t="s">
        <v>895</v>
      </c>
      <c r="M2683" s="30" t="s">
        <v>1707</v>
      </c>
      <c r="N2683" s="23"/>
      <c r="O2683" s="75" t="s">
        <v>5610</v>
      </c>
      <c r="P2683" s="67" t="s">
        <v>112</v>
      </c>
      <c r="Q2683" s="23"/>
      <c r="R2683" s="25"/>
      <c r="S2683" s="45"/>
      <c r="T2683" s="45"/>
      <c r="U2683" s="45">
        <v>55955.357142857138</v>
      </c>
      <c r="V2683" s="12">
        <f t="shared" si="672"/>
        <v>62670</v>
      </c>
      <c r="W2683" s="45"/>
      <c r="X2683" s="23">
        <v>2017</v>
      </c>
      <c r="Y2683" s="43"/>
      <c r="Z2683" s="121" t="s">
        <v>6945</v>
      </c>
      <c r="AA2683" s="121" t="s">
        <v>1427</v>
      </c>
      <c r="AB2683" s="121" t="s">
        <v>4792</v>
      </c>
      <c r="AC2683" s="121"/>
      <c r="AD2683" s="122"/>
      <c r="AE2683" s="128"/>
      <c r="AF2683" s="121" t="s">
        <v>9015</v>
      </c>
      <c r="AG2683" s="121" t="s">
        <v>9019</v>
      </c>
      <c r="AH2683" s="121" t="s">
        <v>9016</v>
      </c>
      <c r="AI2683" s="121"/>
      <c r="AJ2683" s="123"/>
      <c r="AK2683" s="123"/>
      <c r="AL2683" s="123">
        <v>62670</v>
      </c>
      <c r="AM2683" s="123">
        <f>V2683-AL2683</f>
        <v>0</v>
      </c>
      <c r="AN2683" s="136"/>
      <c r="AO2683" s="23"/>
      <c r="AP2683" s="24"/>
      <c r="AQ2683" s="23"/>
      <c r="AS2683" s="163"/>
      <c r="AT2683" s="163"/>
    </row>
    <row r="2684" spans="1:46" s="40" customFormat="1" ht="38.25" outlineLevel="1" x14ac:dyDescent="0.25">
      <c r="A2684" s="70"/>
      <c r="B2684" s="23" t="s">
        <v>8026</v>
      </c>
      <c r="C2684" s="25" t="s">
        <v>79</v>
      </c>
      <c r="D2684" s="25" t="s">
        <v>752</v>
      </c>
      <c r="E2684" s="75" t="s">
        <v>753</v>
      </c>
      <c r="F2684" s="25" t="s">
        <v>753</v>
      </c>
      <c r="G2684" s="25" t="s">
        <v>8027</v>
      </c>
      <c r="H2684" s="72" t="s">
        <v>3011</v>
      </c>
      <c r="I2684" s="29">
        <v>1</v>
      </c>
      <c r="J2684" s="41">
        <v>710000000</v>
      </c>
      <c r="K2684" s="25" t="s">
        <v>82</v>
      </c>
      <c r="L2684" s="75" t="s">
        <v>895</v>
      </c>
      <c r="M2684" s="25" t="s">
        <v>101</v>
      </c>
      <c r="N2684" s="23"/>
      <c r="O2684" s="75" t="s">
        <v>8028</v>
      </c>
      <c r="P2684" s="67" t="s">
        <v>112</v>
      </c>
      <c r="Q2684" s="23"/>
      <c r="R2684" s="25"/>
      <c r="S2684" s="45"/>
      <c r="T2684" s="45"/>
      <c r="U2684" s="45">
        <v>70000</v>
      </c>
      <c r="V2684" s="12">
        <f t="shared" si="672"/>
        <v>78400.000000000015</v>
      </c>
      <c r="W2684" s="45"/>
      <c r="X2684" s="23">
        <v>2017</v>
      </c>
      <c r="Y2684" s="43"/>
      <c r="Z2684" s="121" t="s">
        <v>763</v>
      </c>
      <c r="AA2684" s="121" t="s">
        <v>762</v>
      </c>
      <c r="AB2684" s="121" t="s">
        <v>4703</v>
      </c>
      <c r="AC2684" s="121"/>
      <c r="AD2684" s="122" t="s">
        <v>9351</v>
      </c>
      <c r="AE2684" s="128">
        <v>42933</v>
      </c>
      <c r="AF2684" s="121" t="s">
        <v>231</v>
      </c>
      <c r="AG2684" s="121"/>
      <c r="AH2684" s="121" t="s">
        <v>9353</v>
      </c>
      <c r="AI2684" s="121"/>
      <c r="AJ2684" s="123"/>
      <c r="AK2684" s="123"/>
      <c r="AL2684" s="123">
        <v>59400</v>
      </c>
      <c r="AM2684" s="123">
        <f>U2684-AL2684</f>
        <v>10600</v>
      </c>
      <c r="AN2684" s="136"/>
      <c r="AO2684" s="23"/>
      <c r="AP2684" s="24"/>
      <c r="AQ2684" s="23"/>
      <c r="AS2684" s="163"/>
      <c r="AT2684" s="163"/>
    </row>
    <row r="2685" spans="1:46" s="40" customFormat="1" ht="63.75" outlineLevel="1" x14ac:dyDescent="0.25">
      <c r="A2685" s="70"/>
      <c r="B2685" s="23" t="s">
        <v>8092</v>
      </c>
      <c r="C2685" s="25" t="s">
        <v>79</v>
      </c>
      <c r="D2685" s="25" t="s">
        <v>732</v>
      </c>
      <c r="E2685" s="75" t="s">
        <v>733</v>
      </c>
      <c r="F2685" s="25" t="s">
        <v>734</v>
      </c>
      <c r="G2685" s="25" t="s">
        <v>8093</v>
      </c>
      <c r="H2685" s="72" t="s">
        <v>100</v>
      </c>
      <c r="I2685" s="29">
        <v>1</v>
      </c>
      <c r="J2685" s="41">
        <v>710000000</v>
      </c>
      <c r="K2685" s="25" t="s">
        <v>82</v>
      </c>
      <c r="L2685" s="75" t="s">
        <v>8095</v>
      </c>
      <c r="M2685" s="25" t="s">
        <v>101</v>
      </c>
      <c r="N2685" s="23"/>
      <c r="O2685" s="75" t="s">
        <v>8094</v>
      </c>
      <c r="P2685" s="67" t="s">
        <v>112</v>
      </c>
      <c r="Q2685" s="23"/>
      <c r="R2685" s="25"/>
      <c r="S2685" s="45"/>
      <c r="T2685" s="45"/>
      <c r="U2685" s="45">
        <v>162860</v>
      </c>
      <c r="V2685" s="12">
        <f t="shared" si="672"/>
        <v>182403.20000000001</v>
      </c>
      <c r="W2685" s="45"/>
      <c r="X2685" s="23">
        <v>2017</v>
      </c>
      <c r="Y2685" s="43"/>
      <c r="Z2685" s="121" t="s">
        <v>1277</v>
      </c>
      <c r="AA2685" s="121" t="s">
        <v>8096</v>
      </c>
      <c r="AB2685" s="121"/>
      <c r="AC2685" s="121"/>
      <c r="AD2685" s="122"/>
      <c r="AE2685" s="128"/>
      <c r="AF2685" s="121" t="s">
        <v>4246</v>
      </c>
      <c r="AG2685" s="121"/>
      <c r="AH2685" s="121" t="s">
        <v>4246</v>
      </c>
      <c r="AI2685" s="121"/>
      <c r="AJ2685" s="123"/>
      <c r="AK2685" s="123"/>
      <c r="AL2685" s="123">
        <v>162860</v>
      </c>
      <c r="AM2685" s="123">
        <f t="shared" ref="AM2685:AM2686" si="673">U2685-AL2685</f>
        <v>0</v>
      </c>
      <c r="AN2685" s="136"/>
      <c r="AO2685" s="23"/>
      <c r="AP2685" s="24"/>
      <c r="AQ2685" s="23"/>
      <c r="AR2685" s="40" t="s">
        <v>243</v>
      </c>
      <c r="AS2685" s="163"/>
      <c r="AT2685" s="163"/>
    </row>
    <row r="2686" spans="1:46" s="40" customFormat="1" ht="63.75" outlineLevel="1" x14ac:dyDescent="0.25">
      <c r="A2686" s="70"/>
      <c r="B2686" s="23" t="s">
        <v>8105</v>
      </c>
      <c r="C2686" s="25" t="s">
        <v>79</v>
      </c>
      <c r="D2686" s="25" t="s">
        <v>732</v>
      </c>
      <c r="E2686" s="75" t="s">
        <v>733</v>
      </c>
      <c r="F2686" s="25" t="s">
        <v>734</v>
      </c>
      <c r="G2686" s="25" t="s">
        <v>8126</v>
      </c>
      <c r="H2686" s="72" t="s">
        <v>100</v>
      </c>
      <c r="I2686" s="29">
        <v>1</v>
      </c>
      <c r="J2686" s="41">
        <v>710000000</v>
      </c>
      <c r="K2686" s="25" t="s">
        <v>82</v>
      </c>
      <c r="L2686" s="75" t="s">
        <v>895</v>
      </c>
      <c r="M2686" s="25" t="s">
        <v>101</v>
      </c>
      <c r="N2686" s="23"/>
      <c r="O2686" s="75" t="s">
        <v>8228</v>
      </c>
      <c r="P2686" s="67" t="s">
        <v>112</v>
      </c>
      <c r="Q2686" s="23"/>
      <c r="R2686" s="25"/>
      <c r="S2686" s="45"/>
      <c r="T2686" s="45"/>
      <c r="U2686" s="45">
        <v>150000</v>
      </c>
      <c r="V2686" s="12">
        <f t="shared" ref="V2686:V2692" si="674">U2686*1.12</f>
        <v>168000.00000000003</v>
      </c>
      <c r="W2686" s="45"/>
      <c r="X2686" s="23">
        <v>2017</v>
      </c>
      <c r="Y2686" s="43"/>
      <c r="Z2686" s="121" t="s">
        <v>1277</v>
      </c>
      <c r="AA2686" s="121" t="s">
        <v>8096</v>
      </c>
      <c r="AB2686" s="121"/>
      <c r="AC2686" s="121"/>
      <c r="AD2686" s="122"/>
      <c r="AE2686" s="128"/>
      <c r="AF2686" s="121" t="s">
        <v>4246</v>
      </c>
      <c r="AG2686" s="121"/>
      <c r="AH2686" s="121" t="s">
        <v>4246</v>
      </c>
      <c r="AI2686" s="121"/>
      <c r="AJ2686" s="123"/>
      <c r="AK2686" s="123"/>
      <c r="AL2686" s="123">
        <v>150000</v>
      </c>
      <c r="AM2686" s="123">
        <f t="shared" si="673"/>
        <v>0</v>
      </c>
      <c r="AN2686" s="136"/>
      <c r="AO2686" s="23"/>
      <c r="AP2686" s="24"/>
      <c r="AQ2686" s="23"/>
      <c r="AS2686" s="163"/>
      <c r="AT2686" s="163"/>
    </row>
    <row r="2687" spans="1:46" s="40" customFormat="1" ht="63.75" outlineLevel="1" x14ac:dyDescent="0.25">
      <c r="A2687" s="70"/>
      <c r="B2687" s="23" t="s">
        <v>8125</v>
      </c>
      <c r="C2687" s="25" t="s">
        <v>79</v>
      </c>
      <c r="D2687" s="25" t="s">
        <v>8127</v>
      </c>
      <c r="E2687" s="75" t="s">
        <v>8128</v>
      </c>
      <c r="F2687" s="25" t="s">
        <v>8129</v>
      </c>
      <c r="G2687" s="25" t="s">
        <v>8130</v>
      </c>
      <c r="H2687" s="72" t="s">
        <v>100</v>
      </c>
      <c r="I2687" s="29">
        <v>1</v>
      </c>
      <c r="J2687" s="41">
        <v>710000000</v>
      </c>
      <c r="K2687" s="25" t="s">
        <v>82</v>
      </c>
      <c r="L2687" s="75" t="s">
        <v>895</v>
      </c>
      <c r="M2687" s="25" t="s">
        <v>101</v>
      </c>
      <c r="N2687" s="23"/>
      <c r="O2687" s="75" t="s">
        <v>8106</v>
      </c>
      <c r="P2687" s="67" t="s">
        <v>112</v>
      </c>
      <c r="Q2687" s="23"/>
      <c r="R2687" s="25"/>
      <c r="S2687" s="45"/>
      <c r="T2687" s="45"/>
      <c r="U2687" s="45">
        <v>644740</v>
      </c>
      <c r="V2687" s="12">
        <f t="shared" si="674"/>
        <v>722108.8</v>
      </c>
      <c r="W2687" s="45"/>
      <c r="X2687" s="23">
        <v>2017</v>
      </c>
      <c r="Y2687" s="43"/>
      <c r="Z2687" s="121"/>
      <c r="AA2687" s="121" t="s">
        <v>762</v>
      </c>
      <c r="AB2687" s="121" t="s">
        <v>4792</v>
      </c>
      <c r="AC2687" s="121"/>
      <c r="AD2687" s="122"/>
      <c r="AE2687" s="128"/>
      <c r="AF2687" s="121" t="s">
        <v>8497</v>
      </c>
      <c r="AG2687" s="121"/>
      <c r="AH2687" s="121" t="s">
        <v>8498</v>
      </c>
      <c r="AI2687" s="121"/>
      <c r="AJ2687" s="123"/>
      <c r="AK2687" s="123"/>
      <c r="AL2687" s="123">
        <v>644740</v>
      </c>
      <c r="AM2687" s="123">
        <f>U2687-AL2687</f>
        <v>0</v>
      </c>
      <c r="AN2687" s="136"/>
      <c r="AO2687" s="23"/>
      <c r="AP2687" s="24"/>
      <c r="AQ2687" s="23"/>
      <c r="AS2687" s="163"/>
      <c r="AT2687" s="163"/>
    </row>
    <row r="2688" spans="1:46" s="40" customFormat="1" ht="76.5" outlineLevel="1" x14ac:dyDescent="0.25">
      <c r="A2688" s="70"/>
      <c r="B2688" s="23" t="s">
        <v>8423</v>
      </c>
      <c r="C2688" s="25" t="s">
        <v>79</v>
      </c>
      <c r="D2688" s="25" t="s">
        <v>8424</v>
      </c>
      <c r="E2688" s="75" t="s">
        <v>8425</v>
      </c>
      <c r="F2688" s="25" t="s">
        <v>8425</v>
      </c>
      <c r="G2688" s="25" t="s">
        <v>8426</v>
      </c>
      <c r="H2688" s="72" t="s">
        <v>81</v>
      </c>
      <c r="I2688" s="29">
        <v>1</v>
      </c>
      <c r="J2688" s="41">
        <v>710000000</v>
      </c>
      <c r="K2688" s="25" t="s">
        <v>82</v>
      </c>
      <c r="L2688" s="75" t="s">
        <v>895</v>
      </c>
      <c r="M2688" s="25" t="s">
        <v>101</v>
      </c>
      <c r="N2688" s="23"/>
      <c r="O2688" s="75" t="s">
        <v>184</v>
      </c>
      <c r="P2688" s="67" t="s">
        <v>112</v>
      </c>
      <c r="Q2688" s="23"/>
      <c r="R2688" s="25"/>
      <c r="S2688" s="45"/>
      <c r="T2688" s="45"/>
      <c r="U2688" s="45">
        <v>0</v>
      </c>
      <c r="V2688" s="12">
        <f t="shared" si="674"/>
        <v>0</v>
      </c>
      <c r="W2688" s="45"/>
      <c r="X2688" s="23">
        <v>2017</v>
      </c>
      <c r="Y2688" s="43" t="s">
        <v>5216</v>
      </c>
      <c r="Z2688" s="121"/>
      <c r="AA2688" s="121" t="s">
        <v>4054</v>
      </c>
      <c r="AB2688" s="121" t="s">
        <v>4791</v>
      </c>
      <c r="AC2688" s="121"/>
      <c r="AD2688" s="122"/>
      <c r="AE2688" s="128"/>
      <c r="AF2688" s="121" t="s">
        <v>4078</v>
      </c>
      <c r="AG2688" s="121"/>
      <c r="AH2688" s="121"/>
      <c r="AI2688" s="121"/>
      <c r="AJ2688" s="123"/>
      <c r="AK2688" s="123"/>
      <c r="AL2688" s="123"/>
      <c r="AM2688" s="123"/>
      <c r="AN2688" s="136"/>
      <c r="AO2688" s="23"/>
      <c r="AP2688" s="24"/>
      <c r="AQ2688" s="23"/>
      <c r="AS2688" s="163"/>
      <c r="AT2688" s="163"/>
    </row>
    <row r="2689" spans="1:46" s="40" customFormat="1" ht="76.5" outlineLevel="1" x14ac:dyDescent="0.25">
      <c r="A2689" s="70"/>
      <c r="B2689" s="23" t="s">
        <v>8948</v>
      </c>
      <c r="C2689" s="25" t="s">
        <v>79</v>
      </c>
      <c r="D2689" s="25" t="s">
        <v>8424</v>
      </c>
      <c r="E2689" s="75" t="s">
        <v>8425</v>
      </c>
      <c r="F2689" s="25" t="s">
        <v>8425</v>
      </c>
      <c r="G2689" s="25" t="s">
        <v>8426</v>
      </c>
      <c r="H2689" s="72" t="s">
        <v>81</v>
      </c>
      <c r="I2689" s="29">
        <v>1</v>
      </c>
      <c r="J2689" s="41">
        <v>710000000</v>
      </c>
      <c r="K2689" s="25" t="s">
        <v>82</v>
      </c>
      <c r="L2689" s="75" t="s">
        <v>917</v>
      </c>
      <c r="M2689" s="25" t="s">
        <v>101</v>
      </c>
      <c r="N2689" s="23"/>
      <c r="O2689" s="75" t="s">
        <v>184</v>
      </c>
      <c r="P2689" s="67" t="s">
        <v>112</v>
      </c>
      <c r="Q2689" s="23"/>
      <c r="R2689" s="25"/>
      <c r="S2689" s="45"/>
      <c r="T2689" s="45"/>
      <c r="U2689" s="45">
        <v>0</v>
      </c>
      <c r="V2689" s="12">
        <f t="shared" ref="V2689" si="675">U2689*1.12</f>
        <v>0</v>
      </c>
      <c r="W2689" s="45"/>
      <c r="X2689" s="23">
        <v>2017</v>
      </c>
      <c r="Y2689" s="43" t="s">
        <v>9271</v>
      </c>
      <c r="Z2689" s="121"/>
      <c r="AA2689" s="121" t="s">
        <v>4054</v>
      </c>
      <c r="AB2689" s="121" t="s">
        <v>4791</v>
      </c>
      <c r="AC2689" s="121"/>
      <c r="AD2689" s="122"/>
      <c r="AE2689" s="128"/>
      <c r="AF2689" s="121" t="s">
        <v>4078</v>
      </c>
      <c r="AG2689" s="121"/>
      <c r="AH2689" s="121"/>
      <c r="AI2689" s="121"/>
      <c r="AJ2689" s="123"/>
      <c r="AK2689" s="123"/>
      <c r="AL2689" s="123"/>
      <c r="AM2689" s="123"/>
      <c r="AN2689" s="136"/>
      <c r="AO2689" s="23"/>
      <c r="AP2689" s="24"/>
      <c r="AQ2689" s="23"/>
      <c r="AS2689" s="163"/>
      <c r="AT2689" s="163"/>
    </row>
    <row r="2690" spans="1:46" s="40" customFormat="1" ht="76.5" outlineLevel="1" x14ac:dyDescent="0.25">
      <c r="A2690" s="70"/>
      <c r="B2690" s="23" t="s">
        <v>9270</v>
      </c>
      <c r="C2690" s="25" t="s">
        <v>79</v>
      </c>
      <c r="D2690" s="25" t="s">
        <v>8424</v>
      </c>
      <c r="E2690" s="75" t="s">
        <v>8425</v>
      </c>
      <c r="F2690" s="25" t="s">
        <v>8425</v>
      </c>
      <c r="G2690" s="25" t="s">
        <v>8426</v>
      </c>
      <c r="H2690" s="72" t="s">
        <v>81</v>
      </c>
      <c r="I2690" s="29">
        <v>1</v>
      </c>
      <c r="J2690" s="41">
        <v>710000000</v>
      </c>
      <c r="K2690" s="25" t="s">
        <v>82</v>
      </c>
      <c r="L2690" s="75" t="s">
        <v>214</v>
      </c>
      <c r="M2690" s="25" t="s">
        <v>101</v>
      </c>
      <c r="N2690" s="23"/>
      <c r="O2690" s="75" t="s">
        <v>9272</v>
      </c>
      <c r="P2690" s="67" t="s">
        <v>112</v>
      </c>
      <c r="Q2690" s="23"/>
      <c r="R2690" s="25"/>
      <c r="S2690" s="45"/>
      <c r="T2690" s="45"/>
      <c r="U2690" s="45">
        <v>0</v>
      </c>
      <c r="V2690" s="12">
        <f t="shared" ref="V2690" si="676">U2690*1.12</f>
        <v>0</v>
      </c>
      <c r="W2690" s="45"/>
      <c r="X2690" s="23">
        <v>2017</v>
      </c>
      <c r="Y2690" s="43" t="s">
        <v>929</v>
      </c>
      <c r="Z2690" s="121"/>
      <c r="AA2690" s="121" t="s">
        <v>4054</v>
      </c>
      <c r="AB2690" s="121" t="s">
        <v>4790</v>
      </c>
      <c r="AC2690" s="121"/>
      <c r="AD2690" s="122" t="s">
        <v>9358</v>
      </c>
      <c r="AE2690" s="128"/>
      <c r="AF2690" s="121" t="s">
        <v>6883</v>
      </c>
      <c r="AG2690" s="121"/>
      <c r="AH2690" s="121" t="s">
        <v>929</v>
      </c>
      <c r="AI2690" s="121"/>
      <c r="AJ2690" s="123"/>
      <c r="AK2690" s="123"/>
      <c r="AL2690" s="123" t="s">
        <v>9385</v>
      </c>
      <c r="AM2690" s="123"/>
      <c r="AN2690" s="136"/>
      <c r="AO2690" s="23"/>
      <c r="AP2690" s="24"/>
      <c r="AQ2690" s="23"/>
      <c r="AS2690" s="163"/>
      <c r="AT2690" s="163"/>
    </row>
    <row r="2691" spans="1:46" s="40" customFormat="1" ht="89.25" outlineLevel="1" x14ac:dyDescent="0.25">
      <c r="A2691" s="70"/>
      <c r="B2691" s="23" t="s">
        <v>8547</v>
      </c>
      <c r="C2691" s="25" t="s">
        <v>79</v>
      </c>
      <c r="D2691" s="25" t="s">
        <v>8548</v>
      </c>
      <c r="E2691" s="75" t="s">
        <v>8549</v>
      </c>
      <c r="F2691" s="25" t="s">
        <v>8549</v>
      </c>
      <c r="G2691" s="25" t="s">
        <v>8550</v>
      </c>
      <c r="H2691" s="23" t="s">
        <v>100</v>
      </c>
      <c r="I2691" s="29">
        <v>1</v>
      </c>
      <c r="J2691" s="41">
        <v>710000000</v>
      </c>
      <c r="K2691" s="25" t="s">
        <v>82</v>
      </c>
      <c r="L2691" s="75" t="s">
        <v>747</v>
      </c>
      <c r="M2691" s="25" t="s">
        <v>101</v>
      </c>
      <c r="N2691" s="23"/>
      <c r="O2691" s="75" t="s">
        <v>8551</v>
      </c>
      <c r="P2691" s="67" t="s">
        <v>112</v>
      </c>
      <c r="Q2691" s="23"/>
      <c r="R2691" s="25"/>
      <c r="S2691" s="45"/>
      <c r="T2691" s="45"/>
      <c r="U2691" s="45">
        <v>361781.28</v>
      </c>
      <c r="V2691" s="12">
        <f t="shared" si="674"/>
        <v>405195.03360000008</v>
      </c>
      <c r="W2691" s="45"/>
      <c r="X2691" s="23">
        <v>2017</v>
      </c>
      <c r="Y2691" s="43"/>
      <c r="Z2691" s="121"/>
      <c r="AA2691" s="121" t="s">
        <v>278</v>
      </c>
      <c r="AB2691" s="121" t="s">
        <v>4792</v>
      </c>
      <c r="AC2691" s="121"/>
      <c r="AD2691" s="122"/>
      <c r="AE2691" s="128"/>
      <c r="AF2691" s="121" t="s">
        <v>8805</v>
      </c>
      <c r="AG2691" s="121"/>
      <c r="AH2691" s="121" t="s">
        <v>290</v>
      </c>
      <c r="AI2691" s="121"/>
      <c r="AJ2691" s="123"/>
      <c r="AK2691" s="123"/>
      <c r="AL2691" s="123">
        <v>361781.28</v>
      </c>
      <c r="AM2691" s="123">
        <f>U2691-AL2691</f>
        <v>0</v>
      </c>
      <c r="AN2691" s="136"/>
      <c r="AO2691" s="23"/>
      <c r="AP2691" s="24"/>
      <c r="AQ2691" s="23"/>
      <c r="AS2691" s="163"/>
      <c r="AT2691" s="163"/>
    </row>
    <row r="2692" spans="1:46" s="40" customFormat="1" ht="51" outlineLevel="1" x14ac:dyDescent="0.25">
      <c r="A2692" s="70"/>
      <c r="B2692" s="23" t="s">
        <v>8571</v>
      </c>
      <c r="C2692" s="25" t="s">
        <v>79</v>
      </c>
      <c r="D2692" s="25" t="s">
        <v>1131</v>
      </c>
      <c r="E2692" s="25" t="s">
        <v>1132</v>
      </c>
      <c r="F2692" s="25" t="s">
        <v>1133</v>
      </c>
      <c r="G2692" s="25" t="s">
        <v>8629</v>
      </c>
      <c r="H2692" s="23" t="s">
        <v>100</v>
      </c>
      <c r="I2692" s="29">
        <v>1</v>
      </c>
      <c r="J2692" s="41">
        <v>710000000</v>
      </c>
      <c r="K2692" s="25" t="s">
        <v>82</v>
      </c>
      <c r="L2692" s="75" t="s">
        <v>747</v>
      </c>
      <c r="M2692" s="25" t="s">
        <v>101</v>
      </c>
      <c r="N2692" s="23"/>
      <c r="O2692" s="25" t="s">
        <v>8631</v>
      </c>
      <c r="P2692" s="67" t="s">
        <v>112</v>
      </c>
      <c r="Q2692" s="23"/>
      <c r="R2692" s="25"/>
      <c r="S2692" s="45"/>
      <c r="T2692" s="45"/>
      <c r="U2692" s="45">
        <v>160800</v>
      </c>
      <c r="V2692" s="45">
        <f t="shared" si="674"/>
        <v>180096.00000000003</v>
      </c>
      <c r="W2692" s="45"/>
      <c r="X2692" s="23">
        <v>2017</v>
      </c>
      <c r="Y2692" s="43"/>
      <c r="Z2692" s="121" t="s">
        <v>1134</v>
      </c>
      <c r="AA2692" s="121" t="s">
        <v>7088</v>
      </c>
      <c r="AB2692" s="121"/>
      <c r="AC2692" s="121"/>
      <c r="AD2692" s="122"/>
      <c r="AE2692" s="128"/>
      <c r="AF2692" s="121"/>
      <c r="AG2692" s="121"/>
      <c r="AH2692" s="121"/>
      <c r="AI2692" s="121"/>
      <c r="AJ2692" s="123"/>
      <c r="AK2692" s="123"/>
      <c r="AL2692" s="123"/>
      <c r="AM2692" s="123"/>
      <c r="AN2692" s="136"/>
      <c r="AO2692" s="23"/>
      <c r="AP2692" s="24"/>
      <c r="AQ2692" s="23"/>
      <c r="AS2692" s="163"/>
      <c r="AT2692" s="163"/>
    </row>
    <row r="2693" spans="1:46" s="40" customFormat="1" ht="51" outlineLevel="1" x14ac:dyDescent="0.25">
      <c r="A2693" s="70"/>
      <c r="B2693" s="23" t="s">
        <v>8572</v>
      </c>
      <c r="C2693" s="25" t="s">
        <v>79</v>
      </c>
      <c r="D2693" s="25" t="s">
        <v>708</v>
      </c>
      <c r="E2693" s="25" t="s">
        <v>709</v>
      </c>
      <c r="F2693" s="25" t="s">
        <v>710</v>
      </c>
      <c r="G2693" s="25" t="s">
        <v>8630</v>
      </c>
      <c r="H2693" s="23" t="s">
        <v>100</v>
      </c>
      <c r="I2693" s="29">
        <v>1</v>
      </c>
      <c r="J2693" s="41">
        <v>710000000</v>
      </c>
      <c r="K2693" s="25" t="s">
        <v>82</v>
      </c>
      <c r="L2693" s="75" t="s">
        <v>747</v>
      </c>
      <c r="M2693" s="25" t="s">
        <v>101</v>
      </c>
      <c r="N2693" s="23"/>
      <c r="O2693" s="25" t="s">
        <v>8631</v>
      </c>
      <c r="P2693" s="67" t="s">
        <v>112</v>
      </c>
      <c r="Q2693" s="23"/>
      <c r="R2693" s="25"/>
      <c r="S2693" s="45"/>
      <c r="T2693" s="45"/>
      <c r="U2693" s="45">
        <v>124550</v>
      </c>
      <c r="V2693" s="45">
        <f t="shared" ref="V2693:V2697" si="677">U2693*1.12</f>
        <v>139496</v>
      </c>
      <c r="W2693" s="45"/>
      <c r="X2693" s="23">
        <v>2017</v>
      </c>
      <c r="Y2693" s="43"/>
      <c r="Z2693" s="121" t="s">
        <v>1134</v>
      </c>
      <c r="AA2693" s="121" t="s">
        <v>7088</v>
      </c>
      <c r="AB2693" s="121" t="s">
        <v>4792</v>
      </c>
      <c r="AC2693" s="121"/>
      <c r="AD2693" s="122"/>
      <c r="AE2693" s="128"/>
      <c r="AF2693" s="121" t="s">
        <v>9021</v>
      </c>
      <c r="AG2693" s="121" t="s">
        <v>9020</v>
      </c>
      <c r="AH2693" s="121" t="s">
        <v>9022</v>
      </c>
      <c r="AI2693" s="121"/>
      <c r="AJ2693" s="123"/>
      <c r="AK2693" s="123"/>
      <c r="AL2693" s="123">
        <v>124550</v>
      </c>
      <c r="AM2693" s="123">
        <f>U2693-AL2693</f>
        <v>0</v>
      </c>
      <c r="AN2693" s="136"/>
      <c r="AO2693" s="23"/>
      <c r="AP2693" s="24"/>
      <c r="AQ2693" s="23"/>
      <c r="AS2693" s="163"/>
      <c r="AT2693" s="163"/>
    </row>
    <row r="2694" spans="1:46" s="40" customFormat="1" ht="38.25" outlineLevel="1" x14ac:dyDescent="0.25">
      <c r="A2694" s="70"/>
      <c r="B2694" s="23" t="s">
        <v>8577</v>
      </c>
      <c r="C2694" s="25" t="s">
        <v>79</v>
      </c>
      <c r="D2694" s="25" t="s">
        <v>754</v>
      </c>
      <c r="E2694" s="75" t="s">
        <v>755</v>
      </c>
      <c r="F2694" s="25" t="s">
        <v>755</v>
      </c>
      <c r="G2694" s="25" t="s">
        <v>8619</v>
      </c>
      <c r="H2694" s="72" t="s">
        <v>3011</v>
      </c>
      <c r="I2694" s="29">
        <v>1</v>
      </c>
      <c r="J2694" s="41">
        <v>710000000</v>
      </c>
      <c r="K2694" s="25" t="s">
        <v>82</v>
      </c>
      <c r="L2694" s="75" t="s">
        <v>747</v>
      </c>
      <c r="M2694" s="25" t="s">
        <v>101</v>
      </c>
      <c r="N2694" s="23"/>
      <c r="O2694" s="75" t="s">
        <v>4218</v>
      </c>
      <c r="P2694" s="67" t="s">
        <v>112</v>
      </c>
      <c r="Q2694" s="23"/>
      <c r="R2694" s="25"/>
      <c r="S2694" s="45"/>
      <c r="T2694" s="45"/>
      <c r="U2694" s="45">
        <v>390000</v>
      </c>
      <c r="V2694" s="12">
        <f t="shared" si="677"/>
        <v>436800.00000000006</v>
      </c>
      <c r="W2694" s="45"/>
      <c r="X2694" s="23">
        <v>2017</v>
      </c>
      <c r="Y2694" s="43"/>
      <c r="Z2694" s="121" t="s">
        <v>763</v>
      </c>
      <c r="AA2694" s="121" t="s">
        <v>762</v>
      </c>
      <c r="AB2694" s="121" t="s">
        <v>4703</v>
      </c>
      <c r="AC2694" s="121"/>
      <c r="AD2694" s="122" t="s">
        <v>9352</v>
      </c>
      <c r="AE2694" s="128">
        <v>42985</v>
      </c>
      <c r="AF2694" s="121" t="s">
        <v>231</v>
      </c>
      <c r="AG2694" s="121"/>
      <c r="AH2694" s="121" t="s">
        <v>9354</v>
      </c>
      <c r="AI2694" s="121"/>
      <c r="AJ2694" s="123"/>
      <c r="AK2694" s="123"/>
      <c r="AL2694" s="123">
        <v>387000</v>
      </c>
      <c r="AM2694" s="123">
        <f>U2694-AL2694</f>
        <v>3000</v>
      </c>
      <c r="AN2694" s="136"/>
      <c r="AO2694" s="23"/>
      <c r="AP2694" s="24"/>
      <c r="AQ2694" s="23"/>
      <c r="AS2694" s="163"/>
      <c r="AT2694" s="163"/>
    </row>
    <row r="2695" spans="1:46" s="40" customFormat="1" ht="89.25" outlineLevel="1" x14ac:dyDescent="0.25">
      <c r="A2695" s="70"/>
      <c r="B2695" s="23" t="s">
        <v>8822</v>
      </c>
      <c r="C2695" s="25" t="s">
        <v>79</v>
      </c>
      <c r="D2695" s="25" t="s">
        <v>8823</v>
      </c>
      <c r="E2695" s="75" t="s">
        <v>8824</v>
      </c>
      <c r="F2695" s="25" t="s">
        <v>8824</v>
      </c>
      <c r="G2695" s="25" t="s">
        <v>8825</v>
      </c>
      <c r="H2695" s="72" t="s">
        <v>100</v>
      </c>
      <c r="I2695" s="29">
        <v>1</v>
      </c>
      <c r="J2695" s="41">
        <v>710000000</v>
      </c>
      <c r="K2695" s="25" t="s">
        <v>82</v>
      </c>
      <c r="L2695" s="75" t="s">
        <v>747</v>
      </c>
      <c r="M2695" s="25" t="s">
        <v>101</v>
      </c>
      <c r="N2695" s="23"/>
      <c r="O2695" s="75" t="s">
        <v>4298</v>
      </c>
      <c r="P2695" s="67" t="s">
        <v>112</v>
      </c>
      <c r="Q2695" s="23"/>
      <c r="R2695" s="25"/>
      <c r="S2695" s="45"/>
      <c r="T2695" s="45"/>
      <c r="U2695" s="45">
        <v>270000</v>
      </c>
      <c r="V2695" s="12">
        <f t="shared" si="677"/>
        <v>302400</v>
      </c>
      <c r="W2695" s="45"/>
      <c r="X2695" s="23">
        <v>2017</v>
      </c>
      <c r="Y2695" s="43"/>
      <c r="Z2695" s="121"/>
      <c r="AA2695" s="121" t="s">
        <v>923</v>
      </c>
      <c r="AB2695" s="121" t="s">
        <v>4792</v>
      </c>
      <c r="AC2695" s="121"/>
      <c r="AD2695" s="122"/>
      <c r="AE2695" s="128"/>
      <c r="AF2695" s="121" t="s">
        <v>9031</v>
      </c>
      <c r="AG2695" s="121" t="s">
        <v>9019</v>
      </c>
      <c r="AH2695" s="121" t="s">
        <v>9033</v>
      </c>
      <c r="AI2695" s="121"/>
      <c r="AJ2695" s="123"/>
      <c r="AK2695" s="123"/>
      <c r="AL2695" s="123">
        <v>88679</v>
      </c>
      <c r="AM2695" s="123">
        <f>V2695-AL2695</f>
        <v>213721</v>
      </c>
      <c r="AN2695" s="136"/>
      <c r="AO2695" s="23"/>
      <c r="AP2695" s="24"/>
      <c r="AQ2695" s="23"/>
      <c r="AS2695" s="163"/>
      <c r="AT2695" s="163"/>
    </row>
    <row r="2696" spans="1:46" s="40" customFormat="1" ht="38.25" outlineLevel="1" x14ac:dyDescent="0.25">
      <c r="A2696" s="70"/>
      <c r="B2696" s="23" t="s">
        <v>8842</v>
      </c>
      <c r="C2696" s="25" t="s">
        <v>79</v>
      </c>
      <c r="D2696" s="25" t="s">
        <v>752</v>
      </c>
      <c r="E2696" s="75" t="s">
        <v>753</v>
      </c>
      <c r="F2696" s="25" t="s">
        <v>753</v>
      </c>
      <c r="G2696" s="25" t="s">
        <v>8844</v>
      </c>
      <c r="H2696" s="72" t="s">
        <v>3011</v>
      </c>
      <c r="I2696" s="29">
        <v>1</v>
      </c>
      <c r="J2696" s="41">
        <v>710000000</v>
      </c>
      <c r="K2696" s="25" t="s">
        <v>82</v>
      </c>
      <c r="L2696" s="75" t="s">
        <v>917</v>
      </c>
      <c r="M2696" s="25" t="s">
        <v>101</v>
      </c>
      <c r="N2696" s="23"/>
      <c r="O2696" s="75" t="s">
        <v>8028</v>
      </c>
      <c r="P2696" s="67" t="s">
        <v>112</v>
      </c>
      <c r="Q2696" s="23"/>
      <c r="R2696" s="25"/>
      <c r="S2696" s="45"/>
      <c r="T2696" s="45"/>
      <c r="U2696" s="45">
        <v>80000</v>
      </c>
      <c r="V2696" s="12">
        <f t="shared" si="677"/>
        <v>89600.000000000015</v>
      </c>
      <c r="W2696" s="45"/>
      <c r="X2696" s="23">
        <v>2017</v>
      </c>
      <c r="Y2696" s="43"/>
      <c r="Z2696" s="121" t="s">
        <v>763</v>
      </c>
      <c r="AA2696" s="121" t="s">
        <v>762</v>
      </c>
      <c r="AB2696" s="121" t="s">
        <v>4792</v>
      </c>
      <c r="AC2696" s="121"/>
      <c r="AD2696" s="122"/>
      <c r="AE2696" s="128"/>
      <c r="AF2696" s="121" t="s">
        <v>9284</v>
      </c>
      <c r="AG2696" s="121"/>
      <c r="AH2696" s="121" t="s">
        <v>9285</v>
      </c>
      <c r="AI2696" s="121"/>
      <c r="AJ2696" s="123"/>
      <c r="AK2696" s="123"/>
      <c r="AL2696" s="123">
        <v>80000</v>
      </c>
      <c r="AM2696" s="123">
        <f>U2696-AL2696</f>
        <v>0</v>
      </c>
      <c r="AN2696" s="136"/>
      <c r="AO2696" s="23"/>
      <c r="AP2696" s="24"/>
      <c r="AQ2696" s="23"/>
      <c r="AS2696" s="163"/>
      <c r="AT2696" s="163"/>
    </row>
    <row r="2697" spans="1:46" s="40" customFormat="1" ht="38.25" outlineLevel="1" x14ac:dyDescent="0.25">
      <c r="A2697" s="70"/>
      <c r="B2697" s="23" t="s">
        <v>8843</v>
      </c>
      <c r="C2697" s="25" t="s">
        <v>79</v>
      </c>
      <c r="D2697" s="25" t="s">
        <v>754</v>
      </c>
      <c r="E2697" s="75" t="s">
        <v>753</v>
      </c>
      <c r="F2697" s="25" t="s">
        <v>753</v>
      </c>
      <c r="G2697" s="25" t="s">
        <v>8845</v>
      </c>
      <c r="H2697" s="72" t="s">
        <v>3011</v>
      </c>
      <c r="I2697" s="29">
        <v>1</v>
      </c>
      <c r="J2697" s="41">
        <v>710000000</v>
      </c>
      <c r="K2697" s="25" t="s">
        <v>82</v>
      </c>
      <c r="L2697" s="75" t="s">
        <v>917</v>
      </c>
      <c r="M2697" s="25" t="s">
        <v>101</v>
      </c>
      <c r="N2697" s="23"/>
      <c r="O2697" s="75" t="s">
        <v>8028</v>
      </c>
      <c r="P2697" s="67" t="s">
        <v>112</v>
      </c>
      <c r="Q2697" s="23"/>
      <c r="R2697" s="25"/>
      <c r="S2697" s="45"/>
      <c r="T2697" s="45"/>
      <c r="U2697" s="45">
        <v>350000</v>
      </c>
      <c r="V2697" s="12">
        <f t="shared" si="677"/>
        <v>392000.00000000006</v>
      </c>
      <c r="W2697" s="45"/>
      <c r="X2697" s="23">
        <v>2017</v>
      </c>
      <c r="Y2697" s="43"/>
      <c r="Z2697" s="121" t="s">
        <v>763</v>
      </c>
      <c r="AA2697" s="121" t="s">
        <v>762</v>
      </c>
      <c r="AB2697" s="121" t="s">
        <v>4792</v>
      </c>
      <c r="AC2697" s="121"/>
      <c r="AD2697" s="122"/>
      <c r="AE2697" s="128"/>
      <c r="AF2697" s="121" t="s">
        <v>9284</v>
      </c>
      <c r="AG2697" s="121"/>
      <c r="AH2697" s="121" t="s">
        <v>9285</v>
      </c>
      <c r="AI2697" s="121"/>
      <c r="AJ2697" s="123"/>
      <c r="AK2697" s="123"/>
      <c r="AL2697" s="123">
        <v>350000</v>
      </c>
      <c r="AM2697" s="123">
        <f>U2697-AL2697</f>
        <v>0</v>
      </c>
      <c r="AN2697" s="136"/>
      <c r="AO2697" s="23"/>
      <c r="AP2697" s="24"/>
      <c r="AQ2697" s="23"/>
      <c r="AS2697" s="163"/>
      <c r="AT2697" s="163"/>
    </row>
    <row r="2698" spans="1:46" s="40" customFormat="1" ht="76.5" outlineLevel="1" x14ac:dyDescent="0.25">
      <c r="A2698" s="70"/>
      <c r="B2698" s="23" t="s">
        <v>8854</v>
      </c>
      <c r="C2698" s="25" t="s">
        <v>79</v>
      </c>
      <c r="D2698" s="25" t="s">
        <v>732</v>
      </c>
      <c r="E2698" s="75" t="s">
        <v>733</v>
      </c>
      <c r="F2698" s="25" t="s">
        <v>734</v>
      </c>
      <c r="G2698" s="25" t="s">
        <v>8855</v>
      </c>
      <c r="H2698" s="72" t="s">
        <v>100</v>
      </c>
      <c r="I2698" s="29">
        <v>1</v>
      </c>
      <c r="J2698" s="41">
        <v>710000000</v>
      </c>
      <c r="K2698" s="25" t="s">
        <v>82</v>
      </c>
      <c r="L2698" s="75" t="s">
        <v>917</v>
      </c>
      <c r="M2698" s="25" t="s">
        <v>109</v>
      </c>
      <c r="N2698" s="23"/>
      <c r="O2698" s="75" t="s">
        <v>4296</v>
      </c>
      <c r="P2698" s="67" t="s">
        <v>112</v>
      </c>
      <c r="Q2698" s="23"/>
      <c r="R2698" s="25"/>
      <c r="S2698" s="45"/>
      <c r="T2698" s="45"/>
      <c r="U2698" s="45">
        <v>315000</v>
      </c>
      <c r="V2698" s="12">
        <f t="shared" ref="V2698:V2714" si="678">U2698*1.12</f>
        <v>352800.00000000006</v>
      </c>
      <c r="W2698" s="45"/>
      <c r="X2698" s="23">
        <v>2017</v>
      </c>
      <c r="Y2698" s="43"/>
      <c r="Z2698" s="121" t="s">
        <v>1277</v>
      </c>
      <c r="AA2698" s="121" t="s">
        <v>749</v>
      </c>
      <c r="AB2698" s="121"/>
      <c r="AC2698" s="121"/>
      <c r="AD2698" s="122"/>
      <c r="AE2698" s="128"/>
      <c r="AF2698" s="121" t="s">
        <v>4246</v>
      </c>
      <c r="AG2698" s="121"/>
      <c r="AH2698" s="121" t="s">
        <v>4246</v>
      </c>
      <c r="AI2698" s="121"/>
      <c r="AJ2698" s="123"/>
      <c r="AK2698" s="123"/>
      <c r="AL2698" s="123">
        <v>315000</v>
      </c>
      <c r="AM2698" s="123">
        <f t="shared" ref="AM2698:AM2699" si="679">U2698-AL2698</f>
        <v>0</v>
      </c>
      <c r="AN2698" s="136"/>
      <c r="AO2698" s="23"/>
      <c r="AP2698" s="24"/>
      <c r="AQ2698" s="23"/>
      <c r="AS2698" s="163"/>
      <c r="AT2698" s="163"/>
    </row>
    <row r="2699" spans="1:46" s="40" customFormat="1" ht="89.25" outlineLevel="1" x14ac:dyDescent="0.25">
      <c r="A2699" s="70"/>
      <c r="B2699" s="23" t="s">
        <v>8923</v>
      </c>
      <c r="C2699" s="25" t="s">
        <v>79</v>
      </c>
      <c r="D2699" s="25" t="s">
        <v>732</v>
      </c>
      <c r="E2699" s="75" t="s">
        <v>733</v>
      </c>
      <c r="F2699" s="25" t="s">
        <v>734</v>
      </c>
      <c r="G2699" s="25" t="s">
        <v>8933</v>
      </c>
      <c r="H2699" s="72" t="s">
        <v>100</v>
      </c>
      <c r="I2699" s="29">
        <v>1</v>
      </c>
      <c r="J2699" s="41">
        <v>710000000</v>
      </c>
      <c r="K2699" s="25" t="s">
        <v>82</v>
      </c>
      <c r="L2699" s="75" t="s">
        <v>917</v>
      </c>
      <c r="M2699" s="25" t="s">
        <v>101</v>
      </c>
      <c r="N2699" s="23"/>
      <c r="O2699" s="75" t="s">
        <v>4296</v>
      </c>
      <c r="P2699" s="67" t="s">
        <v>112</v>
      </c>
      <c r="Q2699" s="23"/>
      <c r="R2699" s="25"/>
      <c r="S2699" s="45"/>
      <c r="T2699" s="45"/>
      <c r="U2699" s="45">
        <v>440000</v>
      </c>
      <c r="V2699" s="12">
        <f t="shared" ref="V2699" si="680">U2699*1.12</f>
        <v>492800.00000000006</v>
      </c>
      <c r="W2699" s="45"/>
      <c r="X2699" s="23">
        <v>2017</v>
      </c>
      <c r="Y2699" s="43"/>
      <c r="Z2699" s="121" t="s">
        <v>1277</v>
      </c>
      <c r="AA2699" s="121" t="s">
        <v>8932</v>
      </c>
      <c r="AB2699" s="121"/>
      <c r="AC2699" s="121"/>
      <c r="AD2699" s="122"/>
      <c r="AE2699" s="128"/>
      <c r="AF2699" s="121" t="s">
        <v>4246</v>
      </c>
      <c r="AG2699" s="121"/>
      <c r="AH2699" s="121" t="s">
        <v>4246</v>
      </c>
      <c r="AI2699" s="121"/>
      <c r="AJ2699" s="123"/>
      <c r="AK2699" s="123"/>
      <c r="AL2699" s="123">
        <v>440000</v>
      </c>
      <c r="AM2699" s="123">
        <f t="shared" si="679"/>
        <v>0</v>
      </c>
      <c r="AN2699" s="136"/>
      <c r="AO2699" s="23"/>
      <c r="AP2699" s="24"/>
      <c r="AQ2699" s="23"/>
      <c r="AS2699" s="163"/>
      <c r="AT2699" s="163"/>
    </row>
    <row r="2700" spans="1:46" s="40" customFormat="1" ht="76.5" outlineLevel="1" x14ac:dyDescent="0.25">
      <c r="A2700" s="70"/>
      <c r="B2700" s="23" t="s">
        <v>8926</v>
      </c>
      <c r="C2700" s="25" t="s">
        <v>79</v>
      </c>
      <c r="D2700" s="25" t="s">
        <v>8877</v>
      </c>
      <c r="E2700" s="75" t="s">
        <v>8878</v>
      </c>
      <c r="F2700" s="25" t="s">
        <v>8878</v>
      </c>
      <c r="G2700" s="25" t="s">
        <v>8879</v>
      </c>
      <c r="H2700" s="72" t="s">
        <v>3011</v>
      </c>
      <c r="I2700" s="29">
        <v>1</v>
      </c>
      <c r="J2700" s="41">
        <v>710000000</v>
      </c>
      <c r="K2700" s="25" t="s">
        <v>82</v>
      </c>
      <c r="L2700" s="75" t="s">
        <v>917</v>
      </c>
      <c r="M2700" s="25" t="s">
        <v>101</v>
      </c>
      <c r="N2700" s="23"/>
      <c r="O2700" s="75" t="s">
        <v>4297</v>
      </c>
      <c r="P2700" s="67" t="s">
        <v>112</v>
      </c>
      <c r="Q2700" s="23"/>
      <c r="R2700" s="25"/>
      <c r="S2700" s="45"/>
      <c r="T2700" s="45"/>
      <c r="U2700" s="45">
        <v>0</v>
      </c>
      <c r="V2700" s="12">
        <f t="shared" si="678"/>
        <v>0</v>
      </c>
      <c r="W2700" s="45"/>
      <c r="X2700" s="23">
        <v>2017</v>
      </c>
      <c r="Y2700" s="43" t="s">
        <v>929</v>
      </c>
      <c r="Z2700" s="121" t="s">
        <v>763</v>
      </c>
      <c r="AA2700" s="121" t="s">
        <v>682</v>
      </c>
      <c r="AB2700" s="121"/>
      <c r="AC2700" s="121"/>
      <c r="AD2700" s="122"/>
      <c r="AE2700" s="128"/>
      <c r="AF2700" s="121" t="s">
        <v>929</v>
      </c>
      <c r="AG2700" s="121"/>
      <c r="AH2700" s="121" t="s">
        <v>929</v>
      </c>
      <c r="AI2700" s="121"/>
      <c r="AJ2700" s="123"/>
      <c r="AK2700" s="123"/>
      <c r="AL2700" s="123" t="s">
        <v>9157</v>
      </c>
      <c r="AM2700" s="123"/>
      <c r="AN2700" s="136"/>
      <c r="AO2700" s="23"/>
      <c r="AP2700" s="24"/>
      <c r="AQ2700" s="23"/>
      <c r="AS2700" s="163"/>
      <c r="AT2700" s="163"/>
    </row>
    <row r="2701" spans="1:46" s="40" customFormat="1" ht="63.75" outlineLevel="1" x14ac:dyDescent="0.25">
      <c r="A2701" s="70"/>
      <c r="B2701" s="23" t="s">
        <v>8931</v>
      </c>
      <c r="C2701" s="25" t="s">
        <v>79</v>
      </c>
      <c r="D2701" s="25" t="s">
        <v>756</v>
      </c>
      <c r="E2701" s="75" t="s">
        <v>757</v>
      </c>
      <c r="F2701" s="75" t="s">
        <v>757</v>
      </c>
      <c r="G2701" s="25" t="s">
        <v>8928</v>
      </c>
      <c r="H2701" s="72" t="s">
        <v>3011</v>
      </c>
      <c r="I2701" s="29">
        <v>1</v>
      </c>
      <c r="J2701" s="41">
        <v>710000000</v>
      </c>
      <c r="K2701" s="25" t="s">
        <v>82</v>
      </c>
      <c r="L2701" s="75" t="s">
        <v>917</v>
      </c>
      <c r="M2701" s="25" t="s">
        <v>101</v>
      </c>
      <c r="N2701" s="23"/>
      <c r="O2701" s="25" t="s">
        <v>8927</v>
      </c>
      <c r="P2701" s="67" t="s">
        <v>112</v>
      </c>
      <c r="Q2701" s="23"/>
      <c r="R2701" s="25"/>
      <c r="S2701" s="45"/>
      <c r="T2701" s="45"/>
      <c r="U2701" s="45">
        <v>150000</v>
      </c>
      <c r="V2701" s="12">
        <f t="shared" si="678"/>
        <v>168000.00000000003</v>
      </c>
      <c r="W2701" s="45"/>
      <c r="X2701" s="23">
        <v>2017</v>
      </c>
      <c r="Y2701" s="71"/>
      <c r="Z2701" s="121" t="s">
        <v>763</v>
      </c>
      <c r="AA2701" s="121" t="s">
        <v>762</v>
      </c>
      <c r="AB2701" s="121" t="s">
        <v>4703</v>
      </c>
      <c r="AC2701" s="121"/>
      <c r="AD2701" s="122" t="s">
        <v>9376</v>
      </c>
      <c r="AE2701" s="128"/>
      <c r="AF2701" s="121" t="s">
        <v>231</v>
      </c>
      <c r="AG2701" s="121"/>
      <c r="AH2701" s="121" t="s">
        <v>9377</v>
      </c>
      <c r="AI2701" s="121"/>
      <c r="AJ2701" s="123"/>
      <c r="AK2701" s="123"/>
      <c r="AL2701" s="123">
        <v>19000</v>
      </c>
      <c r="AM2701" s="123">
        <f>U2701-AL2701</f>
        <v>131000</v>
      </c>
      <c r="AN2701" s="136"/>
      <c r="AO2701" s="23"/>
      <c r="AP2701" s="24"/>
      <c r="AQ2701" s="23"/>
      <c r="AS2701" s="163"/>
      <c r="AT2701" s="163"/>
    </row>
    <row r="2702" spans="1:46" s="40" customFormat="1" ht="89.25" outlineLevel="1" x14ac:dyDescent="0.25">
      <c r="A2702" s="70"/>
      <c r="B2702" s="23" t="s">
        <v>8943</v>
      </c>
      <c r="C2702" s="25" t="s">
        <v>79</v>
      </c>
      <c r="D2702" s="25" t="s">
        <v>8944</v>
      </c>
      <c r="E2702" s="75" t="s">
        <v>8945</v>
      </c>
      <c r="F2702" s="75" t="s">
        <v>8945</v>
      </c>
      <c r="G2702" s="25" t="s">
        <v>8946</v>
      </c>
      <c r="H2702" s="72" t="s">
        <v>100</v>
      </c>
      <c r="I2702" s="29">
        <v>1</v>
      </c>
      <c r="J2702" s="41">
        <v>710000000</v>
      </c>
      <c r="K2702" s="25" t="s">
        <v>82</v>
      </c>
      <c r="L2702" s="75" t="s">
        <v>917</v>
      </c>
      <c r="M2702" s="25" t="s">
        <v>101</v>
      </c>
      <c r="N2702" s="23"/>
      <c r="O2702" s="25" t="s">
        <v>8949</v>
      </c>
      <c r="P2702" s="67" t="s">
        <v>112</v>
      </c>
      <c r="Q2702" s="23"/>
      <c r="R2702" s="25"/>
      <c r="S2702" s="45"/>
      <c r="T2702" s="45"/>
      <c r="U2702" s="45">
        <v>320000</v>
      </c>
      <c r="V2702" s="12">
        <f t="shared" si="678"/>
        <v>358400.00000000006</v>
      </c>
      <c r="W2702" s="45"/>
      <c r="X2702" s="23">
        <v>2017</v>
      </c>
      <c r="Y2702" s="43"/>
      <c r="Z2702" s="121"/>
      <c r="AA2702" s="121" t="s">
        <v>904</v>
      </c>
      <c r="AB2702" s="121" t="s">
        <v>4791</v>
      </c>
      <c r="AC2702" s="121"/>
      <c r="AD2702" s="122"/>
      <c r="AE2702" s="128"/>
      <c r="AF2702" s="121" t="s">
        <v>9050</v>
      </c>
      <c r="AG2702" s="121" t="s">
        <v>9019</v>
      </c>
      <c r="AH2702" s="121" t="s">
        <v>9052</v>
      </c>
      <c r="AI2702" s="121"/>
      <c r="AJ2702" s="123"/>
      <c r="AK2702" s="123"/>
      <c r="AL2702" s="123">
        <v>320000</v>
      </c>
      <c r="AM2702" s="123">
        <f>U2702-AL2702</f>
        <v>0</v>
      </c>
      <c r="AN2702" s="136"/>
      <c r="AO2702" s="23"/>
      <c r="AP2702" s="24"/>
      <c r="AQ2702" s="23"/>
      <c r="AS2702" s="163"/>
      <c r="AT2702" s="163"/>
    </row>
    <row r="2703" spans="1:46" s="40" customFormat="1" ht="76.5" outlineLevel="1" x14ac:dyDescent="0.25">
      <c r="A2703" s="70"/>
      <c r="B2703" s="23" t="s">
        <v>8953</v>
      </c>
      <c r="C2703" s="75" t="s">
        <v>79</v>
      </c>
      <c r="D2703" s="25" t="s">
        <v>7363</v>
      </c>
      <c r="E2703" s="25" t="s">
        <v>7364</v>
      </c>
      <c r="F2703" s="25" t="s">
        <v>7365</v>
      </c>
      <c r="G2703" s="25" t="s">
        <v>7369</v>
      </c>
      <c r="H2703" s="23" t="s">
        <v>81</v>
      </c>
      <c r="I2703" s="29">
        <v>0.5</v>
      </c>
      <c r="J2703" s="41">
        <v>710000000</v>
      </c>
      <c r="K2703" s="25" t="s">
        <v>82</v>
      </c>
      <c r="L2703" s="75" t="s">
        <v>8978</v>
      </c>
      <c r="M2703" s="74" t="s">
        <v>1418</v>
      </c>
      <c r="N2703" s="23"/>
      <c r="O2703" s="25" t="s">
        <v>4299</v>
      </c>
      <c r="P2703" s="67" t="s">
        <v>112</v>
      </c>
      <c r="Q2703" s="23"/>
      <c r="R2703" s="25"/>
      <c r="S2703" s="45"/>
      <c r="T2703" s="45"/>
      <c r="U2703" s="45">
        <v>0</v>
      </c>
      <c r="V2703" s="45">
        <f t="shared" ref="V2703" si="681">U2703*1.12</f>
        <v>0</v>
      </c>
      <c r="W2703" s="45"/>
      <c r="X2703" s="23">
        <v>2017</v>
      </c>
      <c r="Y2703" s="43" t="s">
        <v>9067</v>
      </c>
      <c r="Z2703" s="121" t="s">
        <v>1422</v>
      </c>
      <c r="AA2703" s="121" t="s">
        <v>749</v>
      </c>
      <c r="AB2703" s="121"/>
      <c r="AC2703" s="121"/>
      <c r="AD2703" s="122"/>
      <c r="AE2703" s="128"/>
      <c r="AF2703" s="121" t="s">
        <v>4078</v>
      </c>
      <c r="AG2703" s="121"/>
      <c r="AH2703" s="121"/>
      <c r="AI2703" s="121"/>
      <c r="AJ2703" s="123"/>
      <c r="AK2703" s="123"/>
      <c r="AL2703" s="123"/>
      <c r="AM2703" s="123"/>
      <c r="AN2703" s="136"/>
      <c r="AO2703" s="23"/>
      <c r="AP2703" s="24"/>
      <c r="AQ2703" s="23"/>
      <c r="AS2703" s="163"/>
      <c r="AT2703" s="163"/>
    </row>
    <row r="2704" spans="1:46" s="40" customFormat="1" ht="76.5" outlineLevel="1" x14ac:dyDescent="0.25">
      <c r="A2704" s="70"/>
      <c r="B2704" s="23" t="s">
        <v>9005</v>
      </c>
      <c r="C2704" s="75" t="s">
        <v>79</v>
      </c>
      <c r="D2704" s="25" t="s">
        <v>7363</v>
      </c>
      <c r="E2704" s="25" t="s">
        <v>7364</v>
      </c>
      <c r="F2704" s="25" t="s">
        <v>7365</v>
      </c>
      <c r="G2704" s="75" t="s">
        <v>9014</v>
      </c>
      <c r="H2704" s="23" t="s">
        <v>81</v>
      </c>
      <c r="I2704" s="29">
        <v>0.5</v>
      </c>
      <c r="J2704" s="41">
        <v>710000000</v>
      </c>
      <c r="K2704" s="25" t="s">
        <v>82</v>
      </c>
      <c r="L2704" s="75" t="s">
        <v>8978</v>
      </c>
      <c r="M2704" s="74" t="s">
        <v>109</v>
      </c>
      <c r="N2704" s="23"/>
      <c r="O2704" s="25" t="s">
        <v>4299</v>
      </c>
      <c r="P2704" s="67" t="s">
        <v>112</v>
      </c>
      <c r="Q2704" s="23"/>
      <c r="R2704" s="25"/>
      <c r="S2704" s="45"/>
      <c r="T2704" s="45"/>
      <c r="U2704" s="45">
        <v>700000</v>
      </c>
      <c r="V2704" s="45">
        <f t="shared" ref="V2704" si="682">U2704*1.12</f>
        <v>784000.00000000012</v>
      </c>
      <c r="W2704" s="45"/>
      <c r="X2704" s="23">
        <v>2017</v>
      </c>
      <c r="Y2704" s="43"/>
      <c r="Z2704" s="121" t="s">
        <v>1422</v>
      </c>
      <c r="AA2704" s="121" t="s">
        <v>749</v>
      </c>
      <c r="AB2704" s="121" t="s">
        <v>4790</v>
      </c>
      <c r="AC2704" s="121"/>
      <c r="AD2704" s="122"/>
      <c r="AE2704" s="128"/>
      <c r="AF2704" s="121" t="s">
        <v>6883</v>
      </c>
      <c r="AG2704" s="121"/>
      <c r="AH2704" s="121"/>
      <c r="AI2704" s="121"/>
      <c r="AJ2704" s="123"/>
      <c r="AK2704" s="123"/>
      <c r="AL2704" s="123"/>
      <c r="AM2704" s="123"/>
      <c r="AN2704" s="136"/>
      <c r="AO2704" s="23"/>
      <c r="AP2704" s="24"/>
      <c r="AQ2704" s="23"/>
      <c r="AS2704" s="163"/>
      <c r="AT2704" s="163"/>
    </row>
    <row r="2705" spans="1:46" s="40" customFormat="1" ht="63.75" outlineLevel="1" x14ac:dyDescent="0.25">
      <c r="A2705" s="70"/>
      <c r="B2705" s="23" t="s">
        <v>8955</v>
      </c>
      <c r="C2705" s="25" t="s">
        <v>79</v>
      </c>
      <c r="D2705" s="25" t="s">
        <v>732</v>
      </c>
      <c r="E2705" s="75" t="s">
        <v>733</v>
      </c>
      <c r="F2705" s="25" t="s">
        <v>734</v>
      </c>
      <c r="G2705" s="25" t="s">
        <v>8956</v>
      </c>
      <c r="H2705" s="72" t="s">
        <v>100</v>
      </c>
      <c r="I2705" s="29">
        <v>1</v>
      </c>
      <c r="J2705" s="41">
        <v>710000000</v>
      </c>
      <c r="K2705" s="25" t="s">
        <v>82</v>
      </c>
      <c r="L2705" s="75" t="s">
        <v>8978</v>
      </c>
      <c r="M2705" s="25" t="s">
        <v>101</v>
      </c>
      <c r="N2705" s="23"/>
      <c r="O2705" s="75" t="s">
        <v>184</v>
      </c>
      <c r="P2705" s="67" t="s">
        <v>8957</v>
      </c>
      <c r="Q2705" s="23"/>
      <c r="R2705" s="25"/>
      <c r="S2705" s="45"/>
      <c r="T2705" s="45"/>
      <c r="U2705" s="45">
        <v>625000</v>
      </c>
      <c r="V2705" s="12">
        <f t="shared" si="678"/>
        <v>700000.00000000012</v>
      </c>
      <c r="W2705" s="45"/>
      <c r="X2705" s="23">
        <v>2017</v>
      </c>
      <c r="Y2705" s="43"/>
      <c r="Z2705" s="121" t="s">
        <v>1277</v>
      </c>
      <c r="AA2705" s="121" t="s">
        <v>690</v>
      </c>
      <c r="AB2705" s="121"/>
      <c r="AC2705" s="121"/>
      <c r="AD2705" s="122"/>
      <c r="AE2705" s="128"/>
      <c r="AF2705" s="121" t="s">
        <v>4246</v>
      </c>
      <c r="AG2705" s="121"/>
      <c r="AH2705" s="121" t="s">
        <v>4246</v>
      </c>
      <c r="AI2705" s="121"/>
      <c r="AJ2705" s="123"/>
      <c r="AK2705" s="123"/>
      <c r="AL2705" s="123">
        <v>625000</v>
      </c>
      <c r="AM2705" s="123">
        <f>U2705-AL2705</f>
        <v>0</v>
      </c>
      <c r="AN2705" s="136"/>
      <c r="AO2705" s="23"/>
      <c r="AP2705" s="24"/>
      <c r="AQ2705" s="23"/>
      <c r="AS2705" s="163"/>
      <c r="AT2705" s="163"/>
    </row>
    <row r="2706" spans="1:46" s="40" customFormat="1" ht="76.5" outlineLevel="1" x14ac:dyDescent="0.25">
      <c r="A2706" s="70"/>
      <c r="B2706" s="23" t="s">
        <v>8996</v>
      </c>
      <c r="C2706" s="25" t="s">
        <v>79</v>
      </c>
      <c r="D2706" s="25" t="s">
        <v>974</v>
      </c>
      <c r="E2706" s="75" t="s">
        <v>975</v>
      </c>
      <c r="F2706" s="75" t="s">
        <v>975</v>
      </c>
      <c r="G2706" s="25" t="s">
        <v>8954</v>
      </c>
      <c r="H2706" s="72" t="s">
        <v>100</v>
      </c>
      <c r="I2706" s="29">
        <v>1</v>
      </c>
      <c r="J2706" s="41">
        <v>710000000</v>
      </c>
      <c r="K2706" s="25" t="s">
        <v>82</v>
      </c>
      <c r="L2706" s="75" t="s">
        <v>8978</v>
      </c>
      <c r="M2706" s="25" t="s">
        <v>101</v>
      </c>
      <c r="N2706" s="23"/>
      <c r="O2706" s="75" t="s">
        <v>4297</v>
      </c>
      <c r="P2706" s="67" t="s">
        <v>112</v>
      </c>
      <c r="Q2706" s="23"/>
      <c r="R2706" s="25"/>
      <c r="S2706" s="45"/>
      <c r="T2706" s="45"/>
      <c r="U2706" s="45">
        <v>619200</v>
      </c>
      <c r="V2706" s="12">
        <f t="shared" si="678"/>
        <v>693504.00000000012</v>
      </c>
      <c r="W2706" s="45"/>
      <c r="X2706" s="23">
        <v>2017</v>
      </c>
      <c r="Y2706" s="43"/>
      <c r="Z2706" s="121"/>
      <c r="AA2706" s="121" t="s">
        <v>682</v>
      </c>
      <c r="AB2706" s="121" t="s">
        <v>7912</v>
      </c>
      <c r="AC2706" s="121"/>
      <c r="AD2706" s="122"/>
      <c r="AE2706" s="128"/>
      <c r="AF2706" s="121" t="s">
        <v>9306</v>
      </c>
      <c r="AG2706" s="121" t="s">
        <v>9019</v>
      </c>
      <c r="AH2706" s="121" t="s">
        <v>9308</v>
      </c>
      <c r="AI2706" s="121"/>
      <c r="AJ2706" s="123"/>
      <c r="AK2706" s="123"/>
      <c r="AL2706" s="123">
        <v>693504</v>
      </c>
      <c r="AM2706" s="123">
        <f>V2706-AL2706</f>
        <v>0</v>
      </c>
      <c r="AN2706" s="136"/>
      <c r="AO2706" s="23"/>
      <c r="AP2706" s="24"/>
      <c r="AQ2706" s="23"/>
      <c r="AS2706" s="163"/>
      <c r="AT2706" s="163"/>
    </row>
    <row r="2707" spans="1:46" s="40" customFormat="1" ht="76.5" outlineLevel="1" x14ac:dyDescent="0.25">
      <c r="A2707" s="70"/>
      <c r="B2707" s="23" t="s">
        <v>9006</v>
      </c>
      <c r="C2707" s="25" t="s">
        <v>79</v>
      </c>
      <c r="D2707" s="25" t="s">
        <v>732</v>
      </c>
      <c r="E2707" s="75" t="s">
        <v>733</v>
      </c>
      <c r="F2707" s="25" t="s">
        <v>734</v>
      </c>
      <c r="G2707" s="25" t="s">
        <v>9004</v>
      </c>
      <c r="H2707" s="72" t="s">
        <v>100</v>
      </c>
      <c r="I2707" s="29">
        <v>1</v>
      </c>
      <c r="J2707" s="41">
        <v>710000000</v>
      </c>
      <c r="K2707" s="25" t="s">
        <v>82</v>
      </c>
      <c r="L2707" s="75" t="s">
        <v>8978</v>
      </c>
      <c r="M2707" s="25" t="s">
        <v>101</v>
      </c>
      <c r="N2707" s="23"/>
      <c r="O2707" s="75" t="s">
        <v>7972</v>
      </c>
      <c r="P2707" s="67" t="s">
        <v>112</v>
      </c>
      <c r="Q2707" s="23"/>
      <c r="R2707" s="25"/>
      <c r="S2707" s="45"/>
      <c r="T2707" s="45"/>
      <c r="U2707" s="45">
        <v>125000</v>
      </c>
      <c r="V2707" s="12">
        <f t="shared" si="678"/>
        <v>140000</v>
      </c>
      <c r="W2707" s="45"/>
      <c r="X2707" s="23">
        <v>2017</v>
      </c>
      <c r="Y2707" s="43"/>
      <c r="Z2707" s="121" t="s">
        <v>1277</v>
      </c>
      <c r="AA2707" s="121" t="s">
        <v>8980</v>
      </c>
      <c r="AB2707" s="121"/>
      <c r="AC2707" s="121"/>
      <c r="AD2707" s="122"/>
      <c r="AE2707" s="128"/>
      <c r="AF2707" s="121" t="s">
        <v>4246</v>
      </c>
      <c r="AG2707" s="121"/>
      <c r="AH2707" s="121" t="s">
        <v>4246</v>
      </c>
      <c r="AI2707" s="121"/>
      <c r="AJ2707" s="123"/>
      <c r="AK2707" s="123"/>
      <c r="AL2707" s="123">
        <v>125000</v>
      </c>
      <c r="AM2707" s="123">
        <f>U2707-AL2707</f>
        <v>0</v>
      </c>
      <c r="AN2707" s="136"/>
      <c r="AO2707" s="23"/>
      <c r="AP2707" s="24"/>
      <c r="AQ2707" s="23"/>
      <c r="AS2707" s="163"/>
      <c r="AT2707" s="163"/>
    </row>
    <row r="2708" spans="1:46" s="40" customFormat="1" ht="51" outlineLevel="1" x14ac:dyDescent="0.25">
      <c r="A2708" s="70"/>
      <c r="B2708" s="23" t="s">
        <v>9007</v>
      </c>
      <c r="C2708" s="25" t="s">
        <v>79</v>
      </c>
      <c r="D2708" s="25" t="s">
        <v>9008</v>
      </c>
      <c r="E2708" s="75" t="s">
        <v>9009</v>
      </c>
      <c r="F2708" s="25" t="s">
        <v>9009</v>
      </c>
      <c r="G2708" s="25" t="s">
        <v>9009</v>
      </c>
      <c r="H2708" s="72" t="s">
        <v>100</v>
      </c>
      <c r="I2708" s="29">
        <v>1</v>
      </c>
      <c r="J2708" s="41">
        <v>710000000</v>
      </c>
      <c r="K2708" s="25" t="s">
        <v>82</v>
      </c>
      <c r="L2708" s="75" t="s">
        <v>8978</v>
      </c>
      <c r="M2708" s="25" t="s">
        <v>101</v>
      </c>
      <c r="N2708" s="23"/>
      <c r="O2708" s="75" t="s">
        <v>9010</v>
      </c>
      <c r="P2708" s="67" t="s">
        <v>112</v>
      </c>
      <c r="Q2708" s="23"/>
      <c r="R2708" s="25"/>
      <c r="S2708" s="45"/>
      <c r="T2708" s="45"/>
      <c r="U2708" s="45">
        <v>2410.71</v>
      </c>
      <c r="V2708" s="12">
        <f t="shared" si="678"/>
        <v>2699.9952000000003</v>
      </c>
      <c r="W2708" s="45"/>
      <c r="X2708" s="23">
        <v>2017</v>
      </c>
      <c r="Y2708" s="43"/>
      <c r="Z2708" s="121"/>
      <c r="AA2708" s="121" t="s">
        <v>3153</v>
      </c>
      <c r="AB2708" s="121" t="s">
        <v>4792</v>
      </c>
      <c r="AC2708" s="121"/>
      <c r="AD2708" s="122"/>
      <c r="AE2708" s="128"/>
      <c r="AF2708" s="121" t="s">
        <v>9297</v>
      </c>
      <c r="AG2708" s="121" t="s">
        <v>9019</v>
      </c>
      <c r="AH2708" s="121" t="s">
        <v>9298</v>
      </c>
      <c r="AI2708" s="121"/>
      <c r="AJ2708" s="123"/>
      <c r="AK2708" s="123"/>
      <c r="AL2708" s="123">
        <v>2700</v>
      </c>
      <c r="AM2708" s="123">
        <f>V2708-AL2708</f>
        <v>-4.7999999997045961E-3</v>
      </c>
      <c r="AN2708" s="136"/>
      <c r="AO2708" s="23"/>
      <c r="AP2708" s="24"/>
      <c r="AQ2708" s="23"/>
      <c r="AS2708" s="163"/>
      <c r="AT2708" s="163"/>
    </row>
    <row r="2709" spans="1:46" s="40" customFormat="1" ht="51" outlineLevel="1" x14ac:dyDescent="0.25">
      <c r="A2709" s="70"/>
      <c r="B2709" s="23" t="s">
        <v>9011</v>
      </c>
      <c r="C2709" s="25" t="s">
        <v>79</v>
      </c>
      <c r="D2709" s="25" t="s">
        <v>744</v>
      </c>
      <c r="E2709" s="75" t="s">
        <v>175</v>
      </c>
      <c r="F2709" s="25" t="s">
        <v>175</v>
      </c>
      <c r="G2709" s="25" t="s">
        <v>745</v>
      </c>
      <c r="H2709" s="72" t="s">
        <v>100</v>
      </c>
      <c r="I2709" s="29">
        <v>1</v>
      </c>
      <c r="J2709" s="41">
        <v>710000000</v>
      </c>
      <c r="K2709" s="25" t="s">
        <v>82</v>
      </c>
      <c r="L2709" s="75" t="s">
        <v>8978</v>
      </c>
      <c r="M2709" s="25" t="s">
        <v>101</v>
      </c>
      <c r="N2709" s="23"/>
      <c r="O2709" s="75" t="s">
        <v>9010</v>
      </c>
      <c r="P2709" s="67" t="s">
        <v>112</v>
      </c>
      <c r="Q2709" s="23"/>
      <c r="R2709" s="25"/>
      <c r="S2709" s="45"/>
      <c r="T2709" s="45"/>
      <c r="U2709" s="45">
        <v>588000</v>
      </c>
      <c r="V2709" s="12">
        <f t="shared" si="678"/>
        <v>658560.00000000012</v>
      </c>
      <c r="W2709" s="45"/>
      <c r="X2709" s="23">
        <v>2017</v>
      </c>
      <c r="Y2709" s="43"/>
      <c r="Z2709" s="121" t="s">
        <v>748</v>
      </c>
      <c r="AA2709" s="121" t="s">
        <v>682</v>
      </c>
      <c r="AB2709" s="121" t="s">
        <v>4792</v>
      </c>
      <c r="AC2709" s="121"/>
      <c r="AD2709" s="122"/>
      <c r="AE2709" s="128"/>
      <c r="AF2709" s="121" t="s">
        <v>9305</v>
      </c>
      <c r="AG2709" s="121" t="s">
        <v>9019</v>
      </c>
      <c r="AH2709" s="121" t="s">
        <v>4610</v>
      </c>
      <c r="AI2709" s="121"/>
      <c r="AJ2709" s="123"/>
      <c r="AK2709" s="123"/>
      <c r="AL2709" s="123">
        <v>588000</v>
      </c>
      <c r="AM2709" s="123">
        <f>U2709-AL2709</f>
        <v>0</v>
      </c>
      <c r="AN2709" s="136"/>
      <c r="AO2709" s="23"/>
      <c r="AP2709" s="24"/>
      <c r="AQ2709" s="23"/>
      <c r="AS2709" s="163"/>
      <c r="AT2709" s="163"/>
    </row>
    <row r="2710" spans="1:46" s="40" customFormat="1" ht="38.25" outlineLevel="1" x14ac:dyDescent="0.25">
      <c r="A2710" s="70"/>
      <c r="B2710" s="23" t="s">
        <v>9086</v>
      </c>
      <c r="C2710" s="25" t="s">
        <v>79</v>
      </c>
      <c r="D2710" s="25" t="s">
        <v>754</v>
      </c>
      <c r="E2710" s="75" t="s">
        <v>755</v>
      </c>
      <c r="F2710" s="25" t="s">
        <v>755</v>
      </c>
      <c r="G2710" s="25" t="s">
        <v>9079</v>
      </c>
      <c r="H2710" s="72" t="s">
        <v>3011</v>
      </c>
      <c r="I2710" s="29">
        <v>1</v>
      </c>
      <c r="J2710" s="41">
        <v>710000000</v>
      </c>
      <c r="K2710" s="25" t="s">
        <v>82</v>
      </c>
      <c r="L2710" s="75" t="s">
        <v>164</v>
      </c>
      <c r="M2710" s="30" t="s">
        <v>1707</v>
      </c>
      <c r="N2710" s="23"/>
      <c r="O2710" s="75" t="s">
        <v>8927</v>
      </c>
      <c r="P2710" s="67" t="s">
        <v>112</v>
      </c>
      <c r="Q2710" s="23"/>
      <c r="R2710" s="25"/>
      <c r="S2710" s="45"/>
      <c r="T2710" s="45"/>
      <c r="U2710" s="45">
        <v>70000</v>
      </c>
      <c r="V2710" s="12">
        <f t="shared" si="678"/>
        <v>78400.000000000015</v>
      </c>
      <c r="W2710" s="45"/>
      <c r="X2710" s="23">
        <v>2017</v>
      </c>
      <c r="Y2710" s="43"/>
      <c r="Z2710" s="121"/>
      <c r="AA2710" s="121" t="s">
        <v>762</v>
      </c>
      <c r="AB2710" s="121" t="s">
        <v>4791</v>
      </c>
      <c r="AC2710" s="121"/>
      <c r="AD2710" s="122" t="s">
        <v>9355</v>
      </c>
      <c r="AE2710" s="128">
        <v>43063</v>
      </c>
      <c r="AF2710" s="121" t="s">
        <v>231</v>
      </c>
      <c r="AG2710" s="121"/>
      <c r="AH2710" s="121" t="s">
        <v>9356</v>
      </c>
      <c r="AI2710" s="121"/>
      <c r="AJ2710" s="123"/>
      <c r="AK2710" s="123"/>
      <c r="AL2710" s="123">
        <v>68310</v>
      </c>
      <c r="AM2710" s="123">
        <f>U2710-AL2710</f>
        <v>1690</v>
      </c>
      <c r="AN2710" s="136"/>
      <c r="AO2710" s="23"/>
      <c r="AP2710" s="24"/>
      <c r="AQ2710" s="23"/>
      <c r="AS2710" s="163"/>
      <c r="AT2710" s="163"/>
    </row>
    <row r="2711" spans="1:46" s="40" customFormat="1" ht="76.5" outlineLevel="1" x14ac:dyDescent="0.25">
      <c r="A2711" s="70"/>
      <c r="B2711" s="23" t="s">
        <v>9087</v>
      </c>
      <c r="C2711" s="25" t="s">
        <v>79</v>
      </c>
      <c r="D2711" s="25" t="s">
        <v>9091</v>
      </c>
      <c r="E2711" s="75" t="s">
        <v>9092</v>
      </c>
      <c r="F2711" s="25" t="s">
        <v>9092</v>
      </c>
      <c r="G2711" s="25" t="s">
        <v>9093</v>
      </c>
      <c r="H2711" s="72" t="s">
        <v>3011</v>
      </c>
      <c r="I2711" s="29">
        <v>1</v>
      </c>
      <c r="J2711" s="41">
        <v>710000000</v>
      </c>
      <c r="K2711" s="25" t="s">
        <v>82</v>
      </c>
      <c r="L2711" s="75" t="s">
        <v>164</v>
      </c>
      <c r="M2711" s="25" t="s">
        <v>101</v>
      </c>
      <c r="N2711" s="23"/>
      <c r="O2711" s="75" t="s">
        <v>4219</v>
      </c>
      <c r="P2711" s="67" t="s">
        <v>112</v>
      </c>
      <c r="Q2711" s="23"/>
      <c r="R2711" s="25"/>
      <c r="S2711" s="45"/>
      <c r="T2711" s="45"/>
      <c r="U2711" s="45">
        <v>0</v>
      </c>
      <c r="V2711" s="12">
        <f t="shared" ref="V2711" si="683">U2711*1.12</f>
        <v>0</v>
      </c>
      <c r="W2711" s="45"/>
      <c r="X2711" s="23">
        <v>2017</v>
      </c>
      <c r="Y2711" s="43" t="s">
        <v>9126</v>
      </c>
      <c r="Z2711" s="121"/>
      <c r="AA2711" s="121" t="s">
        <v>762</v>
      </c>
      <c r="AB2711" s="121"/>
      <c r="AC2711" s="121"/>
      <c r="AD2711" s="122"/>
      <c r="AE2711" s="128"/>
      <c r="AF2711" s="121" t="s">
        <v>4078</v>
      </c>
      <c r="AG2711" s="121"/>
      <c r="AH2711" s="121"/>
      <c r="AI2711" s="121"/>
      <c r="AJ2711" s="123"/>
      <c r="AK2711" s="123"/>
      <c r="AL2711" s="123"/>
      <c r="AM2711" s="123"/>
      <c r="AN2711" s="136"/>
      <c r="AO2711" s="23"/>
      <c r="AP2711" s="24"/>
      <c r="AQ2711" s="23"/>
      <c r="AS2711" s="163"/>
      <c r="AT2711" s="163"/>
    </row>
    <row r="2712" spans="1:46" s="40" customFormat="1" ht="76.5" outlineLevel="1" x14ac:dyDescent="0.25">
      <c r="A2712" s="70"/>
      <c r="B2712" s="23" t="s">
        <v>9123</v>
      </c>
      <c r="C2712" s="25" t="s">
        <v>79</v>
      </c>
      <c r="D2712" s="25" t="s">
        <v>9091</v>
      </c>
      <c r="E2712" s="75" t="s">
        <v>9092</v>
      </c>
      <c r="F2712" s="25" t="s">
        <v>9092</v>
      </c>
      <c r="G2712" s="25" t="s">
        <v>9125</v>
      </c>
      <c r="H2712" s="72" t="s">
        <v>3011</v>
      </c>
      <c r="I2712" s="29">
        <v>1</v>
      </c>
      <c r="J2712" s="41">
        <v>710000000</v>
      </c>
      <c r="K2712" s="25" t="s">
        <v>82</v>
      </c>
      <c r="L2712" s="75" t="s">
        <v>164</v>
      </c>
      <c r="M2712" s="25" t="s">
        <v>101</v>
      </c>
      <c r="N2712" s="23"/>
      <c r="O2712" s="75" t="s">
        <v>4217</v>
      </c>
      <c r="P2712" s="67" t="s">
        <v>112</v>
      </c>
      <c r="Q2712" s="23"/>
      <c r="R2712" s="25"/>
      <c r="S2712" s="45"/>
      <c r="T2712" s="45"/>
      <c r="U2712" s="45">
        <v>3298000</v>
      </c>
      <c r="V2712" s="12">
        <f t="shared" ref="V2712" si="684">U2712*1.12</f>
        <v>3693760.0000000005</v>
      </c>
      <c r="W2712" s="45"/>
      <c r="X2712" s="23">
        <v>2017</v>
      </c>
      <c r="Y2712" s="43"/>
      <c r="Z2712" s="121"/>
      <c r="AA2712" s="121" t="s">
        <v>762</v>
      </c>
      <c r="AB2712" s="121" t="s">
        <v>4792</v>
      </c>
      <c r="AC2712" s="121"/>
      <c r="AD2712" s="122"/>
      <c r="AE2712" s="128"/>
      <c r="AF2712" s="121" t="s">
        <v>9282</v>
      </c>
      <c r="AG2712" s="121" t="s">
        <v>9018</v>
      </c>
      <c r="AH2712" s="121" t="s">
        <v>9283</v>
      </c>
      <c r="AI2712" s="121"/>
      <c r="AJ2712" s="123"/>
      <c r="AK2712" s="123"/>
      <c r="AL2712" s="123">
        <v>3298000</v>
      </c>
      <c r="AM2712" s="123">
        <f>U2712-AL2712</f>
        <v>0</v>
      </c>
      <c r="AN2712" s="136"/>
      <c r="AO2712" s="23"/>
      <c r="AP2712" s="24"/>
      <c r="AQ2712" s="23"/>
      <c r="AS2712" s="163"/>
      <c r="AT2712" s="163"/>
    </row>
    <row r="2713" spans="1:46" s="40" customFormat="1" ht="76.5" outlineLevel="1" x14ac:dyDescent="0.25">
      <c r="A2713" s="70"/>
      <c r="B2713" s="23" t="s">
        <v>9088</v>
      </c>
      <c r="C2713" s="25" t="s">
        <v>79</v>
      </c>
      <c r="D2713" s="25" t="s">
        <v>735</v>
      </c>
      <c r="E2713" s="25" t="s">
        <v>736</v>
      </c>
      <c r="F2713" s="25" t="s">
        <v>736</v>
      </c>
      <c r="G2713" s="75" t="s">
        <v>9076</v>
      </c>
      <c r="H2713" s="72" t="s">
        <v>100</v>
      </c>
      <c r="I2713" s="29">
        <v>1</v>
      </c>
      <c r="J2713" s="41">
        <v>710000000</v>
      </c>
      <c r="K2713" s="25" t="s">
        <v>82</v>
      </c>
      <c r="L2713" s="75" t="s">
        <v>164</v>
      </c>
      <c r="M2713" s="25" t="s">
        <v>1418</v>
      </c>
      <c r="N2713" s="23"/>
      <c r="O2713" s="75" t="s">
        <v>4299</v>
      </c>
      <c r="P2713" s="67" t="s">
        <v>112</v>
      </c>
      <c r="Q2713" s="23"/>
      <c r="R2713" s="25"/>
      <c r="S2713" s="45"/>
      <c r="T2713" s="45"/>
      <c r="U2713" s="45">
        <v>133928.57</v>
      </c>
      <c r="V2713" s="12">
        <f t="shared" ref="V2713" si="685">U2713*1.12</f>
        <v>149999.99840000001</v>
      </c>
      <c r="W2713" s="45"/>
      <c r="X2713" s="23">
        <v>2017</v>
      </c>
      <c r="Y2713" s="43"/>
      <c r="Z2713" s="121" t="s">
        <v>6945</v>
      </c>
      <c r="AA2713" s="121" t="s">
        <v>749</v>
      </c>
      <c r="AB2713" s="121" t="s">
        <v>4792</v>
      </c>
      <c r="AC2713" s="121"/>
      <c r="AD2713" s="122"/>
      <c r="AE2713" s="128"/>
      <c r="AF2713" s="121" t="s">
        <v>9293</v>
      </c>
      <c r="AG2713" s="121" t="s">
        <v>9019</v>
      </c>
      <c r="AH2713" s="121" t="s">
        <v>9294</v>
      </c>
      <c r="AI2713" s="121"/>
      <c r="AJ2713" s="123"/>
      <c r="AK2713" s="123"/>
      <c r="AL2713" s="123">
        <v>150000</v>
      </c>
      <c r="AM2713" s="123">
        <f>V2713-AL2713</f>
        <v>-1.5999999886844307E-3</v>
      </c>
      <c r="AN2713" s="136"/>
      <c r="AO2713" s="23"/>
      <c r="AP2713" s="24"/>
      <c r="AQ2713" s="23"/>
      <c r="AS2713" s="163"/>
      <c r="AT2713" s="163"/>
    </row>
    <row r="2714" spans="1:46" s="40" customFormat="1" ht="76.5" outlineLevel="1" x14ac:dyDescent="0.25">
      <c r="A2714" s="70"/>
      <c r="B2714" s="23" t="s">
        <v>9089</v>
      </c>
      <c r="C2714" s="25" t="s">
        <v>79</v>
      </c>
      <c r="D2714" s="25" t="s">
        <v>1144</v>
      </c>
      <c r="E2714" s="25" t="s">
        <v>1145</v>
      </c>
      <c r="F2714" s="25" t="s">
        <v>1145</v>
      </c>
      <c r="G2714" s="75" t="s">
        <v>4289</v>
      </c>
      <c r="H2714" s="72" t="s">
        <v>100</v>
      </c>
      <c r="I2714" s="29">
        <v>1</v>
      </c>
      <c r="J2714" s="41">
        <v>710000000</v>
      </c>
      <c r="K2714" s="25" t="s">
        <v>82</v>
      </c>
      <c r="L2714" s="75" t="s">
        <v>164</v>
      </c>
      <c r="M2714" s="25" t="s">
        <v>9075</v>
      </c>
      <c r="N2714" s="23"/>
      <c r="O2714" s="75" t="s">
        <v>4300</v>
      </c>
      <c r="P2714" s="67" t="s">
        <v>112</v>
      </c>
      <c r="Q2714" s="23"/>
      <c r="R2714" s="25"/>
      <c r="S2714" s="45"/>
      <c r="T2714" s="45"/>
      <c r="U2714" s="45">
        <v>499099</v>
      </c>
      <c r="V2714" s="12">
        <f t="shared" si="678"/>
        <v>558990.88</v>
      </c>
      <c r="W2714" s="45"/>
      <c r="X2714" s="23">
        <v>2017</v>
      </c>
      <c r="Y2714" s="43"/>
      <c r="Z2714" s="121" t="s">
        <v>1146</v>
      </c>
      <c r="AA2714" s="121" t="s">
        <v>749</v>
      </c>
      <c r="AB2714" s="121" t="s">
        <v>4792</v>
      </c>
      <c r="AC2714" s="121"/>
      <c r="AD2714" s="122"/>
      <c r="AE2714" s="128"/>
      <c r="AF2714" s="121" t="s">
        <v>9293</v>
      </c>
      <c r="AG2714" s="121" t="s">
        <v>9019</v>
      </c>
      <c r="AH2714" s="121" t="s">
        <v>7071</v>
      </c>
      <c r="AI2714" s="121"/>
      <c r="AJ2714" s="123"/>
      <c r="AK2714" s="123"/>
      <c r="AL2714" s="123">
        <v>499099</v>
      </c>
      <c r="AM2714" s="123">
        <f>U2714-AL2714</f>
        <v>0</v>
      </c>
      <c r="AN2714" s="136"/>
      <c r="AO2714" s="23"/>
      <c r="AP2714" s="24"/>
      <c r="AQ2714" s="23"/>
      <c r="AS2714" s="163"/>
      <c r="AT2714" s="163"/>
    </row>
    <row r="2715" spans="1:46" s="40" customFormat="1" ht="63.75" outlineLevel="1" x14ac:dyDescent="0.25">
      <c r="A2715" s="70"/>
      <c r="B2715" s="23" t="s">
        <v>9090</v>
      </c>
      <c r="C2715" s="25" t="s">
        <v>79</v>
      </c>
      <c r="D2715" s="25" t="s">
        <v>7871</v>
      </c>
      <c r="E2715" s="75" t="s">
        <v>7872</v>
      </c>
      <c r="F2715" s="25" t="s">
        <v>7873</v>
      </c>
      <c r="G2715" s="25" t="s">
        <v>9084</v>
      </c>
      <c r="H2715" s="72" t="s">
        <v>100</v>
      </c>
      <c r="I2715" s="29">
        <v>1</v>
      </c>
      <c r="J2715" s="41">
        <v>710000000</v>
      </c>
      <c r="K2715" s="25" t="s">
        <v>82</v>
      </c>
      <c r="L2715" s="75" t="s">
        <v>164</v>
      </c>
      <c r="M2715" s="25" t="s">
        <v>101</v>
      </c>
      <c r="N2715" s="23"/>
      <c r="O2715" s="75" t="s">
        <v>9010</v>
      </c>
      <c r="P2715" s="67" t="s">
        <v>112</v>
      </c>
      <c r="Q2715" s="23"/>
      <c r="R2715" s="25"/>
      <c r="S2715" s="45"/>
      <c r="T2715" s="45"/>
      <c r="U2715" s="45">
        <v>1350000</v>
      </c>
      <c r="V2715" s="12">
        <f t="shared" ref="V2715:V2725" si="686">U2715*1.12</f>
        <v>1512000.0000000002</v>
      </c>
      <c r="W2715" s="45"/>
      <c r="X2715" s="23">
        <v>2017</v>
      </c>
      <c r="Y2715" s="43"/>
      <c r="Z2715" s="121"/>
      <c r="AA2715" s="121" t="s">
        <v>690</v>
      </c>
      <c r="AB2715" s="121"/>
      <c r="AC2715" s="121"/>
      <c r="AD2715" s="122"/>
      <c r="AE2715" s="128"/>
      <c r="AF2715" s="121"/>
      <c r="AG2715" s="121"/>
      <c r="AH2715" s="121"/>
      <c r="AI2715" s="121"/>
      <c r="AJ2715" s="123"/>
      <c r="AK2715" s="123"/>
      <c r="AL2715" s="123"/>
      <c r="AM2715" s="123"/>
      <c r="AN2715" s="136"/>
      <c r="AO2715" s="23"/>
      <c r="AP2715" s="24"/>
      <c r="AQ2715" s="23"/>
      <c r="AS2715" s="163"/>
      <c r="AT2715" s="163"/>
    </row>
    <row r="2716" spans="1:46" s="40" customFormat="1" ht="76.5" outlineLevel="1" x14ac:dyDescent="0.25">
      <c r="A2716" s="70"/>
      <c r="B2716" s="23" t="s">
        <v>9106</v>
      </c>
      <c r="C2716" s="25" t="s">
        <v>79</v>
      </c>
      <c r="D2716" s="25" t="s">
        <v>974</v>
      </c>
      <c r="E2716" s="75" t="s">
        <v>975</v>
      </c>
      <c r="F2716" s="75" t="s">
        <v>975</v>
      </c>
      <c r="G2716" s="25" t="s">
        <v>9107</v>
      </c>
      <c r="H2716" s="72" t="s">
        <v>100</v>
      </c>
      <c r="I2716" s="29">
        <v>1</v>
      </c>
      <c r="J2716" s="41">
        <v>710000000</v>
      </c>
      <c r="K2716" s="25" t="s">
        <v>82</v>
      </c>
      <c r="L2716" s="75" t="s">
        <v>164</v>
      </c>
      <c r="M2716" s="25" t="s">
        <v>101</v>
      </c>
      <c r="N2716" s="23"/>
      <c r="O2716" s="75" t="s">
        <v>4298</v>
      </c>
      <c r="P2716" s="67" t="s">
        <v>112</v>
      </c>
      <c r="Q2716" s="23"/>
      <c r="R2716" s="25"/>
      <c r="S2716" s="45"/>
      <c r="T2716" s="45"/>
      <c r="U2716" s="45">
        <v>254000</v>
      </c>
      <c r="V2716" s="12">
        <f t="shared" si="686"/>
        <v>284480</v>
      </c>
      <c r="W2716" s="45"/>
      <c r="X2716" s="23">
        <v>2017</v>
      </c>
      <c r="Y2716" s="43"/>
      <c r="Z2716" s="121"/>
      <c r="AA2716" s="121" t="s">
        <v>923</v>
      </c>
      <c r="AB2716" s="121" t="s">
        <v>4792</v>
      </c>
      <c r="AC2716" s="121"/>
      <c r="AD2716" s="122"/>
      <c r="AE2716" s="128"/>
      <c r="AF2716" s="121" t="s">
        <v>9293</v>
      </c>
      <c r="AG2716" s="121" t="s">
        <v>9019</v>
      </c>
      <c r="AH2716" s="121" t="s">
        <v>9295</v>
      </c>
      <c r="AI2716" s="121"/>
      <c r="AJ2716" s="123"/>
      <c r="AK2716" s="123"/>
      <c r="AL2716" s="123">
        <v>254000</v>
      </c>
      <c r="AM2716" s="123">
        <f>V2716-AL2716</f>
        <v>30480</v>
      </c>
      <c r="AN2716" s="136"/>
      <c r="AO2716" s="23"/>
      <c r="AP2716" s="24"/>
      <c r="AQ2716" s="23"/>
      <c r="AS2716" s="163"/>
      <c r="AT2716" s="163"/>
    </row>
    <row r="2717" spans="1:46" s="40" customFormat="1" ht="76.5" outlineLevel="1" x14ac:dyDescent="0.25">
      <c r="A2717" s="70"/>
      <c r="B2717" s="23" t="s">
        <v>9122</v>
      </c>
      <c r="C2717" s="25" t="s">
        <v>79</v>
      </c>
      <c r="D2717" s="25" t="s">
        <v>9091</v>
      </c>
      <c r="E2717" s="75" t="s">
        <v>9092</v>
      </c>
      <c r="F2717" s="25" t="s">
        <v>9092</v>
      </c>
      <c r="G2717" s="25" t="s">
        <v>9124</v>
      </c>
      <c r="H2717" s="72" t="s">
        <v>3011</v>
      </c>
      <c r="I2717" s="29">
        <v>1</v>
      </c>
      <c r="J2717" s="41">
        <v>710000000</v>
      </c>
      <c r="K2717" s="25" t="s">
        <v>82</v>
      </c>
      <c r="L2717" s="75" t="s">
        <v>164</v>
      </c>
      <c r="M2717" s="25" t="s">
        <v>101</v>
      </c>
      <c r="N2717" s="23"/>
      <c r="O2717" s="75" t="s">
        <v>4217</v>
      </c>
      <c r="P2717" s="67" t="s">
        <v>112</v>
      </c>
      <c r="Q2717" s="23"/>
      <c r="R2717" s="25"/>
      <c r="S2717" s="45"/>
      <c r="T2717" s="45"/>
      <c r="U2717" s="45">
        <v>2300705</v>
      </c>
      <c r="V2717" s="12">
        <f t="shared" ref="V2717:V2720" si="687">U2717*1.12</f>
        <v>2576789.6</v>
      </c>
      <c r="W2717" s="45"/>
      <c r="X2717" s="23">
        <v>2017</v>
      </c>
      <c r="Y2717" s="43"/>
      <c r="Z2717" s="121"/>
      <c r="AA2717" s="121" t="s">
        <v>762</v>
      </c>
      <c r="AB2717" s="121" t="s">
        <v>4792</v>
      </c>
      <c r="AC2717" s="121"/>
      <c r="AD2717" s="122"/>
      <c r="AE2717" s="128"/>
      <c r="AF2717" s="121" t="s">
        <v>9282</v>
      </c>
      <c r="AG2717" s="121" t="s">
        <v>9018</v>
      </c>
      <c r="AH2717" s="121" t="s">
        <v>9283</v>
      </c>
      <c r="AI2717" s="121"/>
      <c r="AJ2717" s="123"/>
      <c r="AK2717" s="123"/>
      <c r="AL2717" s="123">
        <v>2300705</v>
      </c>
      <c r="AM2717" s="123">
        <f>U2717-AL2717</f>
        <v>0</v>
      </c>
      <c r="AN2717" s="136"/>
      <c r="AO2717" s="23"/>
      <c r="AP2717" s="24"/>
      <c r="AQ2717" s="23"/>
      <c r="AS2717" s="163"/>
      <c r="AT2717" s="163"/>
    </row>
    <row r="2718" spans="1:46" s="40" customFormat="1" ht="102" outlineLevel="1" x14ac:dyDescent="0.25">
      <c r="A2718" s="70"/>
      <c r="B2718" s="23" t="s">
        <v>9152</v>
      </c>
      <c r="C2718" s="25" t="s">
        <v>79</v>
      </c>
      <c r="D2718" s="25" t="s">
        <v>915</v>
      </c>
      <c r="E2718" s="75" t="s">
        <v>916</v>
      </c>
      <c r="F2718" s="25" t="s">
        <v>916</v>
      </c>
      <c r="G2718" s="25" t="s">
        <v>9153</v>
      </c>
      <c r="H2718" s="72" t="s">
        <v>100</v>
      </c>
      <c r="I2718" s="29">
        <v>1</v>
      </c>
      <c r="J2718" s="41">
        <v>710000000</v>
      </c>
      <c r="K2718" s="25" t="s">
        <v>82</v>
      </c>
      <c r="L2718" s="75" t="s">
        <v>164</v>
      </c>
      <c r="M2718" s="25" t="s">
        <v>4114</v>
      </c>
      <c r="N2718" s="23"/>
      <c r="O2718" s="75" t="s">
        <v>4296</v>
      </c>
      <c r="P2718" s="67" t="s">
        <v>112</v>
      </c>
      <c r="Q2718" s="23"/>
      <c r="R2718" s="25"/>
      <c r="S2718" s="45"/>
      <c r="T2718" s="45"/>
      <c r="U2718" s="45">
        <v>90000</v>
      </c>
      <c r="V2718" s="12">
        <f t="shared" si="687"/>
        <v>100800.00000000001</v>
      </c>
      <c r="W2718" s="45"/>
      <c r="X2718" s="23">
        <v>2017</v>
      </c>
      <c r="Y2718" s="43"/>
      <c r="Z2718" s="121"/>
      <c r="AA2718" s="121" t="s">
        <v>750</v>
      </c>
      <c r="AB2718" s="121" t="s">
        <v>4792</v>
      </c>
      <c r="AC2718" s="121"/>
      <c r="AD2718" s="122"/>
      <c r="AE2718" s="128"/>
      <c r="AF2718" s="121" t="s">
        <v>9361</v>
      </c>
      <c r="AG2718" s="121" t="s">
        <v>9019</v>
      </c>
      <c r="AH2718" s="121" t="s">
        <v>9369</v>
      </c>
      <c r="AI2718" s="121"/>
      <c r="AJ2718" s="123"/>
      <c r="AK2718" s="123"/>
      <c r="AL2718" s="123">
        <v>90000</v>
      </c>
      <c r="AM2718" s="123">
        <f>U2718-AL2718</f>
        <v>0</v>
      </c>
      <c r="AN2718" s="136"/>
      <c r="AO2718" s="23"/>
      <c r="AP2718" s="24"/>
      <c r="AQ2718" s="23"/>
      <c r="AS2718" s="163"/>
      <c r="AT2718" s="163"/>
    </row>
    <row r="2719" spans="1:46" s="40" customFormat="1" ht="63.75" outlineLevel="1" x14ac:dyDescent="0.25">
      <c r="A2719" s="70"/>
      <c r="B2719" s="23" t="s">
        <v>9158</v>
      </c>
      <c r="C2719" s="25" t="s">
        <v>79</v>
      </c>
      <c r="D2719" s="25" t="s">
        <v>732</v>
      </c>
      <c r="E2719" s="75" t="s">
        <v>733</v>
      </c>
      <c r="F2719" s="25" t="s">
        <v>734</v>
      </c>
      <c r="G2719" s="25" t="s">
        <v>9183</v>
      </c>
      <c r="H2719" s="72" t="s">
        <v>100</v>
      </c>
      <c r="I2719" s="29">
        <v>1</v>
      </c>
      <c r="J2719" s="41">
        <v>710000000</v>
      </c>
      <c r="K2719" s="25" t="s">
        <v>82</v>
      </c>
      <c r="L2719" s="75" t="s">
        <v>164</v>
      </c>
      <c r="M2719" s="25" t="s">
        <v>101</v>
      </c>
      <c r="N2719" s="23"/>
      <c r="O2719" s="75" t="s">
        <v>7972</v>
      </c>
      <c r="P2719" s="67" t="s">
        <v>112</v>
      </c>
      <c r="Q2719" s="23"/>
      <c r="R2719" s="25"/>
      <c r="S2719" s="45"/>
      <c r="T2719" s="45"/>
      <c r="U2719" s="45">
        <v>306000</v>
      </c>
      <c r="V2719" s="12">
        <f t="shared" ref="V2719" si="688">U2719*1.12</f>
        <v>342720.00000000006</v>
      </c>
      <c r="W2719" s="45"/>
      <c r="X2719" s="23">
        <v>2017</v>
      </c>
      <c r="Y2719" s="43"/>
      <c r="Z2719" s="121" t="s">
        <v>1277</v>
      </c>
      <c r="AA2719" s="121"/>
      <c r="AB2719" s="121"/>
      <c r="AC2719" s="121"/>
      <c r="AD2719" s="122"/>
      <c r="AE2719" s="128"/>
      <c r="AF2719" s="121" t="s">
        <v>4246</v>
      </c>
      <c r="AG2719" s="121"/>
      <c r="AH2719" s="121" t="s">
        <v>4246</v>
      </c>
      <c r="AI2719" s="121"/>
      <c r="AJ2719" s="123"/>
      <c r="AK2719" s="123"/>
      <c r="AL2719" s="123">
        <v>306000</v>
      </c>
      <c r="AM2719" s="123">
        <f>U2719-AL2719</f>
        <v>0</v>
      </c>
      <c r="AN2719" s="136"/>
      <c r="AO2719" s="23"/>
      <c r="AP2719" s="24"/>
      <c r="AQ2719" s="23"/>
      <c r="AS2719" s="163"/>
      <c r="AT2719" s="163"/>
    </row>
    <row r="2720" spans="1:46" s="40" customFormat="1" ht="63.75" outlineLevel="1" x14ac:dyDescent="0.25">
      <c r="A2720" s="70"/>
      <c r="B2720" s="23" t="s">
        <v>9173</v>
      </c>
      <c r="C2720" s="25" t="s">
        <v>79</v>
      </c>
      <c r="D2720" s="25" t="s">
        <v>732</v>
      </c>
      <c r="E2720" s="75" t="s">
        <v>733</v>
      </c>
      <c r="F2720" s="25" t="s">
        <v>734</v>
      </c>
      <c r="G2720" s="25" t="s">
        <v>9175</v>
      </c>
      <c r="H2720" s="72" t="s">
        <v>100</v>
      </c>
      <c r="I2720" s="29">
        <v>1</v>
      </c>
      <c r="J2720" s="41">
        <v>710000000</v>
      </c>
      <c r="K2720" s="25" t="s">
        <v>82</v>
      </c>
      <c r="L2720" s="75" t="s">
        <v>164</v>
      </c>
      <c r="M2720" s="25" t="s">
        <v>101</v>
      </c>
      <c r="N2720" s="23"/>
      <c r="O2720" s="75" t="s">
        <v>7972</v>
      </c>
      <c r="P2720" s="67" t="s">
        <v>112</v>
      </c>
      <c r="Q2720" s="23"/>
      <c r="R2720" s="25"/>
      <c r="S2720" s="45"/>
      <c r="T2720" s="45"/>
      <c r="U2720" s="45">
        <v>262500</v>
      </c>
      <c r="V2720" s="12">
        <f t="shared" si="687"/>
        <v>294000</v>
      </c>
      <c r="W2720" s="45"/>
      <c r="X2720" s="23">
        <v>2017</v>
      </c>
      <c r="Y2720" s="43"/>
      <c r="Z2720" s="121" t="s">
        <v>1277</v>
      </c>
      <c r="AA2720" s="121" t="s">
        <v>8980</v>
      </c>
      <c r="AB2720" s="121"/>
      <c r="AC2720" s="121"/>
      <c r="AD2720" s="122"/>
      <c r="AE2720" s="128"/>
      <c r="AF2720" s="121" t="s">
        <v>4246</v>
      </c>
      <c r="AG2720" s="121"/>
      <c r="AH2720" s="121" t="s">
        <v>4246</v>
      </c>
      <c r="AI2720" s="121"/>
      <c r="AJ2720" s="123"/>
      <c r="AK2720" s="123"/>
      <c r="AL2720" s="123">
        <v>262500</v>
      </c>
      <c r="AM2720" s="123">
        <f>U2720-AL2720</f>
        <v>0</v>
      </c>
      <c r="AN2720" s="136"/>
      <c r="AO2720" s="23"/>
      <c r="AP2720" s="24"/>
      <c r="AQ2720" s="23"/>
      <c r="AS2720" s="163"/>
      <c r="AT2720" s="163"/>
    </row>
    <row r="2721" spans="1:46" s="40" customFormat="1" ht="63.75" outlineLevel="1" x14ac:dyDescent="0.25">
      <c r="A2721" s="70"/>
      <c r="B2721" s="23" t="s">
        <v>9174</v>
      </c>
      <c r="C2721" s="25" t="s">
        <v>79</v>
      </c>
      <c r="D2721" s="25" t="s">
        <v>732</v>
      </c>
      <c r="E2721" s="75" t="s">
        <v>733</v>
      </c>
      <c r="F2721" s="25" t="s">
        <v>734</v>
      </c>
      <c r="G2721" s="25" t="s">
        <v>9176</v>
      </c>
      <c r="H2721" s="72" t="s">
        <v>100</v>
      </c>
      <c r="I2721" s="29">
        <v>1</v>
      </c>
      <c r="J2721" s="41">
        <v>710000000</v>
      </c>
      <c r="K2721" s="25" t="s">
        <v>82</v>
      </c>
      <c r="L2721" s="75" t="s">
        <v>164</v>
      </c>
      <c r="M2721" s="25" t="s">
        <v>101</v>
      </c>
      <c r="N2721" s="23"/>
      <c r="O2721" s="75" t="s">
        <v>7972</v>
      </c>
      <c r="P2721" s="67" t="s">
        <v>112</v>
      </c>
      <c r="Q2721" s="23"/>
      <c r="R2721" s="25"/>
      <c r="S2721" s="45"/>
      <c r="T2721" s="45"/>
      <c r="U2721" s="45">
        <v>175000</v>
      </c>
      <c r="V2721" s="12">
        <f t="shared" ref="V2721:V2724" si="689">U2721*1.12</f>
        <v>196000.00000000003</v>
      </c>
      <c r="W2721" s="45"/>
      <c r="X2721" s="23">
        <v>2017</v>
      </c>
      <c r="Y2721" s="43"/>
      <c r="Z2721" s="121" t="s">
        <v>1277</v>
      </c>
      <c r="AA2721" s="121" t="s">
        <v>8980</v>
      </c>
      <c r="AB2721" s="121"/>
      <c r="AC2721" s="121"/>
      <c r="AD2721" s="122"/>
      <c r="AE2721" s="128"/>
      <c r="AF2721" s="121" t="s">
        <v>4246</v>
      </c>
      <c r="AG2721" s="121"/>
      <c r="AH2721" s="121" t="s">
        <v>4246</v>
      </c>
      <c r="AI2721" s="121"/>
      <c r="AJ2721" s="123"/>
      <c r="AK2721" s="123"/>
      <c r="AL2721" s="123">
        <v>175000</v>
      </c>
      <c r="AM2721" s="123">
        <f>U2721-AL2721</f>
        <v>0</v>
      </c>
      <c r="AN2721" s="136"/>
      <c r="AO2721" s="23"/>
      <c r="AP2721" s="24"/>
      <c r="AQ2721" s="23"/>
      <c r="AS2721" s="163"/>
      <c r="AT2721" s="163"/>
    </row>
    <row r="2722" spans="1:46" s="40" customFormat="1" ht="89.25" outlineLevel="1" x14ac:dyDescent="0.25">
      <c r="A2722" s="70"/>
      <c r="B2722" s="23" t="s">
        <v>9182</v>
      </c>
      <c r="C2722" s="25" t="s">
        <v>79</v>
      </c>
      <c r="D2722" s="25" t="s">
        <v>9159</v>
      </c>
      <c r="E2722" s="75" t="s">
        <v>9160</v>
      </c>
      <c r="F2722" s="25" t="s">
        <v>9160</v>
      </c>
      <c r="G2722" s="25" t="s">
        <v>9163</v>
      </c>
      <c r="H2722" s="72" t="s">
        <v>81</v>
      </c>
      <c r="I2722" s="29">
        <v>1</v>
      </c>
      <c r="J2722" s="41">
        <v>710000000</v>
      </c>
      <c r="K2722" s="25" t="s">
        <v>82</v>
      </c>
      <c r="L2722" s="75" t="s">
        <v>164</v>
      </c>
      <c r="M2722" s="25" t="s">
        <v>101</v>
      </c>
      <c r="N2722" s="23"/>
      <c r="O2722" s="75" t="s">
        <v>9161</v>
      </c>
      <c r="P2722" s="21" t="s">
        <v>9164</v>
      </c>
      <c r="Q2722" s="23"/>
      <c r="R2722" s="25"/>
      <c r="S2722" s="45"/>
      <c r="T2722" s="45"/>
      <c r="U2722" s="45">
        <v>80000000</v>
      </c>
      <c r="V2722" s="12">
        <f t="shared" si="689"/>
        <v>89600000.000000015</v>
      </c>
      <c r="W2722" s="45"/>
      <c r="X2722" s="67" t="s">
        <v>9162</v>
      </c>
      <c r="Y2722" s="43"/>
      <c r="Z2722" s="121"/>
      <c r="AA2722" s="121" t="s">
        <v>698</v>
      </c>
      <c r="AB2722" s="121" t="s">
        <v>4791</v>
      </c>
      <c r="AC2722" s="121"/>
      <c r="AD2722" s="122" t="s">
        <v>8831</v>
      </c>
      <c r="AE2722" s="128"/>
      <c r="AF2722" s="121"/>
      <c r="AG2722" s="121"/>
      <c r="AH2722" s="122" t="s">
        <v>8831</v>
      </c>
      <c r="AI2722" s="121"/>
      <c r="AJ2722" s="123"/>
      <c r="AK2722" s="123"/>
      <c r="AL2722" s="123"/>
      <c r="AM2722" s="123"/>
      <c r="AN2722" s="136"/>
      <c r="AO2722" s="23"/>
      <c r="AP2722" s="24"/>
      <c r="AQ2722" s="23"/>
      <c r="AS2722" s="163"/>
      <c r="AT2722" s="163"/>
    </row>
    <row r="2723" spans="1:46" s="40" customFormat="1" ht="127.5" outlineLevel="1" x14ac:dyDescent="0.25">
      <c r="A2723" s="70"/>
      <c r="B2723" s="23" t="s">
        <v>9184</v>
      </c>
      <c r="C2723" s="25" t="s">
        <v>79</v>
      </c>
      <c r="D2723" s="25" t="s">
        <v>9185</v>
      </c>
      <c r="E2723" s="75" t="s">
        <v>9186</v>
      </c>
      <c r="F2723" s="25" t="s">
        <v>9186</v>
      </c>
      <c r="G2723" s="75" t="s">
        <v>9187</v>
      </c>
      <c r="H2723" s="72" t="s">
        <v>3011</v>
      </c>
      <c r="I2723" s="29">
        <v>1</v>
      </c>
      <c r="J2723" s="41">
        <v>710000000</v>
      </c>
      <c r="K2723" s="25" t="s">
        <v>82</v>
      </c>
      <c r="L2723" s="75" t="s">
        <v>164</v>
      </c>
      <c r="M2723" s="25" t="s">
        <v>101</v>
      </c>
      <c r="N2723" s="23"/>
      <c r="O2723" s="75" t="s">
        <v>9189</v>
      </c>
      <c r="P2723" s="67" t="s">
        <v>112</v>
      </c>
      <c r="Q2723" s="23"/>
      <c r="R2723" s="25"/>
      <c r="S2723" s="45"/>
      <c r="T2723" s="45"/>
      <c r="U2723" s="45">
        <v>0</v>
      </c>
      <c r="V2723" s="12">
        <f t="shared" si="689"/>
        <v>0</v>
      </c>
      <c r="W2723" s="45"/>
      <c r="X2723" s="21" t="s">
        <v>9188</v>
      </c>
      <c r="Y2723" s="71" t="s">
        <v>929</v>
      </c>
      <c r="Z2723" s="121" t="s">
        <v>9329</v>
      </c>
      <c r="AA2723" s="121" t="s">
        <v>762</v>
      </c>
      <c r="AB2723" s="121"/>
      <c r="AC2723" s="121"/>
      <c r="AD2723" s="122"/>
      <c r="AE2723" s="128"/>
      <c r="AF2723" s="121" t="s">
        <v>929</v>
      </c>
      <c r="AG2723" s="121"/>
      <c r="AH2723" s="121" t="s">
        <v>929</v>
      </c>
      <c r="AI2723" s="121"/>
      <c r="AJ2723" s="123"/>
      <c r="AK2723" s="123"/>
      <c r="AL2723" s="123" t="s">
        <v>9386</v>
      </c>
      <c r="AM2723" s="123"/>
      <c r="AN2723" s="136"/>
      <c r="AO2723" s="23"/>
      <c r="AP2723" s="24"/>
      <c r="AQ2723" s="23"/>
      <c r="AS2723" s="163"/>
      <c r="AT2723" s="163"/>
    </row>
    <row r="2724" spans="1:46" s="40" customFormat="1" ht="63.75" outlineLevel="1" x14ac:dyDescent="0.25">
      <c r="A2724" s="70"/>
      <c r="B2724" s="23" t="s">
        <v>9213</v>
      </c>
      <c r="C2724" s="25" t="s">
        <v>79</v>
      </c>
      <c r="D2724" s="25" t="s">
        <v>732</v>
      </c>
      <c r="E2724" s="75" t="s">
        <v>733</v>
      </c>
      <c r="F2724" s="25" t="s">
        <v>734</v>
      </c>
      <c r="G2724" s="75" t="s">
        <v>9196</v>
      </c>
      <c r="H2724" s="72" t="s">
        <v>100</v>
      </c>
      <c r="I2724" s="29">
        <v>1</v>
      </c>
      <c r="J2724" s="41">
        <v>710000000</v>
      </c>
      <c r="K2724" s="25" t="s">
        <v>82</v>
      </c>
      <c r="L2724" s="75" t="s">
        <v>214</v>
      </c>
      <c r="M2724" s="25" t="s">
        <v>101</v>
      </c>
      <c r="N2724" s="23"/>
      <c r="O2724" s="75" t="s">
        <v>9197</v>
      </c>
      <c r="P2724" s="67" t="s">
        <v>112</v>
      </c>
      <c r="Q2724" s="23"/>
      <c r="R2724" s="25"/>
      <c r="S2724" s="45"/>
      <c r="T2724" s="45"/>
      <c r="U2724" s="45">
        <v>190000</v>
      </c>
      <c r="V2724" s="12">
        <f t="shared" si="689"/>
        <v>212800.00000000003</v>
      </c>
      <c r="W2724" s="45"/>
      <c r="X2724" s="23">
        <v>2017</v>
      </c>
      <c r="Y2724" s="43"/>
      <c r="Z2724" s="121" t="s">
        <v>1277</v>
      </c>
      <c r="AA2724" s="121" t="s">
        <v>9195</v>
      </c>
      <c r="AB2724" s="121"/>
      <c r="AC2724" s="121"/>
      <c r="AD2724" s="122"/>
      <c r="AE2724" s="128"/>
      <c r="AF2724" s="121" t="s">
        <v>4246</v>
      </c>
      <c r="AG2724" s="121"/>
      <c r="AH2724" s="121" t="s">
        <v>4246</v>
      </c>
      <c r="AI2724" s="121"/>
      <c r="AJ2724" s="123"/>
      <c r="AK2724" s="123"/>
      <c r="AL2724" s="123">
        <v>190000</v>
      </c>
      <c r="AM2724" s="123">
        <f t="shared" ref="AM2724:AM2725" si="690">U2724-AL2724</f>
        <v>0</v>
      </c>
      <c r="AN2724" s="136"/>
      <c r="AO2724" s="23"/>
      <c r="AP2724" s="24"/>
      <c r="AQ2724" s="23"/>
      <c r="AS2724" s="163"/>
      <c r="AT2724" s="163"/>
    </row>
    <row r="2725" spans="1:46" s="40" customFormat="1" ht="63.75" outlineLevel="1" x14ac:dyDescent="0.25">
      <c r="A2725" s="70"/>
      <c r="B2725" s="23" t="s">
        <v>9214</v>
      </c>
      <c r="C2725" s="25" t="s">
        <v>79</v>
      </c>
      <c r="D2725" s="25" t="s">
        <v>732</v>
      </c>
      <c r="E2725" s="75" t="s">
        <v>733</v>
      </c>
      <c r="F2725" s="25" t="s">
        <v>734</v>
      </c>
      <c r="G2725" s="75" t="s">
        <v>9215</v>
      </c>
      <c r="H2725" s="72" t="s">
        <v>100</v>
      </c>
      <c r="I2725" s="29">
        <v>1</v>
      </c>
      <c r="J2725" s="41">
        <v>710000000</v>
      </c>
      <c r="K2725" s="25" t="s">
        <v>82</v>
      </c>
      <c r="L2725" s="75" t="s">
        <v>214</v>
      </c>
      <c r="M2725" s="25" t="s">
        <v>101</v>
      </c>
      <c r="N2725" s="23"/>
      <c r="O2725" s="75" t="s">
        <v>9216</v>
      </c>
      <c r="P2725" s="67" t="s">
        <v>112</v>
      </c>
      <c r="Q2725" s="23"/>
      <c r="R2725" s="25"/>
      <c r="S2725" s="45"/>
      <c r="T2725" s="45"/>
      <c r="U2725" s="45">
        <v>128860</v>
      </c>
      <c r="V2725" s="12">
        <f t="shared" si="686"/>
        <v>144323.20000000001</v>
      </c>
      <c r="W2725" s="45"/>
      <c r="X2725" s="23">
        <v>2017</v>
      </c>
      <c r="Y2725" s="43"/>
      <c r="Z2725" s="121" t="s">
        <v>1277</v>
      </c>
      <c r="AA2725" s="121" t="s">
        <v>278</v>
      </c>
      <c r="AB2725" s="121"/>
      <c r="AC2725" s="121"/>
      <c r="AD2725" s="122"/>
      <c r="AE2725" s="128"/>
      <c r="AF2725" s="121" t="s">
        <v>4246</v>
      </c>
      <c r="AG2725" s="121"/>
      <c r="AH2725" s="121" t="s">
        <v>4246</v>
      </c>
      <c r="AI2725" s="121"/>
      <c r="AJ2725" s="123"/>
      <c r="AK2725" s="123"/>
      <c r="AL2725" s="123">
        <v>128860</v>
      </c>
      <c r="AM2725" s="123">
        <f t="shared" si="690"/>
        <v>0</v>
      </c>
      <c r="AN2725" s="136"/>
      <c r="AO2725" s="23"/>
      <c r="AP2725" s="24"/>
      <c r="AQ2725" s="23"/>
      <c r="AS2725" s="163"/>
      <c r="AT2725" s="163"/>
    </row>
    <row r="2726" spans="1:46" s="40" customFormat="1" ht="12.75" x14ac:dyDescent="0.25">
      <c r="A2726" s="102"/>
      <c r="B2726" s="33" t="s">
        <v>36</v>
      </c>
      <c r="C2726" s="34"/>
      <c r="D2726" s="35"/>
      <c r="E2726" s="36"/>
      <c r="F2726" s="36"/>
      <c r="G2726" s="36"/>
      <c r="H2726" s="36"/>
      <c r="I2726" s="36"/>
      <c r="J2726" s="36"/>
      <c r="K2726" s="36"/>
      <c r="L2726" s="36"/>
      <c r="M2726" s="36"/>
      <c r="N2726" s="36"/>
      <c r="O2726" s="36"/>
      <c r="P2726" s="36"/>
      <c r="Q2726" s="36"/>
      <c r="R2726" s="36"/>
      <c r="S2726" s="36"/>
      <c r="T2726" s="36"/>
      <c r="U2726" s="46">
        <f>SUM(U2380:U2725)</f>
        <v>672084568.84714293</v>
      </c>
      <c r="V2726" s="46">
        <f>SUM(V2380:V2725)</f>
        <v>747159309.02879965</v>
      </c>
      <c r="W2726" s="38"/>
      <c r="X2726" s="39"/>
      <c r="Y2726" s="39"/>
      <c r="Z2726" s="121"/>
      <c r="AA2726" s="121"/>
      <c r="AB2726" s="121"/>
      <c r="AC2726" s="121"/>
      <c r="AD2726" s="122"/>
      <c r="AE2726" s="122"/>
      <c r="AF2726" s="121"/>
      <c r="AG2726" s="121"/>
      <c r="AH2726" s="121"/>
      <c r="AI2726" s="121"/>
      <c r="AJ2726" s="123"/>
      <c r="AK2726" s="123"/>
      <c r="AL2726" s="123"/>
      <c r="AM2726" s="123"/>
      <c r="AN2726" s="136"/>
      <c r="AO2726" s="23"/>
      <c r="AP2726" s="24"/>
      <c r="AQ2726" s="23"/>
      <c r="AS2726" s="163"/>
      <c r="AT2726" s="163"/>
    </row>
    <row r="2727" spans="1:46" s="40" customFormat="1" ht="12.75" x14ac:dyDescent="0.25">
      <c r="A2727" s="100"/>
      <c r="B2727" s="39"/>
      <c r="C2727" s="39"/>
      <c r="D2727" s="36"/>
      <c r="E2727" s="36"/>
      <c r="F2727" s="36"/>
      <c r="G2727" s="36"/>
      <c r="H2727" s="36"/>
      <c r="I2727" s="36"/>
      <c r="J2727" s="36"/>
      <c r="K2727" s="36"/>
      <c r="L2727" s="36"/>
      <c r="M2727" s="36"/>
      <c r="N2727" s="36"/>
      <c r="O2727" s="36"/>
      <c r="P2727" s="36"/>
      <c r="Q2727" s="36"/>
      <c r="R2727" s="36"/>
      <c r="S2727" s="36"/>
      <c r="T2727" s="36"/>
      <c r="U2727" s="36"/>
      <c r="V2727" s="38"/>
      <c r="W2727" s="38"/>
      <c r="X2727" s="39"/>
      <c r="Y2727" s="39"/>
      <c r="Z2727" s="121"/>
      <c r="AA2727" s="121"/>
      <c r="AB2727" s="121"/>
      <c r="AC2727" s="121"/>
      <c r="AD2727" s="122"/>
      <c r="AE2727" s="122"/>
      <c r="AF2727" s="121"/>
      <c r="AG2727" s="121"/>
      <c r="AH2727" s="121"/>
      <c r="AI2727" s="121"/>
      <c r="AJ2727" s="123"/>
      <c r="AK2727" s="123"/>
      <c r="AL2727" s="123"/>
      <c r="AM2727" s="123"/>
      <c r="AN2727" s="136"/>
      <c r="AO2727" s="23"/>
      <c r="AP2727" s="144"/>
      <c r="AQ2727" s="42"/>
      <c r="AS2727" s="163"/>
      <c r="AT2727" s="163"/>
    </row>
    <row r="2728" spans="1:46" x14ac:dyDescent="0.25">
      <c r="B2728" s="47" t="s">
        <v>182</v>
      </c>
      <c r="C2728" s="47"/>
      <c r="D2728" s="39"/>
      <c r="E2728" s="47"/>
      <c r="F2728" s="36"/>
      <c r="G2728" s="36"/>
      <c r="H2728" s="36"/>
      <c r="I2728" s="36"/>
      <c r="J2728" s="36"/>
      <c r="K2728" s="36"/>
      <c r="L2728" s="36"/>
      <c r="M2728" s="36"/>
      <c r="N2728" s="36"/>
      <c r="O2728" s="36"/>
      <c r="P2728" s="36"/>
      <c r="Q2728" s="36"/>
      <c r="R2728" s="36"/>
      <c r="S2728" s="36"/>
      <c r="T2728" s="36"/>
      <c r="U2728" s="46">
        <f>SUM(U2726+U2314+U2378)</f>
        <v>1679337541.1954632</v>
      </c>
      <c r="V2728" s="46">
        <f>SUM(V2726+V2314+V2378)</f>
        <v>1875282638.0589204</v>
      </c>
      <c r="W2728" s="38"/>
      <c r="X2728" s="39"/>
      <c r="Y2728" s="39"/>
      <c r="AD2728" s="112"/>
    </row>
    <row r="2729" spans="1:46" x14ac:dyDescent="0.25">
      <c r="B2729" s="48"/>
      <c r="C2729" s="48"/>
      <c r="D2729" s="49"/>
      <c r="E2729" s="48"/>
      <c r="F2729" s="50"/>
      <c r="G2729" s="50"/>
      <c r="H2729" s="50"/>
      <c r="I2729" s="50"/>
      <c r="J2729" s="50"/>
      <c r="K2729" s="50"/>
      <c r="L2729" s="50"/>
      <c r="M2729" s="1"/>
      <c r="N2729" s="1"/>
      <c r="O2729" s="1"/>
      <c r="P2729" s="1"/>
      <c r="Q2729" s="1"/>
      <c r="R2729" s="1"/>
      <c r="S2729" s="1"/>
      <c r="T2729" s="1" t="s">
        <v>243</v>
      </c>
      <c r="U2729" s="1"/>
      <c r="V2729" s="1"/>
      <c r="W2729" s="1"/>
      <c r="AD2729" s="112"/>
    </row>
    <row r="2730" spans="1:46" ht="15.75" x14ac:dyDescent="0.25">
      <c r="C2730" s="51" t="s">
        <v>37</v>
      </c>
      <c r="D2730" s="52"/>
      <c r="E2730" s="52"/>
      <c r="F2730" s="53"/>
      <c r="G2730" s="53"/>
      <c r="H2730" s="53"/>
      <c r="I2730" s="52"/>
      <c r="J2730" s="52"/>
      <c r="K2730" s="52"/>
      <c r="L2730" s="52"/>
      <c r="M2730" s="53"/>
      <c r="N2730" s="53"/>
      <c r="O2730" s="53"/>
      <c r="P2730" s="53"/>
      <c r="Q2730" s="53"/>
      <c r="R2730" s="53"/>
      <c r="S2730" s="53"/>
      <c r="T2730" s="53"/>
      <c r="U2730" s="53"/>
      <c r="V2730" s="53"/>
      <c r="W2730" s="53"/>
      <c r="X2730" s="53"/>
      <c r="Y2730" s="53"/>
      <c r="AD2730" s="112"/>
    </row>
    <row r="2731" spans="1:46" ht="15.75" x14ac:dyDescent="0.25">
      <c r="C2731" s="51" t="s">
        <v>38</v>
      </c>
      <c r="D2731" s="53"/>
      <c r="E2731" s="53"/>
      <c r="F2731" s="53"/>
      <c r="G2731" s="53"/>
      <c r="H2731" s="53"/>
      <c r="I2731" s="53"/>
      <c r="J2731" s="53"/>
      <c r="K2731" s="53"/>
      <c r="L2731" s="53"/>
      <c r="M2731" s="53"/>
      <c r="N2731" s="53"/>
      <c r="O2731" s="53"/>
      <c r="P2731" s="53"/>
      <c r="Q2731" s="53"/>
      <c r="R2731" s="53"/>
      <c r="S2731" s="53"/>
      <c r="T2731" s="53"/>
      <c r="U2731" s="53"/>
      <c r="V2731" s="53"/>
      <c r="W2731" s="53"/>
      <c r="X2731" s="53"/>
      <c r="Y2731" s="53"/>
      <c r="AD2731" s="112"/>
    </row>
    <row r="2732" spans="1:46" ht="15.75" x14ac:dyDescent="0.25">
      <c r="B2732" s="53"/>
      <c r="C2732" s="51" t="s">
        <v>39</v>
      </c>
      <c r="D2732" s="53"/>
      <c r="E2732" s="53"/>
      <c r="F2732" s="53"/>
      <c r="G2732" s="53"/>
      <c r="H2732" s="53"/>
      <c r="I2732" s="53"/>
      <c r="J2732" s="53"/>
      <c r="K2732" s="53"/>
      <c r="L2732" s="53"/>
      <c r="M2732" s="53"/>
      <c r="N2732" s="53"/>
      <c r="O2732" s="53"/>
      <c r="P2732" s="53"/>
      <c r="Q2732" s="53"/>
      <c r="R2732" s="53"/>
      <c r="S2732" s="53"/>
      <c r="T2732" s="53"/>
      <c r="U2732" s="53"/>
      <c r="V2732" s="53"/>
      <c r="W2732" s="53"/>
      <c r="X2732" s="53"/>
      <c r="Y2732" s="53"/>
      <c r="AD2732" s="112"/>
    </row>
    <row r="2733" spans="1:46" ht="15.75" x14ac:dyDescent="0.25">
      <c r="C2733" s="54" t="s">
        <v>40</v>
      </c>
      <c r="D2733" s="55"/>
      <c r="E2733" s="55"/>
      <c r="F2733" s="55"/>
      <c r="G2733" s="56"/>
      <c r="H2733" s="53"/>
      <c r="I2733" s="53"/>
      <c r="J2733" s="53"/>
      <c r="K2733" s="53"/>
      <c r="L2733" s="53"/>
      <c r="M2733" s="53"/>
      <c r="N2733" s="53"/>
      <c r="O2733" s="53"/>
      <c r="P2733" s="53"/>
      <c r="Q2733" s="53"/>
      <c r="R2733" s="53"/>
      <c r="S2733" s="53"/>
      <c r="T2733" s="53"/>
      <c r="U2733" s="53"/>
      <c r="V2733" s="53"/>
      <c r="W2733" s="53"/>
      <c r="X2733" s="53"/>
      <c r="Y2733" s="53"/>
      <c r="AD2733" s="112"/>
    </row>
    <row r="2734" spans="1:46" ht="15.75" x14ac:dyDescent="0.25">
      <c r="B2734" s="57">
        <v>1</v>
      </c>
      <c r="C2734" s="60" t="s">
        <v>41</v>
      </c>
      <c r="D2734" s="58"/>
      <c r="E2734" s="58"/>
      <c r="F2734" s="58"/>
      <c r="G2734" s="58"/>
      <c r="H2734" s="58"/>
      <c r="I2734" s="58"/>
      <c r="J2734" s="58"/>
      <c r="K2734" s="58"/>
      <c r="L2734" s="58"/>
      <c r="M2734" s="58"/>
      <c r="N2734" s="58"/>
      <c r="O2734" s="58"/>
      <c r="P2734" s="58"/>
      <c r="Q2734" s="58"/>
      <c r="R2734" s="58"/>
      <c r="S2734" s="58"/>
      <c r="T2734" s="58"/>
      <c r="U2734" s="151"/>
      <c r="V2734" s="58"/>
      <c r="W2734" s="58"/>
      <c r="X2734" s="58"/>
      <c r="Y2734" s="51"/>
      <c r="AD2734" s="112"/>
    </row>
    <row r="2735" spans="1:46" ht="15.75" x14ac:dyDescent="0.25">
      <c r="B2735" s="57"/>
      <c r="C2735" s="59" t="s">
        <v>42</v>
      </c>
      <c r="D2735" s="58"/>
      <c r="E2735" s="58"/>
      <c r="F2735" s="58"/>
      <c r="G2735" s="58"/>
      <c r="H2735" s="58"/>
      <c r="I2735" s="58"/>
      <c r="J2735" s="58"/>
      <c r="K2735" s="58"/>
      <c r="L2735" s="58"/>
      <c r="M2735" s="58"/>
      <c r="N2735" s="58"/>
      <c r="O2735" s="58"/>
      <c r="P2735" s="58"/>
      <c r="Q2735" s="58"/>
      <c r="R2735" s="58"/>
      <c r="S2735" s="58"/>
      <c r="T2735" s="58"/>
      <c r="U2735" s="58"/>
      <c r="V2735" s="58"/>
      <c r="W2735" s="58"/>
      <c r="X2735" s="58"/>
      <c r="Y2735" s="51"/>
      <c r="AD2735" s="112"/>
    </row>
    <row r="2736" spans="1:46" ht="15.75" x14ac:dyDescent="0.25">
      <c r="B2736" s="57"/>
      <c r="C2736" s="60" t="s">
        <v>43</v>
      </c>
      <c r="D2736" s="58"/>
      <c r="E2736" s="58"/>
      <c r="F2736" s="58"/>
      <c r="G2736" s="58"/>
      <c r="H2736" s="58"/>
      <c r="I2736" s="58"/>
      <c r="J2736" s="58"/>
      <c r="K2736" s="58"/>
      <c r="L2736" s="58"/>
      <c r="M2736" s="58"/>
      <c r="N2736" s="58"/>
      <c r="O2736" s="58"/>
      <c r="P2736" s="58"/>
      <c r="Q2736" s="58"/>
      <c r="R2736" s="58"/>
      <c r="S2736" s="58"/>
      <c r="T2736" s="58"/>
      <c r="U2736" s="58"/>
      <c r="V2736" s="58"/>
      <c r="W2736" s="58"/>
      <c r="X2736" s="58"/>
      <c r="Y2736" s="51"/>
      <c r="AD2736" s="112"/>
    </row>
    <row r="2737" spans="1:30" ht="15.75" x14ac:dyDescent="0.25">
      <c r="B2737" s="57"/>
      <c r="C2737" s="51" t="s">
        <v>44</v>
      </c>
      <c r="D2737" s="61"/>
      <c r="E2737" s="61"/>
      <c r="F2737" s="61"/>
      <c r="G2737" s="61"/>
      <c r="H2737" s="61"/>
      <c r="I2737" s="61"/>
      <c r="J2737" s="61"/>
      <c r="K2737" s="61"/>
      <c r="L2737" s="61"/>
      <c r="M2737" s="61"/>
      <c r="N2737" s="58"/>
      <c r="O2737" s="58"/>
      <c r="P2737" s="58"/>
      <c r="Q2737" s="58"/>
      <c r="R2737" s="58"/>
      <c r="S2737" s="58"/>
      <c r="T2737" s="58"/>
      <c r="U2737" s="58"/>
      <c r="V2737" s="58"/>
      <c r="W2737" s="58"/>
      <c r="X2737" s="58"/>
      <c r="Y2737" s="51"/>
      <c r="AD2737" s="112"/>
    </row>
    <row r="2738" spans="1:30" ht="15.75" x14ac:dyDescent="0.25">
      <c r="B2738" s="57"/>
      <c r="C2738" s="54" t="s">
        <v>45</v>
      </c>
      <c r="D2738" s="61"/>
      <c r="E2738" s="61"/>
      <c r="F2738" s="61"/>
      <c r="G2738" s="61"/>
      <c r="H2738" s="61"/>
      <c r="I2738" s="61"/>
      <c r="J2738" s="61"/>
      <c r="K2738" s="61"/>
      <c r="L2738" s="61"/>
      <c r="M2738" s="61"/>
      <c r="N2738" s="58"/>
      <c r="O2738" s="58"/>
      <c r="P2738" s="58"/>
      <c r="Q2738" s="58"/>
      <c r="R2738" s="58"/>
      <c r="S2738" s="58"/>
      <c r="T2738" s="58"/>
      <c r="U2738" s="58"/>
      <c r="V2738" s="58"/>
      <c r="W2738" s="58"/>
      <c r="X2738" s="58"/>
      <c r="Y2738" s="51"/>
      <c r="AD2738" s="112"/>
    </row>
    <row r="2739" spans="1:30" ht="15.75" x14ac:dyDescent="0.25">
      <c r="A2739" s="101"/>
      <c r="B2739" s="57"/>
      <c r="C2739" s="54" t="s">
        <v>46</v>
      </c>
      <c r="D2739" s="61"/>
      <c r="E2739" s="61"/>
      <c r="F2739" s="61"/>
      <c r="G2739" s="61"/>
      <c r="H2739" s="61"/>
      <c r="I2739" s="61"/>
      <c r="J2739" s="61"/>
      <c r="K2739" s="61"/>
      <c r="L2739" s="61"/>
      <c r="M2739" s="61"/>
      <c r="N2739" s="58"/>
      <c r="O2739" s="58"/>
      <c r="P2739" s="58"/>
      <c r="Q2739" s="58"/>
      <c r="R2739" s="58"/>
      <c r="S2739" s="58"/>
      <c r="T2739" s="58"/>
      <c r="U2739" s="58"/>
      <c r="V2739" s="58"/>
      <c r="W2739" s="58"/>
      <c r="X2739" s="58"/>
      <c r="Y2739" s="51"/>
      <c r="AD2739" s="112"/>
    </row>
    <row r="2740" spans="1:30" ht="15.75" x14ac:dyDescent="0.25">
      <c r="A2740" s="101"/>
      <c r="B2740" s="57"/>
      <c r="C2740" s="60" t="s">
        <v>47</v>
      </c>
      <c r="D2740" s="58"/>
      <c r="E2740" s="58"/>
      <c r="F2740" s="58"/>
      <c r="G2740" s="58"/>
      <c r="H2740" s="58"/>
      <c r="I2740" s="58"/>
      <c r="J2740" s="58"/>
      <c r="K2740" s="58"/>
      <c r="L2740" s="58"/>
      <c r="M2740" s="58"/>
      <c r="N2740" s="58"/>
      <c r="O2740" s="58"/>
      <c r="P2740" s="58"/>
      <c r="Q2740" s="58"/>
      <c r="R2740" s="58"/>
      <c r="S2740" s="58"/>
      <c r="T2740" s="58"/>
      <c r="U2740" s="58"/>
      <c r="V2740" s="58"/>
      <c r="W2740" s="58"/>
      <c r="X2740" s="58"/>
      <c r="Y2740" s="51"/>
      <c r="AD2740" s="112"/>
    </row>
    <row r="2741" spans="1:30" ht="15.75" x14ac:dyDescent="0.25">
      <c r="A2741" s="101"/>
      <c r="B2741" s="53"/>
      <c r="C2741" s="51" t="s">
        <v>48</v>
      </c>
      <c r="D2741" s="62"/>
      <c r="E2741" s="62"/>
      <c r="F2741" s="62"/>
      <c r="G2741" s="63"/>
      <c r="H2741" s="62"/>
      <c r="I2741" s="62"/>
      <c r="J2741" s="62"/>
      <c r="K2741" s="62"/>
      <c r="L2741" s="62"/>
      <c r="M2741" s="62"/>
      <c r="N2741" s="62"/>
      <c r="O2741" s="62"/>
      <c r="P2741" s="62"/>
      <c r="Q2741" s="62"/>
      <c r="R2741" s="62"/>
      <c r="S2741" s="62"/>
      <c r="T2741" s="62"/>
      <c r="U2741" s="62"/>
      <c r="V2741" s="62"/>
      <c r="W2741" s="62"/>
      <c r="X2741" s="62"/>
      <c r="Y2741" s="51"/>
      <c r="AD2741" s="112"/>
    </row>
    <row r="2742" spans="1:30" ht="15.75" x14ac:dyDescent="0.25">
      <c r="A2742" s="101"/>
      <c r="B2742" s="53"/>
      <c r="C2742" s="51" t="s">
        <v>49</v>
      </c>
      <c r="D2742" s="61"/>
      <c r="E2742" s="61"/>
      <c r="F2742" s="61"/>
      <c r="G2742" s="61"/>
      <c r="H2742" s="61"/>
      <c r="I2742" s="61"/>
      <c r="J2742" s="61"/>
      <c r="K2742" s="61"/>
      <c r="L2742" s="61"/>
      <c r="M2742" s="61"/>
      <c r="N2742" s="61"/>
      <c r="O2742" s="61"/>
      <c r="P2742" s="61"/>
      <c r="Q2742" s="61"/>
      <c r="R2742" s="61"/>
      <c r="S2742" s="61"/>
      <c r="T2742" s="61"/>
      <c r="U2742" s="61" t="s">
        <v>4155</v>
      </c>
      <c r="V2742" s="61"/>
      <c r="W2742" s="61"/>
      <c r="X2742" s="61"/>
      <c r="Y2742" s="51"/>
      <c r="AD2742" s="112"/>
    </row>
    <row r="2743" spans="1:30" ht="15.75" x14ac:dyDescent="0.25">
      <c r="A2743" s="101"/>
      <c r="B2743" s="53"/>
      <c r="C2743" s="51" t="s">
        <v>50</v>
      </c>
      <c r="D2743" s="58"/>
      <c r="E2743" s="58"/>
      <c r="F2743" s="58"/>
      <c r="G2743" s="58"/>
      <c r="H2743" s="58"/>
      <c r="I2743" s="58"/>
      <c r="J2743" s="58"/>
      <c r="K2743" s="58"/>
      <c r="L2743" s="58"/>
      <c r="M2743" s="58"/>
      <c r="N2743" s="58"/>
      <c r="O2743" s="58"/>
      <c r="P2743" s="58"/>
      <c r="Q2743" s="58"/>
      <c r="R2743" s="58"/>
      <c r="S2743" s="58"/>
      <c r="T2743" s="58"/>
      <c r="U2743" s="58"/>
      <c r="V2743" s="58"/>
      <c r="W2743" s="58"/>
      <c r="X2743" s="58"/>
      <c r="Y2743" s="51"/>
      <c r="AD2743" s="112"/>
    </row>
    <row r="2744" spans="1:30" ht="15.75" x14ac:dyDescent="0.25">
      <c r="A2744" s="101"/>
      <c r="B2744" s="53"/>
      <c r="C2744" s="60" t="s">
        <v>51</v>
      </c>
      <c r="D2744" s="58"/>
      <c r="E2744" s="58"/>
      <c r="F2744" s="58"/>
      <c r="G2744" s="58"/>
      <c r="H2744" s="58"/>
      <c r="I2744" s="58"/>
      <c r="J2744" s="58"/>
      <c r="K2744" s="58"/>
      <c r="L2744" s="58"/>
      <c r="M2744" s="58"/>
      <c r="N2744" s="58"/>
      <c r="O2744" s="58"/>
      <c r="P2744" s="58"/>
      <c r="Q2744" s="58"/>
      <c r="R2744" s="58"/>
      <c r="S2744" s="58"/>
      <c r="T2744" s="58"/>
      <c r="U2744" s="58"/>
      <c r="V2744" s="58"/>
      <c r="W2744" s="58"/>
      <c r="X2744" s="58"/>
      <c r="Y2744" s="51"/>
      <c r="AD2744" s="112"/>
    </row>
    <row r="2745" spans="1:30" ht="15.75" x14ac:dyDescent="0.25">
      <c r="A2745" s="101"/>
      <c r="B2745" s="53"/>
      <c r="C2745" s="60" t="s">
        <v>52</v>
      </c>
      <c r="D2745" s="58"/>
      <c r="E2745" s="58"/>
      <c r="F2745" s="58"/>
      <c r="G2745" s="58"/>
      <c r="H2745" s="58"/>
      <c r="I2745" s="58"/>
      <c r="J2745" s="58"/>
      <c r="K2745" s="58"/>
      <c r="L2745" s="58"/>
      <c r="M2745" s="58"/>
      <c r="N2745" s="58"/>
      <c r="O2745" s="58"/>
      <c r="P2745" s="58"/>
      <c r="Q2745" s="58"/>
      <c r="R2745" s="58"/>
      <c r="S2745" s="58"/>
      <c r="T2745" s="58"/>
      <c r="U2745" s="58"/>
      <c r="V2745" s="58"/>
      <c r="W2745" s="58"/>
      <c r="X2745" s="58"/>
      <c r="Y2745" s="51"/>
      <c r="AD2745" s="112"/>
    </row>
    <row r="2746" spans="1:30" ht="15.75" x14ac:dyDescent="0.25">
      <c r="A2746" s="101"/>
      <c r="B2746" s="53"/>
      <c r="C2746" s="51" t="s">
        <v>53</v>
      </c>
      <c r="D2746" s="61"/>
      <c r="E2746" s="61"/>
      <c r="F2746" s="61"/>
      <c r="G2746" s="61"/>
      <c r="H2746" s="61"/>
      <c r="I2746" s="61"/>
      <c r="J2746" s="61"/>
      <c r="K2746" s="61"/>
      <c r="L2746" s="61"/>
      <c r="M2746" s="61"/>
      <c r="N2746" s="61"/>
      <c r="O2746" s="61"/>
      <c r="P2746" s="61"/>
      <c r="Q2746" s="61"/>
      <c r="R2746" s="61"/>
      <c r="S2746" s="61"/>
      <c r="T2746" s="61"/>
      <c r="U2746" s="61"/>
      <c r="V2746" s="61"/>
      <c r="W2746" s="61"/>
      <c r="X2746" s="61"/>
      <c r="Y2746" s="51"/>
      <c r="AD2746" s="112"/>
    </row>
    <row r="2747" spans="1:30" ht="15.75" x14ac:dyDescent="0.25">
      <c r="A2747" s="101"/>
      <c r="B2747" s="53"/>
      <c r="C2747" s="64" t="s">
        <v>54</v>
      </c>
      <c r="D2747" s="64"/>
      <c r="E2747" s="64"/>
      <c r="F2747" s="64"/>
      <c r="G2747" s="64"/>
      <c r="H2747" s="64"/>
      <c r="I2747" s="64"/>
      <c r="J2747" s="64"/>
      <c r="K2747" s="64"/>
      <c r="L2747" s="64"/>
      <c r="M2747" s="61"/>
      <c r="N2747" s="61"/>
      <c r="O2747" s="61"/>
      <c r="P2747" s="61"/>
      <c r="Q2747" s="61"/>
      <c r="R2747" s="61"/>
      <c r="S2747" s="61"/>
      <c r="T2747" s="61"/>
      <c r="U2747" s="61"/>
      <c r="V2747" s="61"/>
      <c r="W2747" s="61"/>
      <c r="X2747" s="61"/>
      <c r="Y2747" s="61"/>
      <c r="AD2747" s="112"/>
    </row>
    <row r="2748" spans="1:30" ht="15.75" x14ac:dyDescent="0.25">
      <c r="A2748" s="101"/>
      <c r="B2748" s="57">
        <v>2</v>
      </c>
      <c r="C2748" s="51" t="s">
        <v>55</v>
      </c>
      <c r="D2748" s="51"/>
      <c r="E2748" s="51"/>
      <c r="F2748" s="51"/>
      <c r="G2748" s="51"/>
      <c r="H2748" s="51"/>
      <c r="I2748" s="51"/>
      <c r="J2748" s="51"/>
      <c r="K2748" s="51"/>
      <c r="L2748" s="51"/>
      <c r="M2748" s="51"/>
      <c r="N2748" s="51"/>
      <c r="O2748" s="51"/>
      <c r="P2748" s="51"/>
      <c r="Q2748" s="51"/>
      <c r="R2748" s="51"/>
      <c r="S2748" s="51"/>
      <c r="T2748" s="51"/>
      <c r="U2748" s="51"/>
      <c r="V2748" s="51"/>
      <c r="W2748" s="51"/>
      <c r="X2748" s="51"/>
      <c r="Y2748" s="51"/>
      <c r="AD2748" s="112"/>
    </row>
    <row r="2749" spans="1:30" ht="15.75" x14ac:dyDescent="0.25">
      <c r="A2749" s="101"/>
      <c r="B2749" s="57">
        <v>3</v>
      </c>
      <c r="C2749" s="51" t="s">
        <v>56</v>
      </c>
      <c r="D2749" s="51"/>
      <c r="E2749" s="51"/>
      <c r="F2749" s="51"/>
      <c r="G2749" s="51"/>
      <c r="H2749" s="51"/>
      <c r="I2749" s="51"/>
      <c r="J2749" s="51"/>
      <c r="K2749" s="51"/>
      <c r="L2749" s="51"/>
      <c r="M2749" s="51"/>
      <c r="N2749" s="51"/>
      <c r="O2749" s="51"/>
      <c r="P2749" s="51"/>
      <c r="Q2749" s="51"/>
      <c r="R2749" s="51"/>
      <c r="S2749" s="51"/>
      <c r="T2749" s="51"/>
      <c r="U2749" s="51"/>
      <c r="V2749" s="51"/>
      <c r="W2749" s="51"/>
      <c r="X2749" s="51"/>
      <c r="Y2749" s="51"/>
      <c r="AD2749" s="112"/>
    </row>
    <row r="2750" spans="1:30" ht="15.75" x14ac:dyDescent="0.25">
      <c r="A2750" s="101"/>
      <c r="B2750" s="57">
        <v>4</v>
      </c>
      <c r="C2750" s="51" t="s">
        <v>57</v>
      </c>
      <c r="D2750" s="51"/>
      <c r="E2750" s="51"/>
      <c r="F2750" s="51"/>
      <c r="G2750" s="51"/>
      <c r="H2750" s="51"/>
      <c r="I2750" s="51"/>
      <c r="J2750" s="51"/>
      <c r="K2750" s="51"/>
      <c r="L2750" s="51"/>
      <c r="M2750" s="51"/>
      <c r="N2750" s="51"/>
      <c r="O2750" s="51"/>
      <c r="P2750" s="51"/>
      <c r="Q2750" s="51"/>
      <c r="R2750" s="51"/>
      <c r="S2750" s="51"/>
      <c r="T2750" s="51"/>
      <c r="U2750" s="51"/>
      <c r="V2750" s="51"/>
      <c r="W2750" s="51"/>
      <c r="X2750" s="51"/>
      <c r="Y2750" s="51"/>
      <c r="AD2750" s="112"/>
    </row>
    <row r="2751" spans="1:30" ht="15.75" x14ac:dyDescent="0.25">
      <c r="A2751" s="101"/>
      <c r="B2751" s="57">
        <v>5</v>
      </c>
      <c r="C2751" s="51" t="s">
        <v>58</v>
      </c>
      <c r="D2751" s="58"/>
      <c r="E2751" s="58"/>
      <c r="F2751" s="58"/>
      <c r="G2751" s="58"/>
      <c r="H2751" s="58"/>
      <c r="I2751" s="58"/>
      <c r="J2751" s="58"/>
      <c r="K2751" s="58"/>
      <c r="L2751" s="58"/>
      <c r="M2751" s="58"/>
      <c r="N2751" s="58"/>
      <c r="O2751" s="58"/>
      <c r="P2751" s="58"/>
      <c r="Q2751" s="58"/>
      <c r="R2751" s="58"/>
      <c r="S2751" s="58"/>
      <c r="T2751" s="58"/>
      <c r="U2751" s="58"/>
      <c r="V2751" s="58"/>
      <c r="W2751" s="58"/>
      <c r="X2751" s="58"/>
      <c r="Y2751" s="58"/>
      <c r="AD2751" s="112"/>
    </row>
    <row r="2752" spans="1:30" ht="15.75" x14ac:dyDescent="0.25">
      <c r="A2752" s="101"/>
      <c r="B2752" s="57">
        <v>6</v>
      </c>
      <c r="C2752" s="51" t="s">
        <v>59</v>
      </c>
      <c r="D2752" s="58"/>
      <c r="E2752" s="58"/>
      <c r="F2752" s="58"/>
      <c r="G2752" s="58"/>
      <c r="H2752" s="58"/>
      <c r="I2752" s="58"/>
      <c r="J2752" s="58"/>
      <c r="K2752" s="58"/>
      <c r="L2752" s="58"/>
      <c r="M2752" s="58"/>
      <c r="N2752" s="58"/>
      <c r="O2752" s="58"/>
      <c r="P2752" s="58"/>
      <c r="Q2752" s="58"/>
      <c r="R2752" s="58"/>
      <c r="S2752" s="58"/>
      <c r="T2752" s="58"/>
      <c r="U2752" s="58"/>
      <c r="V2752" s="58"/>
      <c r="W2752" s="58"/>
      <c r="X2752" s="58"/>
      <c r="Y2752" s="58"/>
      <c r="AD2752" s="112"/>
    </row>
    <row r="2753" spans="1:30" ht="15.75" x14ac:dyDescent="0.25">
      <c r="A2753" s="101"/>
      <c r="B2753" s="57">
        <v>7</v>
      </c>
      <c r="C2753" s="51" t="s">
        <v>60</v>
      </c>
      <c r="D2753" s="51"/>
      <c r="E2753" s="51"/>
      <c r="F2753" s="51"/>
      <c r="G2753" s="51"/>
      <c r="H2753" s="51"/>
      <c r="I2753" s="51"/>
      <c r="J2753" s="51"/>
      <c r="K2753" s="51"/>
      <c r="L2753" s="51"/>
      <c r="M2753" s="51"/>
      <c r="N2753" s="51"/>
      <c r="O2753" s="51"/>
      <c r="P2753" s="51"/>
      <c r="Q2753" s="51"/>
      <c r="R2753" s="51"/>
      <c r="S2753" s="51"/>
      <c r="T2753" s="51"/>
      <c r="U2753" s="51"/>
      <c r="V2753" s="51"/>
      <c r="W2753" s="51"/>
      <c r="X2753" s="51"/>
      <c r="Y2753" s="51"/>
      <c r="AD2753" s="112"/>
    </row>
    <row r="2754" spans="1:30" ht="15.75" x14ac:dyDescent="0.25">
      <c r="A2754" s="101"/>
      <c r="B2754" s="57">
        <v>8</v>
      </c>
      <c r="C2754" s="51" t="s">
        <v>61</v>
      </c>
      <c r="D2754" s="51"/>
      <c r="E2754" s="51"/>
      <c r="F2754" s="51"/>
      <c r="G2754" s="51"/>
      <c r="H2754" s="51"/>
      <c r="I2754" s="51"/>
      <c r="J2754" s="51"/>
      <c r="K2754" s="51"/>
      <c r="L2754" s="51"/>
      <c r="M2754" s="51"/>
      <c r="N2754" s="51"/>
      <c r="O2754" s="51"/>
      <c r="P2754" s="51"/>
      <c r="Q2754" s="51"/>
      <c r="R2754" s="51"/>
      <c r="S2754" s="51"/>
      <c r="T2754" s="51"/>
      <c r="U2754" s="51"/>
      <c r="V2754" s="51"/>
      <c r="W2754" s="51"/>
      <c r="X2754" s="51"/>
      <c r="Y2754" s="51"/>
      <c r="AD2754" s="112"/>
    </row>
    <row r="2755" spans="1:30" ht="15.75" x14ac:dyDescent="0.25">
      <c r="A2755" s="101"/>
      <c r="B2755" s="57">
        <v>9</v>
      </c>
      <c r="C2755" s="51" t="s">
        <v>62</v>
      </c>
      <c r="D2755" s="51"/>
      <c r="E2755" s="51"/>
      <c r="F2755" s="51"/>
      <c r="G2755" s="51"/>
      <c r="H2755" s="51"/>
      <c r="I2755" s="51"/>
      <c r="J2755" s="51"/>
      <c r="K2755" s="51"/>
      <c r="L2755" s="51"/>
      <c r="M2755" s="51"/>
      <c r="N2755" s="51"/>
      <c r="O2755" s="51"/>
      <c r="P2755" s="51"/>
      <c r="Q2755" s="51"/>
      <c r="R2755" s="51"/>
      <c r="S2755" s="51"/>
      <c r="T2755" s="51"/>
      <c r="U2755" s="51"/>
      <c r="V2755" s="51"/>
      <c r="W2755" s="51"/>
      <c r="X2755" s="51"/>
      <c r="Y2755" s="51"/>
      <c r="AD2755" s="112"/>
    </row>
    <row r="2756" spans="1:30" ht="15.75" x14ac:dyDescent="0.25">
      <c r="A2756" s="101"/>
      <c r="B2756" s="57">
        <v>10</v>
      </c>
      <c r="C2756" s="51" t="s">
        <v>63</v>
      </c>
      <c r="D2756" s="51"/>
      <c r="E2756" s="51"/>
      <c r="F2756" s="51"/>
      <c r="G2756" s="51"/>
      <c r="H2756" s="51"/>
      <c r="I2756" s="51"/>
      <c r="J2756" s="51"/>
      <c r="K2756" s="51"/>
      <c r="L2756" s="51"/>
      <c r="M2756" s="51"/>
      <c r="N2756" s="51"/>
      <c r="O2756" s="51"/>
      <c r="P2756" s="51"/>
      <c r="Q2756" s="51"/>
      <c r="R2756" s="51"/>
      <c r="S2756" s="51"/>
      <c r="T2756" s="51"/>
      <c r="U2756" s="51"/>
      <c r="V2756" s="51"/>
      <c r="W2756" s="51"/>
      <c r="X2756" s="51"/>
      <c r="Y2756" s="51"/>
      <c r="AD2756" s="112"/>
    </row>
    <row r="2757" spans="1:30" ht="15.75" x14ac:dyDescent="0.25">
      <c r="A2757" s="101"/>
      <c r="B2757" s="57">
        <v>11</v>
      </c>
      <c r="C2757" s="51" t="s">
        <v>64</v>
      </c>
      <c r="D2757" s="58"/>
      <c r="E2757" s="58"/>
      <c r="F2757" s="58"/>
      <c r="G2757" s="58"/>
      <c r="H2757" s="58"/>
      <c r="I2757" s="58"/>
      <c r="J2757" s="58"/>
      <c r="K2757" s="58"/>
      <c r="L2757" s="58"/>
      <c r="M2757" s="58"/>
      <c r="N2757" s="58"/>
      <c r="O2757" s="58"/>
      <c r="P2757" s="58"/>
      <c r="Q2757" s="58"/>
      <c r="R2757" s="58"/>
      <c r="S2757" s="58"/>
      <c r="T2757" s="58"/>
      <c r="U2757" s="58"/>
      <c r="V2757" s="58"/>
      <c r="W2757" s="58"/>
      <c r="X2757" s="58"/>
      <c r="Y2757" s="58"/>
      <c r="AD2757" s="112"/>
    </row>
    <row r="2758" spans="1:30" ht="15.75" x14ac:dyDescent="0.25">
      <c r="A2758" s="101"/>
      <c r="B2758" s="57">
        <v>12</v>
      </c>
      <c r="C2758" s="51" t="s">
        <v>65</v>
      </c>
      <c r="D2758" s="58"/>
      <c r="E2758" s="58"/>
      <c r="F2758" s="58"/>
      <c r="G2758" s="58"/>
      <c r="H2758" s="58"/>
      <c r="I2758" s="58"/>
      <c r="J2758" s="58"/>
      <c r="K2758" s="58"/>
      <c r="L2758" s="58"/>
      <c r="M2758" s="58"/>
      <c r="N2758" s="58"/>
      <c r="O2758" s="58"/>
      <c r="P2758" s="58"/>
      <c r="Q2758" s="58"/>
      <c r="R2758" s="51"/>
      <c r="S2758" s="51"/>
      <c r="T2758" s="51"/>
      <c r="U2758" s="51"/>
      <c r="V2758" s="51"/>
      <c r="W2758" s="51"/>
      <c r="X2758" s="51"/>
      <c r="Y2758" s="51"/>
      <c r="AD2758" s="112"/>
    </row>
    <row r="2759" spans="1:30" ht="15.75" x14ac:dyDescent="0.25">
      <c r="A2759" s="101"/>
      <c r="B2759" s="57"/>
      <c r="C2759" s="51"/>
      <c r="D2759" s="58"/>
      <c r="E2759" s="58"/>
      <c r="F2759" s="58"/>
      <c r="G2759" s="58"/>
      <c r="H2759" s="58"/>
      <c r="I2759" s="58"/>
      <c r="J2759" s="58"/>
      <c r="K2759" s="58"/>
      <c r="L2759" s="58"/>
      <c r="M2759" s="58"/>
      <c r="N2759" s="58"/>
      <c r="O2759" s="58"/>
      <c r="P2759" s="58"/>
      <c r="Q2759" s="58"/>
      <c r="R2759" s="51"/>
      <c r="S2759" s="51"/>
      <c r="T2759" s="51"/>
      <c r="U2759" s="51"/>
      <c r="V2759" s="51"/>
      <c r="W2759" s="51"/>
      <c r="X2759" s="51"/>
      <c r="Y2759" s="51"/>
      <c r="AD2759" s="112"/>
    </row>
    <row r="2760" spans="1:30" ht="15.75" x14ac:dyDescent="0.25">
      <c r="A2760" s="101"/>
      <c r="B2760" s="57">
        <v>13</v>
      </c>
      <c r="C2760" s="51" t="s">
        <v>66</v>
      </c>
      <c r="D2760" s="58"/>
      <c r="E2760" s="58"/>
      <c r="F2760" s="58"/>
      <c r="G2760" s="58"/>
      <c r="H2760" s="58"/>
      <c r="I2760" s="58"/>
      <c r="J2760" s="58"/>
      <c r="K2760" s="58"/>
      <c r="L2760" s="58"/>
      <c r="M2760" s="58"/>
      <c r="N2760" s="58"/>
      <c r="O2760" s="58"/>
      <c r="P2760" s="58"/>
      <c r="Q2760" s="58"/>
      <c r="R2760" s="51"/>
      <c r="S2760" s="51"/>
      <c r="T2760" s="51"/>
      <c r="U2760" s="51"/>
      <c r="V2760" s="51"/>
      <c r="W2760" s="51"/>
      <c r="X2760" s="51"/>
      <c r="Y2760" s="51"/>
      <c r="AD2760" s="112"/>
    </row>
    <row r="2761" spans="1:30" ht="15.75" x14ac:dyDescent="0.25">
      <c r="A2761" s="101"/>
      <c r="B2761" s="57">
        <v>14</v>
      </c>
      <c r="C2761" s="51" t="s">
        <v>67</v>
      </c>
      <c r="D2761" s="58"/>
      <c r="E2761" s="58"/>
      <c r="F2761" s="58"/>
      <c r="G2761" s="58"/>
      <c r="H2761" s="58"/>
      <c r="I2761" s="58"/>
      <c r="J2761" s="58"/>
      <c r="K2761" s="58"/>
      <c r="L2761" s="58"/>
      <c r="M2761" s="58"/>
      <c r="N2761" s="58"/>
      <c r="O2761" s="58"/>
      <c r="P2761" s="58"/>
      <c r="Q2761" s="58"/>
      <c r="R2761" s="58"/>
      <c r="S2761" s="58"/>
      <c r="T2761" s="58"/>
      <c r="U2761" s="58"/>
      <c r="V2761" s="58"/>
      <c r="W2761" s="58"/>
      <c r="X2761" s="58"/>
      <c r="Y2761" s="58"/>
      <c r="AD2761" s="112"/>
    </row>
    <row r="2762" spans="1:30" ht="15.75" x14ac:dyDescent="0.25">
      <c r="A2762" s="101"/>
      <c r="B2762" s="57">
        <v>15</v>
      </c>
      <c r="C2762" s="51" t="s">
        <v>68</v>
      </c>
      <c r="D2762" s="58"/>
      <c r="E2762" s="58"/>
      <c r="F2762" s="58"/>
      <c r="G2762" s="58"/>
      <c r="H2762" s="58"/>
      <c r="I2762" s="58"/>
      <c r="J2762" s="58"/>
      <c r="K2762" s="58"/>
      <c r="L2762" s="58"/>
      <c r="M2762" s="58"/>
      <c r="N2762" s="58"/>
      <c r="O2762" s="58"/>
      <c r="P2762" s="58"/>
      <c r="Q2762" s="58"/>
      <c r="R2762" s="58"/>
      <c r="S2762" s="58"/>
      <c r="T2762" s="58"/>
      <c r="U2762" s="58"/>
      <c r="V2762" s="58"/>
      <c r="W2762" s="58"/>
      <c r="X2762" s="58"/>
      <c r="Y2762" s="58"/>
      <c r="AD2762" s="112"/>
    </row>
    <row r="2763" spans="1:30" ht="15.75" x14ac:dyDescent="0.25">
      <c r="A2763" s="101"/>
      <c r="B2763" s="57">
        <v>16</v>
      </c>
      <c r="C2763" s="51" t="s">
        <v>69</v>
      </c>
      <c r="D2763" s="51"/>
      <c r="E2763" s="51"/>
      <c r="F2763" s="51"/>
      <c r="G2763" s="51"/>
      <c r="H2763" s="51"/>
      <c r="I2763" s="51"/>
      <c r="J2763" s="51"/>
      <c r="K2763" s="51"/>
      <c r="L2763" s="51"/>
      <c r="M2763" s="51"/>
      <c r="N2763" s="51"/>
      <c r="O2763" s="51"/>
      <c r="P2763" s="51"/>
      <c r="Q2763" s="51"/>
      <c r="R2763" s="51"/>
      <c r="S2763" s="51"/>
      <c r="T2763" s="51"/>
      <c r="U2763" s="51"/>
      <c r="V2763" s="51"/>
      <c r="W2763" s="51"/>
      <c r="X2763" s="51"/>
      <c r="Y2763" s="51"/>
      <c r="AD2763" s="112"/>
    </row>
    <row r="2764" spans="1:30" ht="15.75" x14ac:dyDescent="0.25">
      <c r="A2764" s="101"/>
      <c r="B2764" s="57">
        <v>17</v>
      </c>
      <c r="C2764" s="51" t="s">
        <v>70</v>
      </c>
      <c r="D2764" s="51"/>
      <c r="E2764" s="51"/>
      <c r="F2764" s="51"/>
      <c r="G2764" s="51"/>
      <c r="H2764" s="51"/>
      <c r="I2764" s="51"/>
      <c r="J2764" s="51"/>
      <c r="K2764" s="51"/>
      <c r="L2764" s="51"/>
      <c r="M2764" s="51"/>
      <c r="N2764" s="51"/>
      <c r="O2764" s="51"/>
      <c r="P2764" s="51"/>
      <c r="Q2764" s="51"/>
      <c r="R2764" s="51"/>
      <c r="S2764" s="51"/>
      <c r="T2764" s="51"/>
      <c r="U2764" s="51"/>
      <c r="V2764" s="51"/>
      <c r="W2764" s="51"/>
      <c r="X2764" s="51"/>
      <c r="Y2764" s="51"/>
      <c r="AD2764" s="112"/>
    </row>
    <row r="2765" spans="1:30" ht="15.75" x14ac:dyDescent="0.25">
      <c r="A2765" s="101"/>
      <c r="B2765" s="57">
        <v>18</v>
      </c>
      <c r="C2765" s="51" t="s">
        <v>71</v>
      </c>
      <c r="D2765" s="51"/>
      <c r="E2765" s="51"/>
      <c r="F2765" s="51"/>
      <c r="G2765" s="51"/>
      <c r="H2765" s="51"/>
      <c r="I2765" s="51"/>
      <c r="J2765" s="51"/>
      <c r="K2765" s="51"/>
      <c r="L2765" s="51"/>
      <c r="M2765" s="51"/>
      <c r="N2765" s="51"/>
      <c r="O2765" s="51"/>
      <c r="P2765" s="51"/>
      <c r="Q2765" s="51"/>
      <c r="R2765" s="51"/>
      <c r="S2765" s="51"/>
      <c r="T2765" s="51"/>
      <c r="U2765" s="51"/>
      <c r="V2765" s="51"/>
      <c r="W2765" s="51"/>
      <c r="X2765" s="51"/>
      <c r="Y2765" s="51"/>
      <c r="AD2765" s="112"/>
    </row>
    <row r="2766" spans="1:30" ht="15.75" x14ac:dyDescent="0.25">
      <c r="A2766" s="101"/>
      <c r="B2766" s="57">
        <v>19</v>
      </c>
      <c r="C2766" s="51" t="s">
        <v>72</v>
      </c>
      <c r="D2766" s="51"/>
      <c r="E2766" s="51"/>
      <c r="F2766" s="51"/>
      <c r="G2766" s="51"/>
      <c r="H2766" s="51"/>
      <c r="I2766" s="51"/>
      <c r="J2766" s="51"/>
      <c r="K2766" s="51"/>
      <c r="L2766" s="51"/>
      <c r="M2766" s="51"/>
      <c r="N2766" s="51"/>
      <c r="O2766" s="51"/>
      <c r="P2766" s="51"/>
      <c r="Q2766" s="51"/>
      <c r="R2766" s="51"/>
      <c r="S2766" s="51"/>
      <c r="T2766" s="51"/>
      <c r="U2766" s="51"/>
      <c r="V2766" s="51"/>
      <c r="W2766" s="51"/>
      <c r="X2766" s="51"/>
      <c r="Y2766" s="51"/>
      <c r="AD2766" s="112"/>
    </row>
    <row r="2767" spans="1:30" ht="15.75" x14ac:dyDescent="0.25">
      <c r="A2767" s="101"/>
      <c r="B2767" s="57">
        <v>20.21</v>
      </c>
      <c r="C2767" s="51" t="s">
        <v>73</v>
      </c>
      <c r="D2767" s="51"/>
      <c r="E2767" s="51"/>
      <c r="F2767" s="51"/>
      <c r="G2767" s="51"/>
      <c r="H2767" s="51"/>
      <c r="I2767" s="51"/>
      <c r="J2767" s="51"/>
      <c r="K2767" s="51"/>
      <c r="L2767" s="51"/>
      <c r="M2767" s="51"/>
      <c r="N2767" s="58"/>
      <c r="O2767" s="58"/>
      <c r="P2767" s="58"/>
      <c r="Q2767" s="58"/>
      <c r="R2767" s="51"/>
      <c r="S2767" s="51"/>
      <c r="T2767" s="51"/>
      <c r="U2767" s="51"/>
      <c r="V2767" s="51"/>
      <c r="W2767" s="51"/>
      <c r="X2767" s="51"/>
      <c r="Y2767" s="51"/>
      <c r="AD2767" s="112"/>
    </row>
    <row r="2768" spans="1:30" ht="15.75" x14ac:dyDescent="0.25">
      <c r="A2768" s="101"/>
      <c r="B2768" s="57">
        <v>22</v>
      </c>
      <c r="C2768" s="51" t="s">
        <v>74</v>
      </c>
      <c r="D2768" s="51"/>
      <c r="E2768" s="51"/>
      <c r="F2768" s="51"/>
      <c r="G2768" s="51"/>
      <c r="H2768" s="51"/>
      <c r="I2768" s="51"/>
      <c r="J2768" s="51"/>
      <c r="K2768" s="51"/>
      <c r="L2768" s="51"/>
      <c r="M2768" s="51"/>
      <c r="N2768" s="58"/>
      <c r="O2768" s="58"/>
      <c r="P2768" s="58"/>
      <c r="Q2768" s="58"/>
      <c r="R2768" s="51"/>
      <c r="S2768" s="51"/>
      <c r="T2768" s="51"/>
      <c r="U2768" s="51"/>
      <c r="V2768" s="51"/>
      <c r="W2768" s="51"/>
      <c r="X2768" s="51"/>
      <c r="Y2768" s="51"/>
      <c r="AD2768" s="112"/>
    </row>
    <row r="2769" spans="1:30" ht="15.75" x14ac:dyDescent="0.25">
      <c r="A2769" s="101"/>
      <c r="B2769" s="57">
        <v>23</v>
      </c>
      <c r="C2769" s="51" t="s">
        <v>75</v>
      </c>
      <c r="D2769" s="58"/>
      <c r="E2769" s="58"/>
      <c r="F2769" s="58"/>
      <c r="G2769" s="58"/>
      <c r="H2769" s="58"/>
      <c r="I2769" s="58"/>
      <c r="J2769" s="58"/>
      <c r="K2769" s="58"/>
      <c r="L2769" s="58"/>
      <c r="M2769" s="58"/>
      <c r="N2769" s="58"/>
      <c r="O2769" s="58"/>
      <c r="P2769" s="58"/>
      <c r="Q2769" s="58"/>
      <c r="R2769" s="58"/>
      <c r="S2769" s="58"/>
      <c r="T2769" s="58"/>
      <c r="U2769" s="58"/>
      <c r="V2769" s="58"/>
      <c r="W2769" s="58"/>
      <c r="X2769" s="58"/>
      <c r="Y2769" s="58"/>
      <c r="AD2769" s="112"/>
    </row>
    <row r="2770" spans="1:30" ht="15.75" x14ac:dyDescent="0.25">
      <c r="A2770" s="101"/>
      <c r="B2770" s="57">
        <v>24</v>
      </c>
      <c r="C2770" s="51" t="s">
        <v>76</v>
      </c>
      <c r="D2770" s="51"/>
      <c r="E2770" s="51"/>
      <c r="F2770" s="51"/>
      <c r="G2770" s="51"/>
      <c r="H2770" s="51"/>
      <c r="I2770" s="51"/>
      <c r="J2770" s="51"/>
      <c r="K2770" s="51"/>
      <c r="L2770" s="51"/>
      <c r="M2770" s="51"/>
      <c r="N2770" s="51"/>
      <c r="O2770" s="51"/>
      <c r="P2770" s="51"/>
      <c r="Q2770" s="51"/>
      <c r="R2770" s="51"/>
      <c r="S2770" s="51"/>
      <c r="T2770" s="51"/>
      <c r="U2770" s="51"/>
      <c r="V2770" s="51"/>
      <c r="W2770" s="51"/>
      <c r="X2770" s="51"/>
      <c r="Y2770" s="51"/>
      <c r="AD2770" s="112"/>
    </row>
    <row r="2771" spans="1:30" ht="15.75" x14ac:dyDescent="0.25">
      <c r="A2771" s="101"/>
      <c r="B2771" s="57"/>
      <c r="C2771" s="51" t="s">
        <v>77</v>
      </c>
      <c r="D2771" s="51"/>
      <c r="E2771" s="51"/>
      <c r="F2771" s="51"/>
      <c r="G2771" s="51"/>
      <c r="H2771" s="51"/>
      <c r="I2771" s="51"/>
      <c r="J2771" s="51"/>
      <c r="K2771" s="51"/>
      <c r="L2771" s="51"/>
      <c r="M2771" s="51"/>
      <c r="N2771" s="51"/>
      <c r="O2771" s="51"/>
      <c r="P2771" s="51"/>
      <c r="Q2771" s="51"/>
      <c r="R2771" s="51"/>
      <c r="S2771" s="51"/>
      <c r="T2771" s="51"/>
      <c r="U2771" s="51"/>
      <c r="V2771" s="51"/>
      <c r="W2771" s="51"/>
      <c r="X2771" s="51"/>
      <c r="Y2771" s="51"/>
      <c r="AD2771" s="112"/>
    </row>
    <row r="2772" spans="1:30" ht="15.75" x14ac:dyDescent="0.25">
      <c r="A2772" s="101"/>
      <c r="B2772" s="53"/>
      <c r="C2772" s="51" t="s">
        <v>78</v>
      </c>
      <c r="D2772" s="65"/>
      <c r="E2772" s="65"/>
      <c r="F2772" s="65"/>
      <c r="G2772" s="65"/>
      <c r="H2772" s="65"/>
      <c r="I2772" s="65"/>
      <c r="J2772" s="65"/>
      <c r="K2772" s="65"/>
      <c r="L2772" s="65"/>
      <c r="M2772" s="65"/>
      <c r="N2772" s="65"/>
      <c r="O2772" s="65"/>
      <c r="P2772" s="65"/>
      <c r="Q2772" s="65"/>
      <c r="R2772" s="65"/>
      <c r="S2772" s="65"/>
      <c r="T2772" s="65"/>
      <c r="U2772" s="65"/>
      <c r="V2772" s="65"/>
      <c r="W2772" s="65"/>
      <c r="X2772" s="65"/>
      <c r="Y2772" s="65"/>
      <c r="AD2772" s="112"/>
    </row>
    <row r="2773" spans="1:30" ht="15.75" x14ac:dyDescent="0.25">
      <c r="A2773" s="101"/>
      <c r="C2773" s="51"/>
      <c r="AD2773" s="112"/>
    </row>
  </sheetData>
  <autoFilter ref="A55:BF2726"/>
  <mergeCells count="50">
    <mergeCell ref="T51:Y51"/>
    <mergeCell ref="T50:Y50"/>
    <mergeCell ref="T34:Y34"/>
    <mergeCell ref="T35:Y35"/>
    <mergeCell ref="T46:Y46"/>
    <mergeCell ref="T52:Y52"/>
    <mergeCell ref="T49:Y49"/>
    <mergeCell ref="T48:Y48"/>
    <mergeCell ref="T47:Y47"/>
    <mergeCell ref="T36:Y36"/>
    <mergeCell ref="T45:Y45"/>
    <mergeCell ref="T43:Y43"/>
    <mergeCell ref="T42:Y42"/>
    <mergeCell ref="T40:Y40"/>
    <mergeCell ref="T41:Y41"/>
    <mergeCell ref="T44:Y44"/>
    <mergeCell ref="T38:Y38"/>
    <mergeCell ref="T15:Y15"/>
    <mergeCell ref="T19:Y19"/>
    <mergeCell ref="T24:Y24"/>
    <mergeCell ref="T25:Y25"/>
    <mergeCell ref="T26:Y26"/>
    <mergeCell ref="T17:Y17"/>
    <mergeCell ref="T20:Y20"/>
    <mergeCell ref="T21:Y21"/>
    <mergeCell ref="T22:Y22"/>
    <mergeCell ref="T23:Y23"/>
    <mergeCell ref="B4:Y4"/>
    <mergeCell ref="B5:C5"/>
    <mergeCell ref="D5:X5"/>
    <mergeCell ref="T6:Y6"/>
    <mergeCell ref="T14:Y14"/>
    <mergeCell ref="T7:Y7"/>
    <mergeCell ref="T8:Y8"/>
    <mergeCell ref="T9:Y9"/>
    <mergeCell ref="T10:Y10"/>
    <mergeCell ref="T11:Y11"/>
    <mergeCell ref="T12:Y12"/>
    <mergeCell ref="T13:Y13"/>
    <mergeCell ref="T37:Y37"/>
    <mergeCell ref="T39:Y39"/>
    <mergeCell ref="T16:Y16"/>
    <mergeCell ref="T18:Y18"/>
    <mergeCell ref="T33:Y33"/>
    <mergeCell ref="T32:Y32"/>
    <mergeCell ref="T31:Y31"/>
    <mergeCell ref="T29:Y29"/>
    <mergeCell ref="T30:Y30"/>
    <mergeCell ref="T27:Y27"/>
    <mergeCell ref="T28:Y28"/>
  </mergeCells>
  <pageMargins left="0" right="0" top="0.19685039370078741" bottom="0.19685039370078741" header="0.31496062992125984" footer="0.31496062992125984"/>
  <pageSetup paperSize="9" scale="3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115" zoomScaleNormal="115" workbookViewId="0">
      <selection activeCell="B14" sqref="B14"/>
    </sheetView>
  </sheetViews>
  <sheetFormatPr defaultRowHeight="12.75" x14ac:dyDescent="0.2"/>
  <cols>
    <col min="1" max="1" width="23.7109375" style="152" customWidth="1"/>
    <col min="2" max="2" width="16.7109375" style="152" customWidth="1"/>
    <col min="3" max="3" width="10.7109375" style="152" customWidth="1"/>
    <col min="4" max="4" width="9.5703125" style="152" customWidth="1"/>
    <col min="5" max="5" width="16.85546875" style="152" customWidth="1"/>
    <col min="6" max="6" width="11.85546875" style="152" customWidth="1"/>
    <col min="7" max="7" width="10.7109375" style="152" customWidth="1"/>
    <col min="8" max="9" width="16" style="152" customWidth="1"/>
    <col min="10" max="10" width="11.140625" style="152" customWidth="1"/>
    <col min="11" max="18" width="18.7109375" style="152" customWidth="1"/>
    <col min="19" max="16384" width="9.140625" style="152"/>
  </cols>
  <sheetData>
    <row r="1" spans="1:10" ht="28.5" customHeight="1" x14ac:dyDescent="0.2">
      <c r="A1" s="179"/>
      <c r="B1" s="177" t="s">
        <v>8519</v>
      </c>
      <c r="C1" s="177" t="s">
        <v>8520</v>
      </c>
      <c r="D1" s="177" t="s">
        <v>8533</v>
      </c>
      <c r="E1" s="174" t="s">
        <v>8526</v>
      </c>
      <c r="F1" s="175"/>
      <c r="G1" s="175"/>
      <c r="H1" s="175"/>
      <c r="I1" s="175"/>
      <c r="J1" s="176"/>
    </row>
    <row r="2" spans="1:10" s="154" customFormat="1" ht="51" x14ac:dyDescent="0.25">
      <c r="A2" s="180"/>
      <c r="B2" s="178"/>
      <c r="C2" s="178"/>
      <c r="D2" s="178"/>
      <c r="E2" s="153" t="s">
        <v>8532</v>
      </c>
      <c r="F2" s="153" t="s">
        <v>8529</v>
      </c>
      <c r="G2" s="153" t="s">
        <v>8533</v>
      </c>
      <c r="H2" s="153" t="s">
        <v>8530</v>
      </c>
      <c r="I2" s="153" t="s">
        <v>8521</v>
      </c>
      <c r="J2" s="153" t="s">
        <v>8522</v>
      </c>
    </row>
    <row r="3" spans="1:10" x14ac:dyDescent="0.2">
      <c r="A3" s="155" t="s">
        <v>8517</v>
      </c>
      <c r="B3" s="156">
        <v>831833045.67999995</v>
      </c>
      <c r="C3" s="155"/>
      <c r="D3" s="156"/>
      <c r="E3" s="155"/>
      <c r="F3" s="155"/>
      <c r="G3" s="155"/>
      <c r="H3" s="155"/>
      <c r="I3" s="155"/>
      <c r="J3" s="155"/>
    </row>
    <row r="4" spans="1:10" x14ac:dyDescent="0.2">
      <c r="A4" s="155" t="s">
        <v>8525</v>
      </c>
      <c r="B4" s="155"/>
      <c r="C4" s="155"/>
      <c r="D4" s="155"/>
      <c r="E4" s="155"/>
      <c r="F4" s="155"/>
      <c r="G4" s="155"/>
      <c r="H4" s="155"/>
      <c r="I4" s="155"/>
      <c r="J4" s="155"/>
    </row>
    <row r="5" spans="1:10" x14ac:dyDescent="0.2">
      <c r="A5" s="155" t="s">
        <v>8518</v>
      </c>
      <c r="B5" s="155">
        <v>82292939.260000005</v>
      </c>
      <c r="C5" s="155">
        <f>B5/B3*100</f>
        <v>9.8929634603212779</v>
      </c>
      <c r="D5" s="155">
        <v>48.6</v>
      </c>
      <c r="E5" s="155">
        <v>19716935.16</v>
      </c>
      <c r="F5" s="155">
        <f>E5/B3*100</f>
        <v>2.3702995766274189</v>
      </c>
      <c r="G5" s="155">
        <v>41.39</v>
      </c>
      <c r="H5" s="155">
        <v>19694943.5</v>
      </c>
      <c r="I5" s="155">
        <v>10727040.939999999</v>
      </c>
      <c r="J5" s="155">
        <f>I5/H5*100</f>
        <v>54.465964525361542</v>
      </c>
    </row>
    <row r="6" spans="1:10" x14ac:dyDescent="0.2">
      <c r="A6" s="155"/>
      <c r="B6" s="155"/>
      <c r="C6" s="155"/>
      <c r="D6" s="155"/>
      <c r="E6" s="155"/>
      <c r="F6" s="155"/>
      <c r="G6" s="155"/>
      <c r="H6" s="155"/>
      <c r="I6" s="155"/>
      <c r="J6" s="155"/>
    </row>
    <row r="7" spans="1:10" x14ac:dyDescent="0.2">
      <c r="A7" s="155" t="s">
        <v>8523</v>
      </c>
      <c r="B7" s="155"/>
      <c r="C7" s="155"/>
      <c r="D7" s="155">
        <v>0</v>
      </c>
      <c r="E7" s="155">
        <v>116326711.59</v>
      </c>
      <c r="F7" s="155">
        <f>E7/B3*100</f>
        <v>13.984382105775349</v>
      </c>
      <c r="G7" s="155"/>
      <c r="H7" s="155">
        <v>115132999.63</v>
      </c>
      <c r="I7" s="155">
        <v>114354841.65000001</v>
      </c>
      <c r="J7" s="155">
        <f>I7/H7*100</f>
        <v>99.324122551743869</v>
      </c>
    </row>
    <row r="8" spans="1:10" s="158" customFormat="1" x14ac:dyDescent="0.2">
      <c r="A8" s="157" t="s">
        <v>8524</v>
      </c>
      <c r="B8" s="157"/>
      <c r="C8" s="157"/>
      <c r="D8" s="157">
        <v>0</v>
      </c>
      <c r="E8" s="157">
        <v>104637214.64</v>
      </c>
      <c r="F8" s="157">
        <f>E8/B3*100</f>
        <v>12.579112501410911</v>
      </c>
      <c r="G8" s="157"/>
      <c r="H8" s="157">
        <v>103862583.27</v>
      </c>
      <c r="I8" s="157">
        <v>103862583.27</v>
      </c>
      <c r="J8" s="157">
        <f>I8/H8*100</f>
        <v>100</v>
      </c>
    </row>
    <row r="9" spans="1:10" x14ac:dyDescent="0.2">
      <c r="A9" s="155"/>
      <c r="B9" s="155"/>
      <c r="C9" s="155"/>
      <c r="D9" s="155"/>
      <c r="E9" s="155"/>
      <c r="F9" s="155"/>
      <c r="G9" s="155"/>
      <c r="H9" s="155"/>
      <c r="I9" s="155"/>
      <c r="J9" s="155"/>
    </row>
    <row r="10" spans="1:10" x14ac:dyDescent="0.2">
      <c r="A10" s="155" t="s">
        <v>8527</v>
      </c>
      <c r="B10" s="155"/>
      <c r="C10" s="155"/>
      <c r="D10" s="155"/>
      <c r="E10" s="155"/>
      <c r="F10" s="155"/>
      <c r="G10" s="155"/>
      <c r="H10" s="155">
        <f>H5+H7</f>
        <v>134827943.13</v>
      </c>
      <c r="I10" s="156">
        <f>I5+I7</f>
        <v>125081882.59</v>
      </c>
      <c r="J10" s="155">
        <f>I10/H10*100</f>
        <v>92.771483185349112</v>
      </c>
    </row>
    <row r="11" spans="1:10" x14ac:dyDescent="0.2">
      <c r="A11" s="155" t="s">
        <v>8528</v>
      </c>
      <c r="B11" s="155"/>
      <c r="C11" s="155"/>
      <c r="D11" s="155"/>
      <c r="E11" s="155"/>
      <c r="F11" s="155"/>
      <c r="G11" s="155"/>
      <c r="H11" s="155"/>
      <c r="I11" s="155"/>
      <c r="J11" s="156">
        <f>I10/B3*100</f>
        <v>15.036897516826722</v>
      </c>
    </row>
    <row r="13" spans="1:10" x14ac:dyDescent="0.2">
      <c r="A13" s="155" t="s">
        <v>8546</v>
      </c>
      <c r="B13" s="155">
        <v>54988678.329999998</v>
      </c>
      <c r="C13" s="155">
        <f>B13/B3*100</f>
        <v>6.6105426582383862</v>
      </c>
      <c r="D13" s="155"/>
      <c r="E13" s="155"/>
      <c r="F13" s="155"/>
      <c r="G13" s="155"/>
      <c r="H13" s="155"/>
      <c r="I13" s="155"/>
      <c r="J13" s="155"/>
    </row>
    <row r="14" spans="1:10" x14ac:dyDescent="0.2">
      <c r="A14" s="155" t="s">
        <v>8518</v>
      </c>
      <c r="B14" s="155">
        <v>34282132.210000001</v>
      </c>
      <c r="C14" s="155">
        <f>B14/B3*100</f>
        <v>4.1212755838493198</v>
      </c>
      <c r="D14" s="155">
        <v>50</v>
      </c>
      <c r="E14" s="155"/>
      <c r="F14" s="155"/>
      <c r="G14" s="155"/>
      <c r="H14" s="155"/>
      <c r="I14" s="155"/>
      <c r="J14" s="155"/>
    </row>
    <row r="17" spans="1:10" ht="15.75" customHeight="1" x14ac:dyDescent="0.2"/>
    <row r="18" spans="1:10" ht="15.75" customHeight="1" x14ac:dyDescent="0.2">
      <c r="A18" s="155" t="s">
        <v>8531</v>
      </c>
      <c r="B18" s="155">
        <v>445179617.14999998</v>
      </c>
      <c r="C18" s="155">
        <f>B18/B3*100</f>
        <v>53.517904760092605</v>
      </c>
      <c r="D18" s="155"/>
      <c r="E18" s="155"/>
      <c r="F18" s="155"/>
      <c r="G18" s="155"/>
      <c r="H18" s="155"/>
      <c r="I18" s="155"/>
      <c r="J18" s="155"/>
    </row>
    <row r="19" spans="1:10" ht="15.75" customHeight="1" x14ac:dyDescent="0.2"/>
    <row r="24" spans="1:10" hidden="1" x14ac:dyDescent="0.2"/>
    <row r="25" spans="1:10" hidden="1" x14ac:dyDescent="0.2">
      <c r="H25" s="152">
        <f>12860078.02/2</f>
        <v>6430039.0099999998</v>
      </c>
    </row>
    <row r="26" spans="1:10" hidden="1" x14ac:dyDescent="0.2">
      <c r="B26" s="152">
        <f>76525082.12/2</f>
        <v>38262541.060000002</v>
      </c>
      <c r="H26" s="152">
        <v>1730357.14</v>
      </c>
    </row>
    <row r="27" spans="1:10" hidden="1" x14ac:dyDescent="0.2">
      <c r="B27" s="152">
        <v>1730357.14</v>
      </c>
      <c r="H27" s="152">
        <f>SUM(H25:H26)</f>
        <v>8160396.1499999994</v>
      </c>
    </row>
    <row r="28" spans="1:10" hidden="1" x14ac:dyDescent="0.2">
      <c r="B28" s="152">
        <f>SUM(B26:B27)</f>
        <v>39992898.200000003</v>
      </c>
    </row>
    <row r="29" spans="1:10" hidden="1" x14ac:dyDescent="0.2"/>
  </sheetData>
  <mergeCells count="5">
    <mergeCell ref="E1:J1"/>
    <mergeCell ref="C1:C2"/>
    <mergeCell ref="B1:B2"/>
    <mergeCell ref="A1:A2"/>
    <mergeCell ref="D1:D2"/>
  </mergeCells>
  <pageMargins left="0.70866141732283472" right="0.70866141732283472" top="0.74803149606299213" bottom="0.74803149606299213" header="0.31496062992125984" footer="0.31496062992125984"/>
  <pageSetup paperSize="9" scale="9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8" sqref="F28"/>
    </sheetView>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25"/>
  <sheetViews>
    <sheetView topLeftCell="A301" zoomScale="70" zoomScaleNormal="70" workbookViewId="0">
      <selection activeCell="T324" sqref="T324"/>
    </sheetView>
  </sheetViews>
  <sheetFormatPr defaultColWidth="9.140625" defaultRowHeight="15" outlineLevelRow="1" x14ac:dyDescent="0.25"/>
  <cols>
    <col min="1" max="1" width="6.42578125" style="1" customWidth="1"/>
    <col min="2" max="2" width="8.7109375" style="2" customWidth="1"/>
    <col min="3" max="3" width="14" style="2" customWidth="1"/>
    <col min="4" max="4" width="14.140625" style="2" customWidth="1"/>
    <col min="5" max="5" width="19.42578125" style="2" customWidth="1"/>
    <col min="6" max="6" width="28.140625" style="2" customWidth="1"/>
    <col min="7" max="7" width="34.42578125" style="2" customWidth="1"/>
    <col min="8" max="9" width="9" style="2" customWidth="1"/>
    <col min="10" max="10" width="11.85546875" style="2" customWidth="1"/>
    <col min="11" max="11" width="14.5703125" style="2" customWidth="1"/>
    <col min="12" max="12" width="14.140625" style="2" customWidth="1"/>
    <col min="13" max="13" width="18.7109375" style="2" customWidth="1"/>
    <col min="14" max="14" width="7.5703125" style="2" customWidth="1"/>
    <col min="15" max="15" width="17.7109375" style="2" customWidth="1"/>
    <col min="16" max="16" width="21.85546875" style="2" customWidth="1"/>
    <col min="17" max="17" width="7.7109375" style="2" customWidth="1"/>
    <col min="18" max="18" width="10.85546875" style="2" customWidth="1"/>
    <col min="19" max="19" width="15.5703125" style="2" customWidth="1"/>
    <col min="20" max="20" width="16.5703125" style="2" customWidth="1"/>
    <col min="21" max="21" width="20.140625" style="2" customWidth="1"/>
    <col min="22" max="22" width="20.7109375" style="2" customWidth="1"/>
    <col min="23" max="23" width="10.7109375" style="2" customWidth="1"/>
    <col min="24" max="24" width="9.5703125" style="2" customWidth="1"/>
    <col min="25" max="25" width="13.85546875" style="2" customWidth="1"/>
    <col min="26" max="28" width="12.42578125" style="84" customWidth="1"/>
    <col min="29" max="29" width="6.140625" style="85" customWidth="1"/>
    <col min="30" max="30" width="9.140625" style="85" customWidth="1"/>
    <col min="31" max="31" width="10.5703125" style="84" customWidth="1"/>
    <col min="32" max="32" width="12.42578125" style="84" customWidth="1"/>
    <col min="33" max="33" width="16.7109375" style="84" customWidth="1"/>
    <col min="34" max="34" width="9.140625" style="84" customWidth="1"/>
    <col min="35" max="35" width="15.85546875" style="86" customWidth="1"/>
    <col min="36" max="36" width="15" style="86" customWidth="1"/>
    <col min="37" max="16384" width="9.140625" style="4"/>
  </cols>
  <sheetData>
    <row r="1" spans="1:36" ht="90" thickBot="1" x14ac:dyDescent="0.3">
      <c r="B1" s="9" t="s">
        <v>2</v>
      </c>
      <c r="C1" s="9" t="s">
        <v>3</v>
      </c>
      <c r="D1" s="9" t="s">
        <v>4</v>
      </c>
      <c r="E1" s="9" t="s">
        <v>5</v>
      </c>
      <c r="F1" s="9" t="s">
        <v>6</v>
      </c>
      <c r="G1" s="9" t="s">
        <v>7</v>
      </c>
      <c r="H1" s="9" t="s">
        <v>8</v>
      </c>
      <c r="I1" s="9" t="s">
        <v>9</v>
      </c>
      <c r="J1" s="9" t="s">
        <v>10</v>
      </c>
      <c r="K1" s="9" t="s">
        <v>11</v>
      </c>
      <c r="L1" s="9" t="s">
        <v>12</v>
      </c>
      <c r="M1" s="9" t="s">
        <v>13</v>
      </c>
      <c r="N1" s="9" t="s">
        <v>14</v>
      </c>
      <c r="O1" s="9" t="s">
        <v>15</v>
      </c>
      <c r="P1" s="9" t="s">
        <v>16</v>
      </c>
      <c r="Q1" s="9" t="s">
        <v>17</v>
      </c>
      <c r="R1" s="9" t="s">
        <v>18</v>
      </c>
      <c r="S1" s="9" t="s">
        <v>19</v>
      </c>
      <c r="T1" s="9" t="s">
        <v>20</v>
      </c>
      <c r="U1" s="9" t="s">
        <v>21</v>
      </c>
      <c r="V1" s="9" t="s">
        <v>22</v>
      </c>
      <c r="W1" s="9" t="s">
        <v>23</v>
      </c>
      <c r="X1" s="10" t="s">
        <v>24</v>
      </c>
      <c r="Y1" s="11" t="s">
        <v>25</v>
      </c>
      <c r="Z1" s="87" t="s">
        <v>685</v>
      </c>
      <c r="AA1" s="87" t="s">
        <v>264</v>
      </c>
      <c r="AB1" s="87" t="s">
        <v>235</v>
      </c>
      <c r="AC1" s="87" t="s">
        <v>223</v>
      </c>
      <c r="AD1" s="87" t="s">
        <v>215</v>
      </c>
      <c r="AE1" s="87" t="s">
        <v>216</v>
      </c>
      <c r="AF1" s="87" t="s">
        <v>217</v>
      </c>
      <c r="AG1" s="87" t="s">
        <v>218</v>
      </c>
      <c r="AH1" s="87" t="s">
        <v>219</v>
      </c>
      <c r="AI1" s="88" t="s">
        <v>220</v>
      </c>
      <c r="AJ1" s="89" t="s">
        <v>221</v>
      </c>
    </row>
    <row r="2" spans="1:36" ht="15.75" thickBot="1" x14ac:dyDescent="0.3">
      <c r="B2" s="13">
        <v>1</v>
      </c>
      <c r="C2" s="14">
        <v>2</v>
      </c>
      <c r="D2" s="14">
        <v>3</v>
      </c>
      <c r="E2" s="14">
        <v>4</v>
      </c>
      <c r="F2" s="14">
        <v>5</v>
      </c>
      <c r="G2" s="15">
        <v>6</v>
      </c>
      <c r="H2" s="14">
        <v>7</v>
      </c>
      <c r="I2" s="14">
        <v>8</v>
      </c>
      <c r="J2" s="14">
        <v>9</v>
      </c>
      <c r="K2" s="14">
        <v>10</v>
      </c>
      <c r="L2" s="14">
        <v>11</v>
      </c>
      <c r="M2" s="14">
        <v>12</v>
      </c>
      <c r="N2" s="14">
        <v>13</v>
      </c>
      <c r="O2" s="14">
        <v>14</v>
      </c>
      <c r="P2" s="14">
        <v>15</v>
      </c>
      <c r="Q2" s="14">
        <v>16</v>
      </c>
      <c r="R2" s="14">
        <v>17</v>
      </c>
      <c r="S2" s="14">
        <v>18</v>
      </c>
      <c r="T2" s="14">
        <v>19</v>
      </c>
      <c r="U2" s="98">
        <v>20</v>
      </c>
      <c r="V2" s="14">
        <v>21</v>
      </c>
      <c r="W2" s="14">
        <v>22</v>
      </c>
      <c r="X2" s="14">
        <v>23</v>
      </c>
      <c r="Y2" s="14">
        <v>24</v>
      </c>
      <c r="Z2" s="90">
        <v>25</v>
      </c>
      <c r="AA2" s="90">
        <v>26</v>
      </c>
      <c r="AB2" s="90">
        <v>27</v>
      </c>
      <c r="AC2" s="90">
        <v>28</v>
      </c>
      <c r="AD2" s="90">
        <v>29</v>
      </c>
      <c r="AE2" s="90">
        <v>30</v>
      </c>
      <c r="AF2" s="90">
        <v>31</v>
      </c>
      <c r="AG2" s="90">
        <v>32</v>
      </c>
      <c r="AH2" s="90">
        <v>33</v>
      </c>
      <c r="AI2" s="90">
        <v>34</v>
      </c>
      <c r="AJ2" s="90">
        <v>35</v>
      </c>
    </row>
    <row r="3" spans="1:36" x14ac:dyDescent="0.25">
      <c r="A3" s="2"/>
      <c r="B3" s="16" t="s">
        <v>26</v>
      </c>
      <c r="C3" s="17"/>
      <c r="D3" s="17"/>
      <c r="E3" s="17"/>
      <c r="F3" s="17"/>
      <c r="G3" s="18"/>
      <c r="H3" s="17"/>
      <c r="I3" s="17"/>
      <c r="J3" s="17"/>
      <c r="K3" s="17"/>
      <c r="L3" s="17"/>
      <c r="M3" s="17"/>
      <c r="N3" s="17"/>
      <c r="O3" s="17"/>
      <c r="P3" s="17"/>
      <c r="Q3" s="17"/>
      <c r="R3" s="17"/>
      <c r="S3" s="17"/>
      <c r="T3" s="17"/>
      <c r="U3" s="17"/>
      <c r="V3" s="19"/>
      <c r="W3" s="19"/>
      <c r="X3" s="20"/>
      <c r="Y3" s="20"/>
      <c r="Z3" s="91"/>
      <c r="AA3" s="91"/>
      <c r="AB3" s="91"/>
      <c r="AC3" s="92"/>
      <c r="AD3" s="91"/>
      <c r="AE3" s="91"/>
      <c r="AF3" s="91"/>
      <c r="AG3" s="91"/>
      <c r="AH3" s="91"/>
      <c r="AI3" s="93"/>
      <c r="AJ3" s="94"/>
    </row>
    <row r="4" spans="1:36" s="22" customFormat="1" ht="76.5" outlineLevel="1" x14ac:dyDescent="0.25">
      <c r="A4" s="22" t="s">
        <v>277</v>
      </c>
      <c r="B4" s="72" t="s">
        <v>2681</v>
      </c>
      <c r="C4" s="21" t="s">
        <v>79</v>
      </c>
      <c r="D4" s="21" t="s">
        <v>337</v>
      </c>
      <c r="E4" s="21" t="s">
        <v>338</v>
      </c>
      <c r="F4" s="21" t="s">
        <v>339</v>
      </c>
      <c r="G4" s="21"/>
      <c r="H4" s="23" t="s">
        <v>81</v>
      </c>
      <c r="I4" s="24">
        <v>0</v>
      </c>
      <c r="J4" s="25">
        <v>710000000</v>
      </c>
      <c r="K4" s="25" t="s">
        <v>82</v>
      </c>
      <c r="L4" s="23" t="s">
        <v>696</v>
      </c>
      <c r="M4" s="78" t="s">
        <v>4125</v>
      </c>
      <c r="N4" s="26" t="s">
        <v>84</v>
      </c>
      <c r="O4" s="26" t="s">
        <v>4214</v>
      </c>
      <c r="P4" s="21" t="s">
        <v>91</v>
      </c>
      <c r="Q4" s="27">
        <v>796</v>
      </c>
      <c r="R4" s="26" t="s">
        <v>678</v>
      </c>
      <c r="S4" s="12">
        <v>4</v>
      </c>
      <c r="T4" s="12">
        <v>60156.25</v>
      </c>
      <c r="U4" s="12">
        <f t="shared" ref="U4:U67" si="0">S4*T4</f>
        <v>240625</v>
      </c>
      <c r="V4" s="12">
        <f t="shared" ref="V4:V67" si="1">U4*1.12</f>
        <v>269500</v>
      </c>
      <c r="W4" s="23"/>
      <c r="X4" s="23">
        <v>2017</v>
      </c>
      <c r="Y4" s="25"/>
      <c r="Z4" s="92" t="s">
        <v>688</v>
      </c>
      <c r="AA4" s="92" t="s">
        <v>682</v>
      </c>
      <c r="AB4" s="92"/>
      <c r="AC4" s="92"/>
      <c r="AD4" s="95"/>
      <c r="AE4" s="95"/>
      <c r="AF4" s="92"/>
      <c r="AG4" s="96"/>
      <c r="AH4" s="92"/>
      <c r="AI4" s="94"/>
      <c r="AJ4" s="94"/>
    </row>
    <row r="5" spans="1:36" s="22" customFormat="1" ht="76.5" outlineLevel="1" x14ac:dyDescent="0.25">
      <c r="A5" s="22" t="s">
        <v>277</v>
      </c>
      <c r="B5" s="72" t="s">
        <v>2682</v>
      </c>
      <c r="C5" s="21" t="s">
        <v>79</v>
      </c>
      <c r="D5" s="21" t="s">
        <v>340</v>
      </c>
      <c r="E5" s="21" t="s">
        <v>338</v>
      </c>
      <c r="F5" s="21" t="s">
        <v>341</v>
      </c>
      <c r="G5" s="21"/>
      <c r="H5" s="23" t="s">
        <v>81</v>
      </c>
      <c r="I5" s="24">
        <v>0</v>
      </c>
      <c r="J5" s="25">
        <v>710000000</v>
      </c>
      <c r="K5" s="25" t="s">
        <v>82</v>
      </c>
      <c r="L5" s="23" t="s">
        <v>696</v>
      </c>
      <c r="M5" s="78" t="s">
        <v>4125</v>
      </c>
      <c r="N5" s="26" t="s">
        <v>84</v>
      </c>
      <c r="O5" s="26" t="s">
        <v>4214</v>
      </c>
      <c r="P5" s="21" t="s">
        <v>91</v>
      </c>
      <c r="Q5" s="27">
        <v>796</v>
      </c>
      <c r="R5" s="26" t="s">
        <v>678</v>
      </c>
      <c r="S5" s="12">
        <v>4</v>
      </c>
      <c r="T5" s="12">
        <v>62220.98</v>
      </c>
      <c r="U5" s="12">
        <f t="shared" si="0"/>
        <v>248883.92</v>
      </c>
      <c r="V5" s="12">
        <f t="shared" si="1"/>
        <v>278749.99040000007</v>
      </c>
      <c r="W5" s="23"/>
      <c r="X5" s="23">
        <v>2017</v>
      </c>
      <c r="Y5" s="25"/>
      <c r="Z5" s="92" t="s">
        <v>688</v>
      </c>
      <c r="AA5" s="92" t="s">
        <v>682</v>
      </c>
      <c r="AB5" s="92"/>
      <c r="AC5" s="92"/>
      <c r="AD5" s="95"/>
      <c r="AE5" s="95"/>
      <c r="AF5" s="92"/>
      <c r="AG5" s="96"/>
      <c r="AH5" s="92"/>
      <c r="AI5" s="94"/>
      <c r="AJ5" s="94"/>
    </row>
    <row r="6" spans="1:36" s="22" customFormat="1" ht="76.5" outlineLevel="1" x14ac:dyDescent="0.25">
      <c r="A6" s="22" t="s">
        <v>277</v>
      </c>
      <c r="B6" s="72" t="s">
        <v>2683</v>
      </c>
      <c r="C6" s="21" t="s">
        <v>79</v>
      </c>
      <c r="D6" s="21" t="s">
        <v>342</v>
      </c>
      <c r="E6" s="21" t="s">
        <v>338</v>
      </c>
      <c r="F6" s="21" t="s">
        <v>343</v>
      </c>
      <c r="G6" s="21"/>
      <c r="H6" s="23" t="s">
        <v>81</v>
      </c>
      <c r="I6" s="24">
        <v>0</v>
      </c>
      <c r="J6" s="25">
        <v>710000000</v>
      </c>
      <c r="K6" s="25" t="s">
        <v>82</v>
      </c>
      <c r="L6" s="23" t="s">
        <v>696</v>
      </c>
      <c r="M6" s="78" t="s">
        <v>4125</v>
      </c>
      <c r="N6" s="26" t="s">
        <v>84</v>
      </c>
      <c r="O6" s="26" t="s">
        <v>4214</v>
      </c>
      <c r="P6" s="21" t="s">
        <v>91</v>
      </c>
      <c r="Q6" s="27">
        <v>796</v>
      </c>
      <c r="R6" s="26" t="s">
        <v>678</v>
      </c>
      <c r="S6" s="12">
        <v>16</v>
      </c>
      <c r="T6" s="12">
        <v>47935.27</v>
      </c>
      <c r="U6" s="12">
        <f t="shared" si="0"/>
        <v>766964.32</v>
      </c>
      <c r="V6" s="12">
        <f t="shared" si="1"/>
        <v>859000.03840000008</v>
      </c>
      <c r="W6" s="23"/>
      <c r="X6" s="23">
        <v>2017</v>
      </c>
      <c r="Y6" s="25"/>
      <c r="Z6" s="92" t="s">
        <v>688</v>
      </c>
      <c r="AA6" s="92" t="s">
        <v>682</v>
      </c>
      <c r="AB6" s="92"/>
      <c r="AC6" s="92"/>
      <c r="AD6" s="95"/>
      <c r="AE6" s="95"/>
      <c r="AF6" s="92"/>
      <c r="AG6" s="96"/>
      <c r="AH6" s="92"/>
      <c r="AI6" s="94"/>
      <c r="AJ6" s="94"/>
    </row>
    <row r="7" spans="1:36" s="22" customFormat="1" ht="76.5" outlineLevel="1" x14ac:dyDescent="0.25">
      <c r="A7" s="22" t="s">
        <v>277</v>
      </c>
      <c r="B7" s="72" t="s">
        <v>2684</v>
      </c>
      <c r="C7" s="21" t="s">
        <v>79</v>
      </c>
      <c r="D7" s="21" t="s">
        <v>344</v>
      </c>
      <c r="E7" s="21" t="s">
        <v>338</v>
      </c>
      <c r="F7" s="21" t="s">
        <v>345</v>
      </c>
      <c r="G7" s="21"/>
      <c r="H7" s="23" t="s">
        <v>81</v>
      </c>
      <c r="I7" s="24">
        <v>0</v>
      </c>
      <c r="J7" s="25">
        <v>710000000</v>
      </c>
      <c r="K7" s="25" t="s">
        <v>82</v>
      </c>
      <c r="L7" s="23" t="s">
        <v>696</v>
      </c>
      <c r="M7" s="78" t="s">
        <v>4125</v>
      </c>
      <c r="N7" s="26" t="s">
        <v>84</v>
      </c>
      <c r="O7" s="26" t="s">
        <v>4214</v>
      </c>
      <c r="P7" s="21" t="s">
        <v>91</v>
      </c>
      <c r="Q7" s="27">
        <v>796</v>
      </c>
      <c r="R7" s="26" t="s">
        <v>678</v>
      </c>
      <c r="S7" s="12">
        <v>20</v>
      </c>
      <c r="T7" s="12">
        <v>52287.95</v>
      </c>
      <c r="U7" s="12">
        <f t="shared" si="0"/>
        <v>1045759</v>
      </c>
      <c r="V7" s="12">
        <f t="shared" si="1"/>
        <v>1171250.08</v>
      </c>
      <c r="W7" s="23"/>
      <c r="X7" s="23">
        <v>2017</v>
      </c>
      <c r="Y7" s="25"/>
      <c r="Z7" s="92" t="s">
        <v>688</v>
      </c>
      <c r="AA7" s="92" t="s">
        <v>682</v>
      </c>
      <c r="AB7" s="92"/>
      <c r="AC7" s="92"/>
      <c r="AD7" s="95"/>
      <c r="AE7" s="95"/>
      <c r="AF7" s="92"/>
      <c r="AG7" s="96"/>
      <c r="AH7" s="92"/>
      <c r="AI7" s="94"/>
      <c r="AJ7" s="94"/>
    </row>
    <row r="8" spans="1:36" s="22" customFormat="1" ht="76.5" outlineLevel="1" x14ac:dyDescent="0.25">
      <c r="A8" s="22" t="s">
        <v>277</v>
      </c>
      <c r="B8" s="72" t="s">
        <v>2685</v>
      </c>
      <c r="C8" s="21" t="s">
        <v>79</v>
      </c>
      <c r="D8" s="21" t="s">
        <v>346</v>
      </c>
      <c r="E8" s="21" t="s">
        <v>338</v>
      </c>
      <c r="F8" s="21" t="s">
        <v>347</v>
      </c>
      <c r="G8" s="21"/>
      <c r="H8" s="23" t="s">
        <v>81</v>
      </c>
      <c r="I8" s="24">
        <v>0</v>
      </c>
      <c r="J8" s="25">
        <v>710000000</v>
      </c>
      <c r="K8" s="25" t="s">
        <v>82</v>
      </c>
      <c r="L8" s="23" t="s">
        <v>696</v>
      </c>
      <c r="M8" s="78" t="s">
        <v>4125</v>
      </c>
      <c r="N8" s="26" t="s">
        <v>84</v>
      </c>
      <c r="O8" s="26" t="s">
        <v>4214</v>
      </c>
      <c r="P8" s="21" t="s">
        <v>91</v>
      </c>
      <c r="Q8" s="27">
        <v>796</v>
      </c>
      <c r="R8" s="26" t="s">
        <v>678</v>
      </c>
      <c r="S8" s="12">
        <v>4</v>
      </c>
      <c r="T8" s="12">
        <v>49107.14</v>
      </c>
      <c r="U8" s="12">
        <f t="shared" si="0"/>
        <v>196428.56</v>
      </c>
      <c r="V8" s="12">
        <f t="shared" si="1"/>
        <v>219999.98720000003</v>
      </c>
      <c r="W8" s="23"/>
      <c r="X8" s="23">
        <v>2017</v>
      </c>
      <c r="Y8" s="25"/>
      <c r="Z8" s="92" t="s">
        <v>688</v>
      </c>
      <c r="AA8" s="92" t="s">
        <v>682</v>
      </c>
      <c r="AB8" s="92"/>
      <c r="AC8" s="92"/>
      <c r="AD8" s="95"/>
      <c r="AE8" s="95"/>
      <c r="AF8" s="92"/>
      <c r="AG8" s="96"/>
      <c r="AH8" s="92"/>
      <c r="AI8" s="94"/>
      <c r="AJ8" s="94"/>
    </row>
    <row r="9" spans="1:36" s="22" customFormat="1" ht="76.5" outlineLevel="1" x14ac:dyDescent="0.25">
      <c r="A9" s="22" t="s">
        <v>277</v>
      </c>
      <c r="B9" s="72" t="s">
        <v>2686</v>
      </c>
      <c r="C9" s="21" t="s">
        <v>79</v>
      </c>
      <c r="D9" s="21" t="s">
        <v>348</v>
      </c>
      <c r="E9" s="21" t="s">
        <v>338</v>
      </c>
      <c r="F9" s="21" t="s">
        <v>349</v>
      </c>
      <c r="G9" s="21"/>
      <c r="H9" s="23" t="s">
        <v>81</v>
      </c>
      <c r="I9" s="24">
        <v>0</v>
      </c>
      <c r="J9" s="25">
        <v>710000000</v>
      </c>
      <c r="K9" s="25" t="s">
        <v>82</v>
      </c>
      <c r="L9" s="23" t="s">
        <v>696</v>
      </c>
      <c r="M9" s="78" t="s">
        <v>4125</v>
      </c>
      <c r="N9" s="26" t="s">
        <v>84</v>
      </c>
      <c r="O9" s="26" t="s">
        <v>4214</v>
      </c>
      <c r="P9" s="21" t="s">
        <v>91</v>
      </c>
      <c r="Q9" s="27">
        <v>796</v>
      </c>
      <c r="R9" s="26" t="s">
        <v>678</v>
      </c>
      <c r="S9" s="12">
        <v>4</v>
      </c>
      <c r="T9" s="12">
        <v>53158.48</v>
      </c>
      <c r="U9" s="12">
        <f t="shared" si="0"/>
        <v>212633.92</v>
      </c>
      <c r="V9" s="12">
        <f t="shared" si="1"/>
        <v>238149.99040000004</v>
      </c>
      <c r="W9" s="23"/>
      <c r="X9" s="23">
        <v>2017</v>
      </c>
      <c r="Y9" s="25"/>
      <c r="Z9" s="92" t="s">
        <v>688</v>
      </c>
      <c r="AA9" s="92" t="s">
        <v>682</v>
      </c>
      <c r="AB9" s="92"/>
      <c r="AC9" s="92"/>
      <c r="AD9" s="95"/>
      <c r="AE9" s="95"/>
      <c r="AF9" s="92"/>
      <c r="AG9" s="96"/>
      <c r="AH9" s="92"/>
      <c r="AI9" s="94"/>
      <c r="AJ9" s="94"/>
    </row>
    <row r="10" spans="1:36" s="22" customFormat="1" ht="76.5" outlineLevel="1" x14ac:dyDescent="0.25">
      <c r="A10" s="22" t="s">
        <v>277</v>
      </c>
      <c r="B10" s="72" t="s">
        <v>2687</v>
      </c>
      <c r="C10" s="21" t="s">
        <v>79</v>
      </c>
      <c r="D10" s="21" t="s">
        <v>350</v>
      </c>
      <c r="E10" s="21" t="s">
        <v>338</v>
      </c>
      <c r="F10" s="21" t="s">
        <v>351</v>
      </c>
      <c r="G10" s="21"/>
      <c r="H10" s="23" t="s">
        <v>81</v>
      </c>
      <c r="I10" s="24">
        <v>0</v>
      </c>
      <c r="J10" s="25">
        <v>710000000</v>
      </c>
      <c r="K10" s="25" t="s">
        <v>82</v>
      </c>
      <c r="L10" s="23" t="s">
        <v>696</v>
      </c>
      <c r="M10" s="78" t="s">
        <v>4125</v>
      </c>
      <c r="N10" s="26" t="s">
        <v>84</v>
      </c>
      <c r="O10" s="26" t="s">
        <v>4214</v>
      </c>
      <c r="P10" s="21" t="s">
        <v>91</v>
      </c>
      <c r="Q10" s="27">
        <v>796</v>
      </c>
      <c r="R10" s="26" t="s">
        <v>678</v>
      </c>
      <c r="S10" s="12">
        <v>4</v>
      </c>
      <c r="T10" s="12">
        <v>45915.18</v>
      </c>
      <c r="U10" s="12">
        <f t="shared" si="0"/>
        <v>183660.72</v>
      </c>
      <c r="V10" s="12">
        <f t="shared" si="1"/>
        <v>205700.00640000001</v>
      </c>
      <c r="W10" s="23"/>
      <c r="X10" s="23">
        <v>2017</v>
      </c>
      <c r="Y10" s="25"/>
      <c r="Z10" s="92" t="s">
        <v>688</v>
      </c>
      <c r="AA10" s="92" t="s">
        <v>682</v>
      </c>
      <c r="AB10" s="92"/>
      <c r="AC10" s="92"/>
      <c r="AD10" s="95"/>
      <c r="AE10" s="95"/>
      <c r="AF10" s="92"/>
      <c r="AG10" s="96"/>
      <c r="AH10" s="92"/>
      <c r="AI10" s="94"/>
      <c r="AJ10" s="94"/>
    </row>
    <row r="11" spans="1:36" s="22" customFormat="1" ht="76.5" outlineLevel="1" x14ac:dyDescent="0.25">
      <c r="A11" s="22" t="s">
        <v>277</v>
      </c>
      <c r="B11" s="72" t="s">
        <v>2688</v>
      </c>
      <c r="C11" s="21" t="s">
        <v>79</v>
      </c>
      <c r="D11" s="21" t="s">
        <v>352</v>
      </c>
      <c r="E11" s="21" t="s">
        <v>338</v>
      </c>
      <c r="F11" s="21" t="s">
        <v>353</v>
      </c>
      <c r="G11" s="21"/>
      <c r="H11" s="23" t="s">
        <v>81</v>
      </c>
      <c r="I11" s="24">
        <v>0</v>
      </c>
      <c r="J11" s="25">
        <v>710000000</v>
      </c>
      <c r="K11" s="25" t="s">
        <v>82</v>
      </c>
      <c r="L11" s="23" t="s">
        <v>696</v>
      </c>
      <c r="M11" s="78" t="s">
        <v>4125</v>
      </c>
      <c r="N11" s="26" t="s">
        <v>84</v>
      </c>
      <c r="O11" s="26" t="s">
        <v>4214</v>
      </c>
      <c r="P11" s="21" t="s">
        <v>91</v>
      </c>
      <c r="Q11" s="27">
        <v>796</v>
      </c>
      <c r="R11" s="26" t="s">
        <v>678</v>
      </c>
      <c r="S11" s="12">
        <v>4</v>
      </c>
      <c r="T11" s="12">
        <v>49944.2</v>
      </c>
      <c r="U11" s="12">
        <f t="shared" si="0"/>
        <v>199776.8</v>
      </c>
      <c r="V11" s="12">
        <f t="shared" si="1"/>
        <v>223750.016</v>
      </c>
      <c r="W11" s="23"/>
      <c r="X11" s="23">
        <v>2017</v>
      </c>
      <c r="Y11" s="25"/>
      <c r="Z11" s="92" t="s">
        <v>688</v>
      </c>
      <c r="AA11" s="92" t="s">
        <v>682</v>
      </c>
      <c r="AB11" s="92"/>
      <c r="AC11" s="92"/>
      <c r="AD11" s="95"/>
      <c r="AE11" s="95"/>
      <c r="AF11" s="92"/>
      <c r="AG11" s="96"/>
      <c r="AH11" s="92"/>
      <c r="AI11" s="94"/>
      <c r="AJ11" s="94"/>
    </row>
    <row r="12" spans="1:36" s="22" customFormat="1" ht="76.5" outlineLevel="1" x14ac:dyDescent="0.25">
      <c r="A12" s="22" t="s">
        <v>277</v>
      </c>
      <c r="B12" s="72" t="s">
        <v>2689</v>
      </c>
      <c r="C12" s="21" t="s">
        <v>79</v>
      </c>
      <c r="D12" s="21" t="s">
        <v>354</v>
      </c>
      <c r="E12" s="21" t="s">
        <v>338</v>
      </c>
      <c r="F12" s="21" t="s">
        <v>355</v>
      </c>
      <c r="G12" s="21"/>
      <c r="H12" s="23" t="s">
        <v>81</v>
      </c>
      <c r="I12" s="24">
        <v>0</v>
      </c>
      <c r="J12" s="25">
        <v>710000000</v>
      </c>
      <c r="K12" s="25" t="s">
        <v>82</v>
      </c>
      <c r="L12" s="23" t="s">
        <v>696</v>
      </c>
      <c r="M12" s="78" t="s">
        <v>4125</v>
      </c>
      <c r="N12" s="26" t="s">
        <v>84</v>
      </c>
      <c r="O12" s="26" t="s">
        <v>4214</v>
      </c>
      <c r="P12" s="21" t="s">
        <v>91</v>
      </c>
      <c r="Q12" s="27">
        <v>796</v>
      </c>
      <c r="R12" s="26" t="s">
        <v>678</v>
      </c>
      <c r="S12" s="12">
        <v>8</v>
      </c>
      <c r="T12" s="12">
        <v>30837.05</v>
      </c>
      <c r="U12" s="12">
        <f t="shared" si="0"/>
        <v>246696.4</v>
      </c>
      <c r="V12" s="12">
        <f t="shared" si="1"/>
        <v>276299.96799999999</v>
      </c>
      <c r="W12" s="23"/>
      <c r="X12" s="23">
        <v>2017</v>
      </c>
      <c r="Y12" s="25"/>
      <c r="Z12" s="92" t="s">
        <v>688</v>
      </c>
      <c r="AA12" s="92" t="s">
        <v>682</v>
      </c>
      <c r="AB12" s="92"/>
      <c r="AC12" s="92"/>
      <c r="AD12" s="95"/>
      <c r="AE12" s="95"/>
      <c r="AF12" s="92"/>
      <c r="AG12" s="96"/>
      <c r="AH12" s="92"/>
      <c r="AI12" s="94"/>
      <c r="AJ12" s="94"/>
    </row>
    <row r="13" spans="1:36" s="22" customFormat="1" ht="76.5" outlineLevel="1" x14ac:dyDescent="0.25">
      <c r="A13" s="22" t="s">
        <v>277</v>
      </c>
      <c r="B13" s="72" t="s">
        <v>2690</v>
      </c>
      <c r="C13" s="21" t="s">
        <v>79</v>
      </c>
      <c r="D13" s="21" t="s">
        <v>356</v>
      </c>
      <c r="E13" s="21" t="s">
        <v>338</v>
      </c>
      <c r="F13" s="21" t="s">
        <v>357</v>
      </c>
      <c r="G13" s="21"/>
      <c r="H13" s="23" t="s">
        <v>81</v>
      </c>
      <c r="I13" s="24">
        <v>0</v>
      </c>
      <c r="J13" s="25">
        <v>710000000</v>
      </c>
      <c r="K13" s="25" t="s">
        <v>82</v>
      </c>
      <c r="L13" s="23" t="s">
        <v>696</v>
      </c>
      <c r="M13" s="78" t="s">
        <v>4125</v>
      </c>
      <c r="N13" s="26" t="s">
        <v>84</v>
      </c>
      <c r="O13" s="26" t="s">
        <v>4214</v>
      </c>
      <c r="P13" s="21" t="s">
        <v>91</v>
      </c>
      <c r="Q13" s="27">
        <v>796</v>
      </c>
      <c r="R13" s="26" t="s">
        <v>678</v>
      </c>
      <c r="S13" s="12">
        <v>12</v>
      </c>
      <c r="T13" s="12">
        <v>33035.71</v>
      </c>
      <c r="U13" s="12">
        <f t="shared" si="0"/>
        <v>396428.52</v>
      </c>
      <c r="V13" s="12">
        <f t="shared" si="1"/>
        <v>443999.94240000006</v>
      </c>
      <c r="W13" s="23"/>
      <c r="X13" s="23">
        <v>2017</v>
      </c>
      <c r="Y13" s="25"/>
      <c r="Z13" s="92" t="s">
        <v>688</v>
      </c>
      <c r="AA13" s="92" t="s">
        <v>682</v>
      </c>
      <c r="AB13" s="92"/>
      <c r="AC13" s="92"/>
      <c r="AD13" s="95"/>
      <c r="AE13" s="95"/>
      <c r="AF13" s="92"/>
      <c r="AG13" s="96"/>
      <c r="AH13" s="92"/>
      <c r="AI13" s="94"/>
      <c r="AJ13" s="94"/>
    </row>
    <row r="14" spans="1:36" s="22" customFormat="1" ht="76.5" outlineLevel="1" x14ac:dyDescent="0.25">
      <c r="A14" s="22" t="s">
        <v>277</v>
      </c>
      <c r="B14" s="72" t="s">
        <v>2691</v>
      </c>
      <c r="C14" s="21" t="s">
        <v>79</v>
      </c>
      <c r="D14" s="21" t="s">
        <v>358</v>
      </c>
      <c r="E14" s="21" t="s">
        <v>338</v>
      </c>
      <c r="F14" s="21" t="s">
        <v>359</v>
      </c>
      <c r="G14" s="21" t="s">
        <v>360</v>
      </c>
      <c r="H14" s="23" t="s">
        <v>81</v>
      </c>
      <c r="I14" s="24">
        <v>0</v>
      </c>
      <c r="J14" s="25">
        <v>710000000</v>
      </c>
      <c r="K14" s="25" t="s">
        <v>82</v>
      </c>
      <c r="L14" s="23" t="s">
        <v>696</v>
      </c>
      <c r="M14" s="78" t="s">
        <v>4125</v>
      </c>
      <c r="N14" s="26" t="s">
        <v>84</v>
      </c>
      <c r="O14" s="26" t="s">
        <v>4214</v>
      </c>
      <c r="P14" s="21" t="s">
        <v>91</v>
      </c>
      <c r="Q14" s="27">
        <v>796</v>
      </c>
      <c r="R14" s="26" t="s">
        <v>678</v>
      </c>
      <c r="S14" s="12">
        <v>12</v>
      </c>
      <c r="T14" s="12">
        <v>71428.570000000007</v>
      </c>
      <c r="U14" s="12">
        <f t="shared" si="0"/>
        <v>857142.84000000008</v>
      </c>
      <c r="V14" s="12">
        <f t="shared" si="1"/>
        <v>959999.98080000014</v>
      </c>
      <c r="W14" s="23"/>
      <c r="X14" s="23">
        <v>2017</v>
      </c>
      <c r="Y14" s="25"/>
      <c r="Z14" s="92" t="s">
        <v>688</v>
      </c>
      <c r="AA14" s="92" t="s">
        <v>682</v>
      </c>
      <c r="AB14" s="92"/>
      <c r="AC14" s="92"/>
      <c r="AD14" s="95"/>
      <c r="AE14" s="95"/>
      <c r="AF14" s="92"/>
      <c r="AG14" s="96"/>
      <c r="AH14" s="92"/>
      <c r="AI14" s="94"/>
      <c r="AJ14" s="94"/>
    </row>
    <row r="15" spans="1:36" s="22" customFormat="1" ht="76.5" outlineLevel="1" x14ac:dyDescent="0.25">
      <c r="A15" s="22" t="s">
        <v>277</v>
      </c>
      <c r="B15" s="72" t="s">
        <v>2692</v>
      </c>
      <c r="C15" s="21" t="s">
        <v>79</v>
      </c>
      <c r="D15" s="21" t="s">
        <v>358</v>
      </c>
      <c r="E15" s="21" t="s">
        <v>338</v>
      </c>
      <c r="F15" s="21" t="s">
        <v>359</v>
      </c>
      <c r="G15" s="21" t="s">
        <v>361</v>
      </c>
      <c r="H15" s="23" t="s">
        <v>81</v>
      </c>
      <c r="I15" s="24">
        <v>0</v>
      </c>
      <c r="J15" s="25">
        <v>710000000</v>
      </c>
      <c r="K15" s="25" t="s">
        <v>82</v>
      </c>
      <c r="L15" s="23" t="s">
        <v>696</v>
      </c>
      <c r="M15" s="78" t="s">
        <v>4125</v>
      </c>
      <c r="N15" s="26" t="s">
        <v>84</v>
      </c>
      <c r="O15" s="26" t="s">
        <v>4214</v>
      </c>
      <c r="P15" s="21" t="s">
        <v>91</v>
      </c>
      <c r="Q15" s="27">
        <v>796</v>
      </c>
      <c r="R15" s="26" t="s">
        <v>678</v>
      </c>
      <c r="S15" s="12">
        <v>12</v>
      </c>
      <c r="T15" s="12">
        <v>91071.43</v>
      </c>
      <c r="U15" s="12">
        <f t="shared" si="0"/>
        <v>1092857.1599999999</v>
      </c>
      <c r="V15" s="12">
        <f t="shared" si="1"/>
        <v>1224000.0192</v>
      </c>
      <c r="W15" s="23"/>
      <c r="X15" s="23">
        <v>2017</v>
      </c>
      <c r="Y15" s="25"/>
      <c r="Z15" s="92" t="s">
        <v>688</v>
      </c>
      <c r="AA15" s="92" t="s">
        <v>682</v>
      </c>
      <c r="AB15" s="92"/>
      <c r="AC15" s="92"/>
      <c r="AD15" s="95"/>
      <c r="AE15" s="95"/>
      <c r="AF15" s="92"/>
      <c r="AG15" s="96"/>
      <c r="AH15" s="92"/>
      <c r="AI15" s="94"/>
      <c r="AJ15" s="94"/>
    </row>
    <row r="16" spans="1:36" s="22" customFormat="1" ht="76.5" outlineLevel="1" x14ac:dyDescent="0.25">
      <c r="A16" s="22" t="s">
        <v>277</v>
      </c>
      <c r="B16" s="72" t="s">
        <v>2693</v>
      </c>
      <c r="C16" s="21" t="s">
        <v>79</v>
      </c>
      <c r="D16" s="21" t="s">
        <v>362</v>
      </c>
      <c r="E16" s="21" t="s">
        <v>338</v>
      </c>
      <c r="F16" s="21" t="s">
        <v>363</v>
      </c>
      <c r="G16" s="21" t="s">
        <v>364</v>
      </c>
      <c r="H16" s="23" t="s">
        <v>81</v>
      </c>
      <c r="I16" s="24">
        <v>0</v>
      </c>
      <c r="J16" s="25">
        <v>710000000</v>
      </c>
      <c r="K16" s="25" t="s">
        <v>82</v>
      </c>
      <c r="L16" s="23" t="s">
        <v>696</v>
      </c>
      <c r="M16" s="78" t="s">
        <v>4125</v>
      </c>
      <c r="N16" s="26" t="s">
        <v>84</v>
      </c>
      <c r="O16" s="26" t="s">
        <v>4214</v>
      </c>
      <c r="P16" s="21" t="s">
        <v>91</v>
      </c>
      <c r="Q16" s="27">
        <v>796</v>
      </c>
      <c r="R16" s="26" t="s">
        <v>678</v>
      </c>
      <c r="S16" s="12">
        <v>6</v>
      </c>
      <c r="T16" s="12">
        <v>29553.57</v>
      </c>
      <c r="U16" s="12">
        <f t="shared" si="0"/>
        <v>177321.41999999998</v>
      </c>
      <c r="V16" s="12">
        <f t="shared" si="1"/>
        <v>198599.99040000001</v>
      </c>
      <c r="W16" s="23"/>
      <c r="X16" s="23">
        <v>2017</v>
      </c>
      <c r="Y16" s="25"/>
      <c r="Z16" s="92" t="s">
        <v>688</v>
      </c>
      <c r="AA16" s="92" t="s">
        <v>682</v>
      </c>
      <c r="AB16" s="92"/>
      <c r="AC16" s="92"/>
      <c r="AD16" s="95"/>
      <c r="AE16" s="95"/>
      <c r="AF16" s="92"/>
      <c r="AG16" s="96"/>
      <c r="AH16" s="92"/>
      <c r="AI16" s="94"/>
      <c r="AJ16" s="94"/>
    </row>
    <row r="17" spans="1:36" s="22" customFormat="1" ht="76.5" outlineLevel="1" x14ac:dyDescent="0.25">
      <c r="A17" s="22" t="s">
        <v>277</v>
      </c>
      <c r="B17" s="72" t="s">
        <v>2694</v>
      </c>
      <c r="C17" s="21" t="s">
        <v>79</v>
      </c>
      <c r="D17" s="21" t="s">
        <v>365</v>
      </c>
      <c r="E17" s="21" t="s">
        <v>338</v>
      </c>
      <c r="F17" s="21" t="s">
        <v>366</v>
      </c>
      <c r="G17" s="21" t="s">
        <v>364</v>
      </c>
      <c r="H17" s="23" t="s">
        <v>81</v>
      </c>
      <c r="I17" s="24">
        <v>0</v>
      </c>
      <c r="J17" s="25">
        <v>710000000</v>
      </c>
      <c r="K17" s="25" t="s">
        <v>82</v>
      </c>
      <c r="L17" s="23" t="s">
        <v>696</v>
      </c>
      <c r="M17" s="78" t="s">
        <v>4125</v>
      </c>
      <c r="N17" s="26" t="s">
        <v>84</v>
      </c>
      <c r="O17" s="26" t="s">
        <v>4214</v>
      </c>
      <c r="P17" s="21" t="s">
        <v>91</v>
      </c>
      <c r="Q17" s="27">
        <v>796</v>
      </c>
      <c r="R17" s="26" t="s">
        <v>678</v>
      </c>
      <c r="S17" s="12">
        <v>6</v>
      </c>
      <c r="T17" s="12">
        <v>31808.04</v>
      </c>
      <c r="U17" s="12">
        <f t="shared" si="0"/>
        <v>190848.24</v>
      </c>
      <c r="V17" s="12">
        <f t="shared" si="1"/>
        <v>213750.0288</v>
      </c>
      <c r="W17" s="23"/>
      <c r="X17" s="23">
        <v>2017</v>
      </c>
      <c r="Y17" s="25"/>
      <c r="Z17" s="92" t="s">
        <v>688</v>
      </c>
      <c r="AA17" s="92" t="s">
        <v>682</v>
      </c>
      <c r="AB17" s="92"/>
      <c r="AC17" s="92"/>
      <c r="AD17" s="95"/>
      <c r="AE17" s="95"/>
      <c r="AF17" s="92"/>
      <c r="AG17" s="96"/>
      <c r="AH17" s="92"/>
      <c r="AI17" s="94"/>
      <c r="AJ17" s="94"/>
    </row>
    <row r="18" spans="1:36" s="22" customFormat="1" ht="76.5" outlineLevel="1" x14ac:dyDescent="0.25">
      <c r="A18" s="22" t="s">
        <v>277</v>
      </c>
      <c r="B18" s="72" t="s">
        <v>2695</v>
      </c>
      <c r="C18" s="21" t="s">
        <v>79</v>
      </c>
      <c r="D18" s="21" t="s">
        <v>367</v>
      </c>
      <c r="E18" s="21" t="s">
        <v>338</v>
      </c>
      <c r="F18" s="21" t="s">
        <v>368</v>
      </c>
      <c r="G18" s="21"/>
      <c r="H18" s="23" t="s">
        <v>81</v>
      </c>
      <c r="I18" s="24">
        <v>0</v>
      </c>
      <c r="J18" s="25">
        <v>710000000</v>
      </c>
      <c r="K18" s="25" t="s">
        <v>82</v>
      </c>
      <c r="L18" s="23" t="s">
        <v>696</v>
      </c>
      <c r="M18" s="78" t="s">
        <v>4125</v>
      </c>
      <c r="N18" s="26" t="s">
        <v>84</v>
      </c>
      <c r="O18" s="26" t="s">
        <v>4214</v>
      </c>
      <c r="P18" s="21" t="s">
        <v>91</v>
      </c>
      <c r="Q18" s="27">
        <v>796</v>
      </c>
      <c r="R18" s="26" t="s">
        <v>678</v>
      </c>
      <c r="S18" s="12">
        <v>16</v>
      </c>
      <c r="T18" s="12">
        <v>25602.68</v>
      </c>
      <c r="U18" s="12">
        <f t="shared" si="0"/>
        <v>409642.88</v>
      </c>
      <c r="V18" s="12">
        <f t="shared" si="1"/>
        <v>458800.02560000005</v>
      </c>
      <c r="W18" s="23"/>
      <c r="X18" s="23">
        <v>2017</v>
      </c>
      <c r="Y18" s="25"/>
      <c r="Z18" s="92" t="s">
        <v>688</v>
      </c>
      <c r="AA18" s="92" t="s">
        <v>682</v>
      </c>
      <c r="AB18" s="92"/>
      <c r="AC18" s="92"/>
      <c r="AD18" s="95"/>
      <c r="AE18" s="95"/>
      <c r="AF18" s="92"/>
      <c r="AG18" s="96"/>
      <c r="AH18" s="92"/>
      <c r="AI18" s="94"/>
      <c r="AJ18" s="94"/>
    </row>
    <row r="19" spans="1:36" s="22" customFormat="1" ht="76.5" outlineLevel="1" x14ac:dyDescent="0.25">
      <c r="A19" s="22" t="s">
        <v>277</v>
      </c>
      <c r="B19" s="72" t="s">
        <v>2696</v>
      </c>
      <c r="C19" s="21" t="s">
        <v>79</v>
      </c>
      <c r="D19" s="21" t="s">
        <v>369</v>
      </c>
      <c r="E19" s="21" t="s">
        <v>338</v>
      </c>
      <c r="F19" s="21" t="s">
        <v>370</v>
      </c>
      <c r="G19" s="21"/>
      <c r="H19" s="23" t="s">
        <v>81</v>
      </c>
      <c r="I19" s="24">
        <v>0</v>
      </c>
      <c r="J19" s="25">
        <v>710000000</v>
      </c>
      <c r="K19" s="25" t="s">
        <v>82</v>
      </c>
      <c r="L19" s="23" t="s">
        <v>696</v>
      </c>
      <c r="M19" s="78" t="s">
        <v>4125</v>
      </c>
      <c r="N19" s="26" t="s">
        <v>84</v>
      </c>
      <c r="O19" s="26" t="s">
        <v>4214</v>
      </c>
      <c r="P19" s="21" t="s">
        <v>91</v>
      </c>
      <c r="Q19" s="27">
        <v>796</v>
      </c>
      <c r="R19" s="26" t="s">
        <v>678</v>
      </c>
      <c r="S19" s="12">
        <v>20</v>
      </c>
      <c r="T19" s="12">
        <v>29508.93</v>
      </c>
      <c r="U19" s="12">
        <f t="shared" si="0"/>
        <v>590178.6</v>
      </c>
      <c r="V19" s="12">
        <f t="shared" si="1"/>
        <v>661000.03200000001</v>
      </c>
      <c r="W19" s="23"/>
      <c r="X19" s="23">
        <v>2017</v>
      </c>
      <c r="Y19" s="25"/>
      <c r="Z19" s="92" t="s">
        <v>688</v>
      </c>
      <c r="AA19" s="92" t="s">
        <v>682</v>
      </c>
      <c r="AB19" s="92"/>
      <c r="AC19" s="92"/>
      <c r="AD19" s="95"/>
      <c r="AE19" s="95"/>
      <c r="AF19" s="92"/>
      <c r="AG19" s="96"/>
      <c r="AH19" s="92"/>
      <c r="AI19" s="94"/>
      <c r="AJ19" s="94"/>
    </row>
    <row r="20" spans="1:36" s="22" customFormat="1" ht="76.5" outlineLevel="1" x14ac:dyDescent="0.25">
      <c r="A20" s="22" t="s">
        <v>277</v>
      </c>
      <c r="B20" s="72" t="s">
        <v>2697</v>
      </c>
      <c r="C20" s="21" t="s">
        <v>79</v>
      </c>
      <c r="D20" s="21" t="s">
        <v>371</v>
      </c>
      <c r="E20" s="21" t="s">
        <v>338</v>
      </c>
      <c r="F20" s="21" t="s">
        <v>372</v>
      </c>
      <c r="G20" s="21" t="s">
        <v>373</v>
      </c>
      <c r="H20" s="23" t="s">
        <v>81</v>
      </c>
      <c r="I20" s="24">
        <v>0</v>
      </c>
      <c r="J20" s="25">
        <v>710000000</v>
      </c>
      <c r="K20" s="25" t="s">
        <v>82</v>
      </c>
      <c r="L20" s="23" t="s">
        <v>696</v>
      </c>
      <c r="M20" s="78" t="s">
        <v>4125</v>
      </c>
      <c r="N20" s="26" t="s">
        <v>84</v>
      </c>
      <c r="O20" s="26" t="s">
        <v>4214</v>
      </c>
      <c r="P20" s="21" t="s">
        <v>91</v>
      </c>
      <c r="Q20" s="27">
        <v>796</v>
      </c>
      <c r="R20" s="26" t="s">
        <v>678</v>
      </c>
      <c r="S20" s="12">
        <v>8</v>
      </c>
      <c r="T20" s="12">
        <v>26785.71</v>
      </c>
      <c r="U20" s="12">
        <f t="shared" si="0"/>
        <v>214285.68</v>
      </c>
      <c r="V20" s="12">
        <f t="shared" si="1"/>
        <v>239999.96160000001</v>
      </c>
      <c r="W20" s="23"/>
      <c r="X20" s="23">
        <v>2017</v>
      </c>
      <c r="Y20" s="25"/>
      <c r="Z20" s="92" t="s">
        <v>688</v>
      </c>
      <c r="AA20" s="92" t="s">
        <v>682</v>
      </c>
      <c r="AB20" s="92"/>
      <c r="AC20" s="92"/>
      <c r="AD20" s="95"/>
      <c r="AE20" s="95"/>
      <c r="AF20" s="92"/>
      <c r="AG20" s="96"/>
      <c r="AH20" s="92"/>
      <c r="AI20" s="94"/>
      <c r="AJ20" s="94"/>
    </row>
    <row r="21" spans="1:36" s="22" customFormat="1" ht="76.5" outlineLevel="1" x14ac:dyDescent="0.25">
      <c r="A21" s="22" t="s">
        <v>277</v>
      </c>
      <c r="B21" s="72" t="s">
        <v>2698</v>
      </c>
      <c r="C21" s="21" t="s">
        <v>79</v>
      </c>
      <c r="D21" s="21" t="s">
        <v>374</v>
      </c>
      <c r="E21" s="21" t="s">
        <v>375</v>
      </c>
      <c r="F21" s="21" t="s">
        <v>376</v>
      </c>
      <c r="G21" s="21"/>
      <c r="H21" s="23" t="s">
        <v>81</v>
      </c>
      <c r="I21" s="24">
        <v>0</v>
      </c>
      <c r="J21" s="25">
        <v>710000000</v>
      </c>
      <c r="K21" s="25" t="s">
        <v>82</v>
      </c>
      <c r="L21" s="23" t="s">
        <v>696</v>
      </c>
      <c r="M21" s="78" t="s">
        <v>4125</v>
      </c>
      <c r="N21" s="26" t="s">
        <v>84</v>
      </c>
      <c r="O21" s="26" t="s">
        <v>4214</v>
      </c>
      <c r="P21" s="21" t="s">
        <v>91</v>
      </c>
      <c r="Q21" s="27">
        <v>796</v>
      </c>
      <c r="R21" s="26" t="s">
        <v>678</v>
      </c>
      <c r="S21" s="12">
        <v>1</v>
      </c>
      <c r="T21" s="12">
        <v>44642.86</v>
      </c>
      <c r="U21" s="12">
        <f t="shared" si="0"/>
        <v>44642.86</v>
      </c>
      <c r="V21" s="12">
        <f t="shared" si="1"/>
        <v>50000.003200000006</v>
      </c>
      <c r="W21" s="23"/>
      <c r="X21" s="23">
        <v>2017</v>
      </c>
      <c r="Y21" s="25"/>
      <c r="Z21" s="92" t="s">
        <v>689</v>
      </c>
      <c r="AA21" s="92" t="s">
        <v>682</v>
      </c>
      <c r="AB21" s="92"/>
      <c r="AC21" s="92"/>
      <c r="AD21" s="95"/>
      <c r="AE21" s="95"/>
      <c r="AF21" s="92"/>
      <c r="AG21" s="96"/>
      <c r="AH21" s="92"/>
      <c r="AI21" s="94"/>
      <c r="AJ21" s="94"/>
    </row>
    <row r="22" spans="1:36" s="22" customFormat="1" ht="76.5" outlineLevel="1" x14ac:dyDescent="0.25">
      <c r="A22" s="22" t="s">
        <v>277</v>
      </c>
      <c r="B22" s="72" t="s">
        <v>2699</v>
      </c>
      <c r="C22" s="21" t="s">
        <v>79</v>
      </c>
      <c r="D22" s="21" t="s">
        <v>377</v>
      </c>
      <c r="E22" s="21" t="s">
        <v>375</v>
      </c>
      <c r="F22" s="21" t="s">
        <v>378</v>
      </c>
      <c r="G22" s="21"/>
      <c r="H22" s="23" t="s">
        <v>81</v>
      </c>
      <c r="I22" s="24">
        <v>0</v>
      </c>
      <c r="J22" s="25">
        <v>710000000</v>
      </c>
      <c r="K22" s="25" t="s">
        <v>82</v>
      </c>
      <c r="L22" s="23" t="s">
        <v>696</v>
      </c>
      <c r="M22" s="78" t="s">
        <v>4125</v>
      </c>
      <c r="N22" s="26" t="s">
        <v>84</v>
      </c>
      <c r="O22" s="26" t="s">
        <v>4214</v>
      </c>
      <c r="P22" s="21" t="s">
        <v>91</v>
      </c>
      <c r="Q22" s="27">
        <v>796</v>
      </c>
      <c r="R22" s="26" t="s">
        <v>678</v>
      </c>
      <c r="S22" s="12">
        <v>4</v>
      </c>
      <c r="T22" s="12">
        <v>17250</v>
      </c>
      <c r="U22" s="12">
        <f t="shared" si="0"/>
        <v>69000</v>
      </c>
      <c r="V22" s="12">
        <f t="shared" si="1"/>
        <v>77280.000000000015</v>
      </c>
      <c r="W22" s="23"/>
      <c r="X22" s="23">
        <v>2017</v>
      </c>
      <c r="Y22" s="25"/>
      <c r="Z22" s="92" t="s">
        <v>689</v>
      </c>
      <c r="AA22" s="92" t="s">
        <v>682</v>
      </c>
      <c r="AB22" s="92"/>
      <c r="AC22" s="92"/>
      <c r="AD22" s="95"/>
      <c r="AE22" s="95"/>
      <c r="AF22" s="92"/>
      <c r="AG22" s="96"/>
      <c r="AH22" s="92"/>
      <c r="AI22" s="94"/>
      <c r="AJ22" s="94"/>
    </row>
    <row r="23" spans="1:36" s="22" customFormat="1" ht="76.5" outlineLevel="1" x14ac:dyDescent="0.25">
      <c r="A23" s="22" t="s">
        <v>277</v>
      </c>
      <c r="B23" s="72" t="s">
        <v>2700</v>
      </c>
      <c r="C23" s="21" t="s">
        <v>79</v>
      </c>
      <c r="D23" s="21" t="s">
        <v>379</v>
      </c>
      <c r="E23" s="21" t="s">
        <v>380</v>
      </c>
      <c r="F23" s="21" t="s">
        <v>381</v>
      </c>
      <c r="G23" s="21" t="s">
        <v>382</v>
      </c>
      <c r="H23" s="23" t="s">
        <v>81</v>
      </c>
      <c r="I23" s="24">
        <v>0</v>
      </c>
      <c r="J23" s="25">
        <v>710000000</v>
      </c>
      <c r="K23" s="25" t="s">
        <v>82</v>
      </c>
      <c r="L23" s="23" t="s">
        <v>696</v>
      </c>
      <c r="M23" s="78" t="s">
        <v>4125</v>
      </c>
      <c r="N23" s="26" t="s">
        <v>84</v>
      </c>
      <c r="O23" s="26" t="s">
        <v>4214</v>
      </c>
      <c r="P23" s="21" t="s">
        <v>91</v>
      </c>
      <c r="Q23" s="27">
        <v>796</v>
      </c>
      <c r="R23" s="26" t="s">
        <v>678</v>
      </c>
      <c r="S23" s="12">
        <v>2</v>
      </c>
      <c r="T23" s="12">
        <v>25334.82</v>
      </c>
      <c r="U23" s="12">
        <f t="shared" si="0"/>
        <v>50669.64</v>
      </c>
      <c r="V23" s="12">
        <f t="shared" si="1"/>
        <v>56749.996800000008</v>
      </c>
      <c r="W23" s="23"/>
      <c r="X23" s="23">
        <v>2017</v>
      </c>
      <c r="Y23" s="25"/>
      <c r="Z23" s="92" t="s">
        <v>689</v>
      </c>
      <c r="AA23" s="92" t="s">
        <v>682</v>
      </c>
      <c r="AB23" s="92"/>
      <c r="AC23" s="92"/>
      <c r="AD23" s="95"/>
      <c r="AE23" s="95"/>
      <c r="AF23" s="92"/>
      <c r="AG23" s="96"/>
      <c r="AH23" s="92"/>
      <c r="AI23" s="94"/>
      <c r="AJ23" s="94"/>
    </row>
    <row r="24" spans="1:36" s="22" customFormat="1" ht="76.5" outlineLevel="1" x14ac:dyDescent="0.25">
      <c r="A24" s="22" t="s">
        <v>277</v>
      </c>
      <c r="B24" s="72" t="s">
        <v>2701</v>
      </c>
      <c r="C24" s="21" t="s">
        <v>79</v>
      </c>
      <c r="D24" s="21" t="s">
        <v>383</v>
      </c>
      <c r="E24" s="21" t="s">
        <v>380</v>
      </c>
      <c r="F24" s="21" t="s">
        <v>3121</v>
      </c>
      <c r="G24" s="21" t="s">
        <v>3122</v>
      </c>
      <c r="H24" s="23" t="s">
        <v>81</v>
      </c>
      <c r="I24" s="24">
        <v>0</v>
      </c>
      <c r="J24" s="25">
        <v>710000000</v>
      </c>
      <c r="K24" s="25" t="s">
        <v>82</v>
      </c>
      <c r="L24" s="23" t="s">
        <v>696</v>
      </c>
      <c r="M24" s="78" t="s">
        <v>4125</v>
      </c>
      <c r="N24" s="26" t="s">
        <v>84</v>
      </c>
      <c r="O24" s="26" t="s">
        <v>4214</v>
      </c>
      <c r="P24" s="21" t="s">
        <v>91</v>
      </c>
      <c r="Q24" s="27">
        <v>796</v>
      </c>
      <c r="R24" s="26" t="s">
        <v>678</v>
      </c>
      <c r="S24" s="12">
        <v>4</v>
      </c>
      <c r="T24" s="12">
        <v>19642.86</v>
      </c>
      <c r="U24" s="12">
        <f t="shared" si="0"/>
        <v>78571.44</v>
      </c>
      <c r="V24" s="12">
        <f t="shared" si="1"/>
        <v>88000.012800000011</v>
      </c>
      <c r="W24" s="23"/>
      <c r="X24" s="23">
        <v>2017</v>
      </c>
      <c r="Y24" s="25"/>
      <c r="Z24" s="92" t="s">
        <v>689</v>
      </c>
      <c r="AA24" s="92" t="s">
        <v>682</v>
      </c>
      <c r="AB24" s="92"/>
      <c r="AC24" s="92"/>
      <c r="AD24" s="95"/>
      <c r="AE24" s="95"/>
      <c r="AF24" s="92"/>
      <c r="AG24" s="96"/>
      <c r="AH24" s="92"/>
      <c r="AI24" s="94"/>
      <c r="AJ24" s="94"/>
    </row>
    <row r="25" spans="1:36" s="22" customFormat="1" ht="76.5" outlineLevel="1" x14ac:dyDescent="0.25">
      <c r="A25" s="22" t="s">
        <v>277</v>
      </c>
      <c r="B25" s="72" t="s">
        <v>2702</v>
      </c>
      <c r="C25" s="21" t="s">
        <v>79</v>
      </c>
      <c r="D25" s="21" t="s">
        <v>385</v>
      </c>
      <c r="E25" s="21" t="s">
        <v>380</v>
      </c>
      <c r="F25" s="21" t="s">
        <v>386</v>
      </c>
      <c r="G25" s="21" t="s">
        <v>387</v>
      </c>
      <c r="H25" s="23" t="s">
        <v>81</v>
      </c>
      <c r="I25" s="24">
        <v>0</v>
      </c>
      <c r="J25" s="25">
        <v>710000000</v>
      </c>
      <c r="K25" s="25" t="s">
        <v>82</v>
      </c>
      <c r="L25" s="23" t="s">
        <v>696</v>
      </c>
      <c r="M25" s="78" t="s">
        <v>4125</v>
      </c>
      <c r="N25" s="26" t="s">
        <v>84</v>
      </c>
      <c r="O25" s="26" t="s">
        <v>4214</v>
      </c>
      <c r="P25" s="21" t="s">
        <v>91</v>
      </c>
      <c r="Q25" s="27">
        <v>796</v>
      </c>
      <c r="R25" s="26" t="s">
        <v>678</v>
      </c>
      <c r="S25" s="12">
        <v>2</v>
      </c>
      <c r="T25" s="12">
        <v>18750</v>
      </c>
      <c r="U25" s="12">
        <f t="shared" si="0"/>
        <v>37500</v>
      </c>
      <c r="V25" s="12">
        <f t="shared" si="1"/>
        <v>42000.000000000007</v>
      </c>
      <c r="W25" s="23"/>
      <c r="X25" s="23">
        <v>2017</v>
      </c>
      <c r="Y25" s="25"/>
      <c r="Z25" s="92" t="s">
        <v>689</v>
      </c>
      <c r="AA25" s="92" t="s">
        <v>682</v>
      </c>
      <c r="AB25" s="92"/>
      <c r="AC25" s="92"/>
      <c r="AD25" s="95"/>
      <c r="AE25" s="95"/>
      <c r="AF25" s="92"/>
      <c r="AG25" s="96"/>
      <c r="AH25" s="92"/>
      <c r="AI25" s="94"/>
      <c r="AJ25" s="94"/>
    </row>
    <row r="26" spans="1:36" s="22" customFormat="1" ht="76.5" outlineLevel="1" x14ac:dyDescent="0.25">
      <c r="A26" s="22" t="s">
        <v>277</v>
      </c>
      <c r="B26" s="72" t="s">
        <v>2703</v>
      </c>
      <c r="C26" s="21" t="s">
        <v>79</v>
      </c>
      <c r="D26" s="21" t="s">
        <v>379</v>
      </c>
      <c r="E26" s="21" t="s">
        <v>380</v>
      </c>
      <c r="F26" s="21" t="s">
        <v>381</v>
      </c>
      <c r="G26" s="21" t="s">
        <v>388</v>
      </c>
      <c r="H26" s="23" t="s">
        <v>81</v>
      </c>
      <c r="I26" s="24">
        <v>0</v>
      </c>
      <c r="J26" s="25">
        <v>710000000</v>
      </c>
      <c r="K26" s="25" t="s">
        <v>82</v>
      </c>
      <c r="L26" s="23" t="s">
        <v>696</v>
      </c>
      <c r="M26" s="78" t="s">
        <v>4125</v>
      </c>
      <c r="N26" s="26" t="s">
        <v>84</v>
      </c>
      <c r="O26" s="26" t="s">
        <v>4214</v>
      </c>
      <c r="P26" s="21" t="s">
        <v>91</v>
      </c>
      <c r="Q26" s="27">
        <v>796</v>
      </c>
      <c r="R26" s="26" t="s">
        <v>678</v>
      </c>
      <c r="S26" s="12">
        <v>20</v>
      </c>
      <c r="T26" s="12">
        <v>31250</v>
      </c>
      <c r="U26" s="12">
        <f t="shared" si="0"/>
        <v>625000</v>
      </c>
      <c r="V26" s="12">
        <f t="shared" si="1"/>
        <v>700000.00000000012</v>
      </c>
      <c r="W26" s="23"/>
      <c r="X26" s="23">
        <v>2017</v>
      </c>
      <c r="Y26" s="25"/>
      <c r="Z26" s="92" t="s">
        <v>689</v>
      </c>
      <c r="AA26" s="92" t="s">
        <v>682</v>
      </c>
      <c r="AB26" s="92"/>
      <c r="AC26" s="92"/>
      <c r="AD26" s="95"/>
      <c r="AE26" s="95"/>
      <c r="AF26" s="92"/>
      <c r="AG26" s="96"/>
      <c r="AH26" s="92"/>
      <c r="AI26" s="94"/>
      <c r="AJ26" s="94"/>
    </row>
    <row r="27" spans="1:36" s="22" customFormat="1" ht="76.5" outlineLevel="1" x14ac:dyDescent="0.25">
      <c r="A27" s="22" t="s">
        <v>277</v>
      </c>
      <c r="B27" s="72" t="s">
        <v>2704</v>
      </c>
      <c r="C27" s="21" t="s">
        <v>79</v>
      </c>
      <c r="D27" s="21" t="s">
        <v>379</v>
      </c>
      <c r="E27" s="21" t="s">
        <v>380</v>
      </c>
      <c r="F27" s="21" t="s">
        <v>381</v>
      </c>
      <c r="G27" s="21" t="s">
        <v>389</v>
      </c>
      <c r="H27" s="23" t="s">
        <v>81</v>
      </c>
      <c r="I27" s="24">
        <v>0</v>
      </c>
      <c r="J27" s="25">
        <v>710000000</v>
      </c>
      <c r="K27" s="25" t="s">
        <v>82</v>
      </c>
      <c r="L27" s="23" t="s">
        <v>696</v>
      </c>
      <c r="M27" s="78" t="s">
        <v>4125</v>
      </c>
      <c r="N27" s="26" t="s">
        <v>84</v>
      </c>
      <c r="O27" s="26" t="s">
        <v>4214</v>
      </c>
      <c r="P27" s="21" t="s">
        <v>91</v>
      </c>
      <c r="Q27" s="27">
        <v>796</v>
      </c>
      <c r="R27" s="26" t="s">
        <v>678</v>
      </c>
      <c r="S27" s="12">
        <v>4</v>
      </c>
      <c r="T27" s="12">
        <v>23214.29</v>
      </c>
      <c r="U27" s="12">
        <f t="shared" si="0"/>
        <v>92857.16</v>
      </c>
      <c r="V27" s="12">
        <f t="shared" si="1"/>
        <v>104000.01920000001</v>
      </c>
      <c r="W27" s="23"/>
      <c r="X27" s="23">
        <v>2017</v>
      </c>
      <c r="Y27" s="25"/>
      <c r="Z27" s="92" t="s">
        <v>689</v>
      </c>
      <c r="AA27" s="92" t="s">
        <v>682</v>
      </c>
      <c r="AB27" s="92"/>
      <c r="AC27" s="92"/>
      <c r="AD27" s="95"/>
      <c r="AE27" s="95"/>
      <c r="AF27" s="92"/>
      <c r="AG27" s="96"/>
      <c r="AH27" s="92"/>
      <c r="AI27" s="94"/>
      <c r="AJ27" s="94"/>
    </row>
    <row r="28" spans="1:36" s="22" customFormat="1" ht="76.5" outlineLevel="1" x14ac:dyDescent="0.25">
      <c r="A28" s="22" t="s">
        <v>277</v>
      </c>
      <c r="B28" s="72" t="s">
        <v>2705</v>
      </c>
      <c r="C28" s="21" t="s">
        <v>79</v>
      </c>
      <c r="D28" s="21" t="s">
        <v>379</v>
      </c>
      <c r="E28" s="21" t="s">
        <v>380</v>
      </c>
      <c r="F28" s="21" t="s">
        <v>381</v>
      </c>
      <c r="G28" s="21" t="s">
        <v>390</v>
      </c>
      <c r="H28" s="23" t="s">
        <v>81</v>
      </c>
      <c r="I28" s="24">
        <v>0</v>
      </c>
      <c r="J28" s="25">
        <v>710000000</v>
      </c>
      <c r="K28" s="25" t="s">
        <v>82</v>
      </c>
      <c r="L28" s="23" t="s">
        <v>696</v>
      </c>
      <c r="M28" s="78" t="s">
        <v>4125</v>
      </c>
      <c r="N28" s="26" t="s">
        <v>84</v>
      </c>
      <c r="O28" s="26" t="s">
        <v>4214</v>
      </c>
      <c r="P28" s="21" t="s">
        <v>91</v>
      </c>
      <c r="Q28" s="27">
        <v>796</v>
      </c>
      <c r="R28" s="26" t="s">
        <v>678</v>
      </c>
      <c r="S28" s="12">
        <v>4</v>
      </c>
      <c r="T28" s="12">
        <v>18638.39</v>
      </c>
      <c r="U28" s="12">
        <f t="shared" si="0"/>
        <v>74553.56</v>
      </c>
      <c r="V28" s="12">
        <f t="shared" si="1"/>
        <v>83499.987200000003</v>
      </c>
      <c r="W28" s="23"/>
      <c r="X28" s="23">
        <v>2017</v>
      </c>
      <c r="Y28" s="25"/>
      <c r="Z28" s="92" t="s">
        <v>689</v>
      </c>
      <c r="AA28" s="92" t="s">
        <v>682</v>
      </c>
      <c r="AB28" s="92"/>
      <c r="AC28" s="92"/>
      <c r="AD28" s="95"/>
      <c r="AE28" s="95"/>
      <c r="AF28" s="92"/>
      <c r="AG28" s="96"/>
      <c r="AH28" s="92"/>
      <c r="AI28" s="94"/>
      <c r="AJ28" s="94"/>
    </row>
    <row r="29" spans="1:36" s="22" customFormat="1" ht="76.5" outlineLevel="1" x14ac:dyDescent="0.25">
      <c r="A29" s="22" t="s">
        <v>277</v>
      </c>
      <c r="B29" s="72" t="s">
        <v>2706</v>
      </c>
      <c r="C29" s="21" t="s">
        <v>79</v>
      </c>
      <c r="D29" s="21" t="s">
        <v>379</v>
      </c>
      <c r="E29" s="21" t="s">
        <v>380</v>
      </c>
      <c r="F29" s="21" t="s">
        <v>381</v>
      </c>
      <c r="G29" s="21" t="s">
        <v>391</v>
      </c>
      <c r="H29" s="23" t="s">
        <v>81</v>
      </c>
      <c r="I29" s="24">
        <v>0</v>
      </c>
      <c r="J29" s="25">
        <v>710000000</v>
      </c>
      <c r="K29" s="25" t="s">
        <v>82</v>
      </c>
      <c r="L29" s="23" t="s">
        <v>696</v>
      </c>
      <c r="M29" s="78" t="s">
        <v>4125</v>
      </c>
      <c r="N29" s="26" t="s">
        <v>84</v>
      </c>
      <c r="O29" s="26" t="s">
        <v>4214</v>
      </c>
      <c r="P29" s="21" t="s">
        <v>91</v>
      </c>
      <c r="Q29" s="27">
        <v>796</v>
      </c>
      <c r="R29" s="26" t="s">
        <v>678</v>
      </c>
      <c r="S29" s="12">
        <v>2</v>
      </c>
      <c r="T29" s="12">
        <v>16964.29</v>
      </c>
      <c r="U29" s="12">
        <f t="shared" si="0"/>
        <v>33928.58</v>
      </c>
      <c r="V29" s="12">
        <f t="shared" si="1"/>
        <v>38000.009600000005</v>
      </c>
      <c r="W29" s="23"/>
      <c r="X29" s="23">
        <v>2017</v>
      </c>
      <c r="Y29" s="25"/>
      <c r="Z29" s="92" t="s">
        <v>689</v>
      </c>
      <c r="AA29" s="92" t="s">
        <v>682</v>
      </c>
      <c r="AB29" s="92"/>
      <c r="AC29" s="92"/>
      <c r="AD29" s="95"/>
      <c r="AE29" s="95"/>
      <c r="AF29" s="92"/>
      <c r="AG29" s="96"/>
      <c r="AH29" s="92"/>
      <c r="AI29" s="94"/>
      <c r="AJ29" s="94"/>
    </row>
    <row r="30" spans="1:36" s="22" customFormat="1" ht="76.5" outlineLevel="1" x14ac:dyDescent="0.25">
      <c r="A30" s="22" t="s">
        <v>277</v>
      </c>
      <c r="B30" s="72" t="s">
        <v>2707</v>
      </c>
      <c r="C30" s="21" t="s">
        <v>79</v>
      </c>
      <c r="D30" s="21" t="s">
        <v>385</v>
      </c>
      <c r="E30" s="21" t="s">
        <v>380</v>
      </c>
      <c r="F30" s="21" t="s">
        <v>386</v>
      </c>
      <c r="G30" s="21" t="s">
        <v>392</v>
      </c>
      <c r="H30" s="23" t="s">
        <v>81</v>
      </c>
      <c r="I30" s="24">
        <v>0</v>
      </c>
      <c r="J30" s="25">
        <v>710000000</v>
      </c>
      <c r="K30" s="25" t="s">
        <v>82</v>
      </c>
      <c r="L30" s="23" t="s">
        <v>696</v>
      </c>
      <c r="M30" s="78" t="s">
        <v>4125</v>
      </c>
      <c r="N30" s="26" t="s">
        <v>84</v>
      </c>
      <c r="O30" s="26" t="s">
        <v>4214</v>
      </c>
      <c r="P30" s="21" t="s">
        <v>91</v>
      </c>
      <c r="Q30" s="27">
        <v>796</v>
      </c>
      <c r="R30" s="26" t="s">
        <v>678</v>
      </c>
      <c r="S30" s="12">
        <v>8</v>
      </c>
      <c r="T30" s="12">
        <v>11830.36</v>
      </c>
      <c r="U30" s="12">
        <f t="shared" si="0"/>
        <v>94642.880000000005</v>
      </c>
      <c r="V30" s="12">
        <f t="shared" si="1"/>
        <v>106000.02560000001</v>
      </c>
      <c r="W30" s="23"/>
      <c r="X30" s="23">
        <v>2017</v>
      </c>
      <c r="Y30" s="25"/>
      <c r="Z30" s="92" t="s">
        <v>689</v>
      </c>
      <c r="AA30" s="92" t="s">
        <v>682</v>
      </c>
      <c r="AB30" s="92"/>
      <c r="AC30" s="92"/>
      <c r="AD30" s="95"/>
      <c r="AE30" s="95"/>
      <c r="AF30" s="92"/>
      <c r="AG30" s="96"/>
      <c r="AH30" s="92"/>
      <c r="AI30" s="94"/>
      <c r="AJ30" s="94"/>
    </row>
    <row r="31" spans="1:36" s="22" customFormat="1" ht="76.5" outlineLevel="1" x14ac:dyDescent="0.25">
      <c r="A31" s="22" t="s">
        <v>277</v>
      </c>
      <c r="B31" s="72" t="s">
        <v>2708</v>
      </c>
      <c r="C31" s="21" t="s">
        <v>79</v>
      </c>
      <c r="D31" s="21" t="s">
        <v>393</v>
      </c>
      <c r="E31" s="21" t="s">
        <v>380</v>
      </c>
      <c r="F31" s="21" t="s">
        <v>394</v>
      </c>
      <c r="G31" s="21" t="s">
        <v>382</v>
      </c>
      <c r="H31" s="23" t="s">
        <v>81</v>
      </c>
      <c r="I31" s="24">
        <v>0</v>
      </c>
      <c r="J31" s="25">
        <v>710000000</v>
      </c>
      <c r="K31" s="25" t="s">
        <v>82</v>
      </c>
      <c r="L31" s="23" t="s">
        <v>696</v>
      </c>
      <c r="M31" s="78" t="s">
        <v>4125</v>
      </c>
      <c r="N31" s="26" t="s">
        <v>84</v>
      </c>
      <c r="O31" s="26" t="s">
        <v>4214</v>
      </c>
      <c r="P31" s="21" t="s">
        <v>91</v>
      </c>
      <c r="Q31" s="27">
        <v>796</v>
      </c>
      <c r="R31" s="26" t="s">
        <v>678</v>
      </c>
      <c r="S31" s="12">
        <v>2</v>
      </c>
      <c r="T31" s="12">
        <v>38571.43</v>
      </c>
      <c r="U31" s="12">
        <f t="shared" si="0"/>
        <v>77142.86</v>
      </c>
      <c r="V31" s="12">
        <f t="shared" si="1"/>
        <v>86400.003200000006</v>
      </c>
      <c r="W31" s="23"/>
      <c r="X31" s="23">
        <v>2017</v>
      </c>
      <c r="Y31" s="25"/>
      <c r="Z31" s="92" t="s">
        <v>689</v>
      </c>
      <c r="AA31" s="92" t="s">
        <v>682</v>
      </c>
      <c r="AB31" s="92"/>
      <c r="AC31" s="92"/>
      <c r="AD31" s="95"/>
      <c r="AE31" s="95"/>
      <c r="AF31" s="92"/>
      <c r="AG31" s="96"/>
      <c r="AH31" s="92"/>
      <c r="AI31" s="94"/>
      <c r="AJ31" s="94"/>
    </row>
    <row r="32" spans="1:36" s="22" customFormat="1" ht="76.5" outlineLevel="1" x14ac:dyDescent="0.25">
      <c r="A32" s="22" t="s">
        <v>277</v>
      </c>
      <c r="B32" s="72" t="s">
        <v>2709</v>
      </c>
      <c r="C32" s="21" t="s">
        <v>79</v>
      </c>
      <c r="D32" s="21" t="s">
        <v>383</v>
      </c>
      <c r="E32" s="21" t="s">
        <v>380</v>
      </c>
      <c r="F32" s="21" t="s">
        <v>3121</v>
      </c>
      <c r="G32" s="21" t="s">
        <v>3123</v>
      </c>
      <c r="H32" s="23" t="s">
        <v>81</v>
      </c>
      <c r="I32" s="24">
        <v>0</v>
      </c>
      <c r="J32" s="25">
        <v>710000000</v>
      </c>
      <c r="K32" s="25" t="s">
        <v>82</v>
      </c>
      <c r="L32" s="23" t="s">
        <v>696</v>
      </c>
      <c r="M32" s="78" t="s">
        <v>4125</v>
      </c>
      <c r="N32" s="26" t="s">
        <v>84</v>
      </c>
      <c r="O32" s="26" t="s">
        <v>4214</v>
      </c>
      <c r="P32" s="21" t="s">
        <v>91</v>
      </c>
      <c r="Q32" s="27">
        <v>796</v>
      </c>
      <c r="R32" s="26" t="s">
        <v>678</v>
      </c>
      <c r="S32" s="12">
        <v>4</v>
      </c>
      <c r="T32" s="12">
        <v>19642.86</v>
      </c>
      <c r="U32" s="12">
        <f t="shared" si="0"/>
        <v>78571.44</v>
      </c>
      <c r="V32" s="12">
        <f t="shared" si="1"/>
        <v>88000.012800000011</v>
      </c>
      <c r="W32" s="23"/>
      <c r="X32" s="23">
        <v>2017</v>
      </c>
      <c r="Y32" s="25"/>
      <c r="Z32" s="92" t="s">
        <v>689</v>
      </c>
      <c r="AA32" s="92" t="s">
        <v>682</v>
      </c>
      <c r="AB32" s="92"/>
      <c r="AC32" s="92"/>
      <c r="AD32" s="95"/>
      <c r="AE32" s="95"/>
      <c r="AF32" s="92"/>
      <c r="AG32" s="96"/>
      <c r="AH32" s="92"/>
      <c r="AI32" s="94"/>
      <c r="AJ32" s="94"/>
    </row>
    <row r="33" spans="1:36" s="22" customFormat="1" ht="76.5" outlineLevel="1" x14ac:dyDescent="0.25">
      <c r="A33" s="22" t="s">
        <v>277</v>
      </c>
      <c r="B33" s="72" t="s">
        <v>2710</v>
      </c>
      <c r="C33" s="21" t="s">
        <v>79</v>
      </c>
      <c r="D33" s="21" t="s">
        <v>395</v>
      </c>
      <c r="E33" s="21" t="s">
        <v>380</v>
      </c>
      <c r="F33" s="21" t="s">
        <v>396</v>
      </c>
      <c r="G33" s="21" t="s">
        <v>387</v>
      </c>
      <c r="H33" s="23" t="s">
        <v>81</v>
      </c>
      <c r="I33" s="24">
        <v>0</v>
      </c>
      <c r="J33" s="25">
        <v>710000000</v>
      </c>
      <c r="K33" s="25" t="s">
        <v>82</v>
      </c>
      <c r="L33" s="23" t="s">
        <v>696</v>
      </c>
      <c r="M33" s="78" t="s">
        <v>4125</v>
      </c>
      <c r="N33" s="26" t="s">
        <v>84</v>
      </c>
      <c r="O33" s="26" t="s">
        <v>4214</v>
      </c>
      <c r="P33" s="21" t="s">
        <v>91</v>
      </c>
      <c r="Q33" s="27">
        <v>796</v>
      </c>
      <c r="R33" s="26" t="s">
        <v>678</v>
      </c>
      <c r="S33" s="12">
        <v>2</v>
      </c>
      <c r="T33" s="12">
        <v>20535.71</v>
      </c>
      <c r="U33" s="12">
        <f t="shared" si="0"/>
        <v>41071.42</v>
      </c>
      <c r="V33" s="12">
        <f t="shared" si="1"/>
        <v>45999.990400000002</v>
      </c>
      <c r="W33" s="23"/>
      <c r="X33" s="23">
        <v>2017</v>
      </c>
      <c r="Y33" s="25"/>
      <c r="Z33" s="92" t="s">
        <v>689</v>
      </c>
      <c r="AA33" s="92" t="s">
        <v>682</v>
      </c>
      <c r="AB33" s="92"/>
      <c r="AC33" s="92"/>
      <c r="AD33" s="95"/>
      <c r="AE33" s="95"/>
      <c r="AF33" s="92"/>
      <c r="AG33" s="96"/>
      <c r="AH33" s="92"/>
      <c r="AI33" s="94"/>
      <c r="AJ33" s="94"/>
    </row>
    <row r="34" spans="1:36" s="22" customFormat="1" ht="76.5" outlineLevel="1" x14ac:dyDescent="0.25">
      <c r="A34" s="22" t="s">
        <v>277</v>
      </c>
      <c r="B34" s="72" t="s">
        <v>2711</v>
      </c>
      <c r="C34" s="21" t="s">
        <v>79</v>
      </c>
      <c r="D34" s="21" t="s">
        <v>393</v>
      </c>
      <c r="E34" s="21" t="s">
        <v>380</v>
      </c>
      <c r="F34" s="21" t="s">
        <v>394</v>
      </c>
      <c r="G34" s="21" t="s">
        <v>388</v>
      </c>
      <c r="H34" s="23" t="s">
        <v>81</v>
      </c>
      <c r="I34" s="24">
        <v>0</v>
      </c>
      <c r="J34" s="25">
        <v>710000000</v>
      </c>
      <c r="K34" s="25" t="s">
        <v>82</v>
      </c>
      <c r="L34" s="23" t="s">
        <v>696</v>
      </c>
      <c r="M34" s="78" t="s">
        <v>4125</v>
      </c>
      <c r="N34" s="26" t="s">
        <v>84</v>
      </c>
      <c r="O34" s="26" t="s">
        <v>4214</v>
      </c>
      <c r="P34" s="21" t="s">
        <v>91</v>
      </c>
      <c r="Q34" s="27">
        <v>796</v>
      </c>
      <c r="R34" s="26" t="s">
        <v>678</v>
      </c>
      <c r="S34" s="12">
        <v>20</v>
      </c>
      <c r="T34" s="12">
        <v>21428.57</v>
      </c>
      <c r="U34" s="12">
        <f t="shared" si="0"/>
        <v>428571.4</v>
      </c>
      <c r="V34" s="12">
        <f t="shared" si="1"/>
        <v>479999.96800000005</v>
      </c>
      <c r="W34" s="23"/>
      <c r="X34" s="23">
        <v>2017</v>
      </c>
      <c r="Y34" s="25"/>
      <c r="Z34" s="92" t="s">
        <v>689</v>
      </c>
      <c r="AA34" s="92" t="s">
        <v>682</v>
      </c>
      <c r="AB34" s="92"/>
      <c r="AC34" s="92"/>
      <c r="AD34" s="95"/>
      <c r="AE34" s="95"/>
      <c r="AF34" s="92"/>
      <c r="AG34" s="96"/>
      <c r="AH34" s="92"/>
      <c r="AI34" s="94"/>
      <c r="AJ34" s="94"/>
    </row>
    <row r="35" spans="1:36" s="22" customFormat="1" ht="76.5" outlineLevel="1" x14ac:dyDescent="0.25">
      <c r="A35" s="22" t="s">
        <v>277</v>
      </c>
      <c r="B35" s="72" t="s">
        <v>2712</v>
      </c>
      <c r="C35" s="21" t="s">
        <v>79</v>
      </c>
      <c r="D35" s="21" t="s">
        <v>393</v>
      </c>
      <c r="E35" s="21" t="s">
        <v>380</v>
      </c>
      <c r="F35" s="21" t="s">
        <v>394</v>
      </c>
      <c r="G35" s="21" t="s">
        <v>389</v>
      </c>
      <c r="H35" s="23" t="s">
        <v>81</v>
      </c>
      <c r="I35" s="24">
        <v>0</v>
      </c>
      <c r="J35" s="25">
        <v>710000000</v>
      </c>
      <c r="K35" s="25" t="s">
        <v>82</v>
      </c>
      <c r="L35" s="23" t="s">
        <v>696</v>
      </c>
      <c r="M35" s="78" t="s">
        <v>4125</v>
      </c>
      <c r="N35" s="26" t="s">
        <v>84</v>
      </c>
      <c r="O35" s="26" t="s">
        <v>4214</v>
      </c>
      <c r="P35" s="21" t="s">
        <v>91</v>
      </c>
      <c r="Q35" s="27">
        <v>796</v>
      </c>
      <c r="R35" s="26" t="s">
        <v>678</v>
      </c>
      <c r="S35" s="12">
        <v>4</v>
      </c>
      <c r="T35" s="12">
        <v>25000</v>
      </c>
      <c r="U35" s="12">
        <f t="shared" si="0"/>
        <v>100000</v>
      </c>
      <c r="V35" s="12">
        <f t="shared" si="1"/>
        <v>112000.00000000001</v>
      </c>
      <c r="W35" s="23"/>
      <c r="X35" s="23">
        <v>2017</v>
      </c>
      <c r="Y35" s="25"/>
      <c r="Z35" s="92" t="s">
        <v>689</v>
      </c>
      <c r="AA35" s="92" t="s">
        <v>682</v>
      </c>
      <c r="AB35" s="92"/>
      <c r="AC35" s="92"/>
      <c r="AD35" s="95"/>
      <c r="AE35" s="95"/>
      <c r="AF35" s="92"/>
      <c r="AG35" s="96"/>
      <c r="AH35" s="92"/>
      <c r="AI35" s="94"/>
      <c r="AJ35" s="94"/>
    </row>
    <row r="36" spans="1:36" s="22" customFormat="1" ht="76.5" outlineLevel="1" x14ac:dyDescent="0.25">
      <c r="A36" s="22" t="s">
        <v>277</v>
      </c>
      <c r="B36" s="72" t="s">
        <v>2713</v>
      </c>
      <c r="C36" s="21" t="s">
        <v>79</v>
      </c>
      <c r="D36" s="21" t="s">
        <v>393</v>
      </c>
      <c r="E36" s="21" t="s">
        <v>380</v>
      </c>
      <c r="F36" s="21" t="s">
        <v>394</v>
      </c>
      <c r="G36" s="21" t="s">
        <v>390</v>
      </c>
      <c r="H36" s="23" t="s">
        <v>81</v>
      </c>
      <c r="I36" s="24">
        <v>0</v>
      </c>
      <c r="J36" s="25">
        <v>710000000</v>
      </c>
      <c r="K36" s="25" t="s">
        <v>82</v>
      </c>
      <c r="L36" s="23" t="s">
        <v>696</v>
      </c>
      <c r="M36" s="78" t="s">
        <v>4125</v>
      </c>
      <c r="N36" s="26" t="s">
        <v>84</v>
      </c>
      <c r="O36" s="26" t="s">
        <v>4214</v>
      </c>
      <c r="P36" s="21" t="s">
        <v>91</v>
      </c>
      <c r="Q36" s="27">
        <v>796</v>
      </c>
      <c r="R36" s="26" t="s">
        <v>678</v>
      </c>
      <c r="S36" s="12">
        <v>4</v>
      </c>
      <c r="T36" s="12">
        <v>26785.71</v>
      </c>
      <c r="U36" s="12">
        <f t="shared" si="0"/>
        <v>107142.84</v>
      </c>
      <c r="V36" s="12">
        <f t="shared" si="1"/>
        <v>119999.9808</v>
      </c>
      <c r="W36" s="23"/>
      <c r="X36" s="23">
        <v>2017</v>
      </c>
      <c r="Y36" s="25"/>
      <c r="Z36" s="92" t="s">
        <v>689</v>
      </c>
      <c r="AA36" s="92" t="s">
        <v>682</v>
      </c>
      <c r="AB36" s="92"/>
      <c r="AC36" s="92"/>
      <c r="AD36" s="95"/>
      <c r="AE36" s="95"/>
      <c r="AF36" s="92"/>
      <c r="AG36" s="96"/>
      <c r="AH36" s="92"/>
      <c r="AI36" s="94"/>
      <c r="AJ36" s="94"/>
    </row>
    <row r="37" spans="1:36" s="22" customFormat="1" ht="76.5" outlineLevel="1" x14ac:dyDescent="0.25">
      <c r="A37" s="22" t="s">
        <v>277</v>
      </c>
      <c r="B37" s="72" t="s">
        <v>2714</v>
      </c>
      <c r="C37" s="21" t="s">
        <v>79</v>
      </c>
      <c r="D37" s="21" t="s">
        <v>393</v>
      </c>
      <c r="E37" s="21" t="s">
        <v>380</v>
      </c>
      <c r="F37" s="21" t="s">
        <v>394</v>
      </c>
      <c r="G37" s="21" t="s">
        <v>391</v>
      </c>
      <c r="H37" s="23" t="s">
        <v>81</v>
      </c>
      <c r="I37" s="24">
        <v>0</v>
      </c>
      <c r="J37" s="25">
        <v>710000000</v>
      </c>
      <c r="K37" s="25" t="s">
        <v>82</v>
      </c>
      <c r="L37" s="23" t="s">
        <v>696</v>
      </c>
      <c r="M37" s="78" t="s">
        <v>4125</v>
      </c>
      <c r="N37" s="26" t="s">
        <v>84</v>
      </c>
      <c r="O37" s="26" t="s">
        <v>4214</v>
      </c>
      <c r="P37" s="21" t="s">
        <v>91</v>
      </c>
      <c r="Q37" s="27">
        <v>796</v>
      </c>
      <c r="R37" s="26" t="s">
        <v>678</v>
      </c>
      <c r="S37" s="12">
        <v>4</v>
      </c>
      <c r="T37" s="12">
        <v>16964.29</v>
      </c>
      <c r="U37" s="12">
        <f t="shared" si="0"/>
        <v>67857.16</v>
      </c>
      <c r="V37" s="12">
        <f t="shared" si="1"/>
        <v>76000.01920000001</v>
      </c>
      <c r="W37" s="23"/>
      <c r="X37" s="23">
        <v>2017</v>
      </c>
      <c r="Y37" s="25"/>
      <c r="Z37" s="92" t="s">
        <v>689</v>
      </c>
      <c r="AA37" s="92" t="s">
        <v>682</v>
      </c>
      <c r="AB37" s="92"/>
      <c r="AC37" s="92"/>
      <c r="AD37" s="95"/>
      <c r="AE37" s="95"/>
      <c r="AF37" s="92"/>
      <c r="AG37" s="96"/>
      <c r="AH37" s="92"/>
      <c r="AI37" s="94"/>
      <c r="AJ37" s="94"/>
    </row>
    <row r="38" spans="1:36" s="22" customFormat="1" ht="76.5" outlineLevel="1" x14ac:dyDescent="0.25">
      <c r="A38" s="22" t="s">
        <v>277</v>
      </c>
      <c r="B38" s="72" t="s">
        <v>2715</v>
      </c>
      <c r="C38" s="21" t="s">
        <v>79</v>
      </c>
      <c r="D38" s="21" t="s">
        <v>395</v>
      </c>
      <c r="E38" s="21" t="s">
        <v>380</v>
      </c>
      <c r="F38" s="21" t="s">
        <v>396</v>
      </c>
      <c r="G38" s="21" t="s">
        <v>392</v>
      </c>
      <c r="H38" s="23" t="s">
        <v>81</v>
      </c>
      <c r="I38" s="24">
        <v>0</v>
      </c>
      <c r="J38" s="25">
        <v>710000000</v>
      </c>
      <c r="K38" s="25" t="s">
        <v>82</v>
      </c>
      <c r="L38" s="23" t="s">
        <v>696</v>
      </c>
      <c r="M38" s="78" t="s">
        <v>4125</v>
      </c>
      <c r="N38" s="26" t="s">
        <v>84</v>
      </c>
      <c r="O38" s="26" t="s">
        <v>4214</v>
      </c>
      <c r="P38" s="21" t="s">
        <v>91</v>
      </c>
      <c r="Q38" s="27">
        <v>796</v>
      </c>
      <c r="R38" s="26" t="s">
        <v>678</v>
      </c>
      <c r="S38" s="12">
        <v>8</v>
      </c>
      <c r="T38" s="12">
        <v>11830.36</v>
      </c>
      <c r="U38" s="12">
        <f t="shared" si="0"/>
        <v>94642.880000000005</v>
      </c>
      <c r="V38" s="12">
        <f t="shared" si="1"/>
        <v>106000.02560000001</v>
      </c>
      <c r="W38" s="23"/>
      <c r="X38" s="23">
        <v>2017</v>
      </c>
      <c r="Y38" s="25"/>
      <c r="Z38" s="92" t="s">
        <v>689</v>
      </c>
      <c r="AA38" s="92" t="s">
        <v>682</v>
      </c>
      <c r="AB38" s="92"/>
      <c r="AC38" s="92"/>
      <c r="AD38" s="95"/>
      <c r="AE38" s="95"/>
      <c r="AF38" s="92"/>
      <c r="AG38" s="96"/>
      <c r="AH38" s="92"/>
      <c r="AI38" s="94"/>
      <c r="AJ38" s="94"/>
    </row>
    <row r="39" spans="1:36" s="22" customFormat="1" ht="76.5" outlineLevel="1" x14ac:dyDescent="0.25">
      <c r="A39" s="22" t="s">
        <v>277</v>
      </c>
      <c r="B39" s="72" t="s">
        <v>2716</v>
      </c>
      <c r="C39" s="21" t="s">
        <v>79</v>
      </c>
      <c r="D39" s="21" t="s">
        <v>397</v>
      </c>
      <c r="E39" s="21" t="s">
        <v>398</v>
      </c>
      <c r="F39" s="21" t="s">
        <v>399</v>
      </c>
      <c r="G39" s="21" t="s">
        <v>382</v>
      </c>
      <c r="H39" s="23" t="s">
        <v>81</v>
      </c>
      <c r="I39" s="24">
        <v>0</v>
      </c>
      <c r="J39" s="25">
        <v>710000000</v>
      </c>
      <c r="K39" s="25" t="s">
        <v>82</v>
      </c>
      <c r="L39" s="23" t="s">
        <v>696</v>
      </c>
      <c r="M39" s="78" t="s">
        <v>4125</v>
      </c>
      <c r="N39" s="26" t="s">
        <v>84</v>
      </c>
      <c r="O39" s="26" t="s">
        <v>4214</v>
      </c>
      <c r="P39" s="21" t="s">
        <v>91</v>
      </c>
      <c r="Q39" s="27">
        <v>796</v>
      </c>
      <c r="R39" s="26" t="s">
        <v>678</v>
      </c>
      <c r="S39" s="12">
        <v>1</v>
      </c>
      <c r="T39" s="12">
        <v>18750</v>
      </c>
      <c r="U39" s="12">
        <f t="shared" si="0"/>
        <v>18750</v>
      </c>
      <c r="V39" s="12">
        <f t="shared" si="1"/>
        <v>21000.000000000004</v>
      </c>
      <c r="W39" s="23"/>
      <c r="X39" s="23">
        <v>2017</v>
      </c>
      <c r="Y39" s="25"/>
      <c r="Z39" s="92" t="s">
        <v>689</v>
      </c>
      <c r="AA39" s="92" t="s">
        <v>682</v>
      </c>
      <c r="AB39" s="92"/>
      <c r="AC39" s="92"/>
      <c r="AD39" s="95"/>
      <c r="AE39" s="95"/>
      <c r="AF39" s="92"/>
      <c r="AG39" s="96"/>
      <c r="AH39" s="92"/>
      <c r="AI39" s="94"/>
      <c r="AJ39" s="94"/>
    </row>
    <row r="40" spans="1:36" s="22" customFormat="1" ht="76.5" outlineLevel="1" x14ac:dyDescent="0.25">
      <c r="A40" s="22" t="s">
        <v>277</v>
      </c>
      <c r="B40" s="72" t="s">
        <v>2717</v>
      </c>
      <c r="C40" s="21" t="s">
        <v>79</v>
      </c>
      <c r="D40" s="21" t="s">
        <v>397</v>
      </c>
      <c r="E40" s="21" t="s">
        <v>398</v>
      </c>
      <c r="F40" s="21" t="s">
        <v>399</v>
      </c>
      <c r="G40" s="21" t="s">
        <v>384</v>
      </c>
      <c r="H40" s="23" t="s">
        <v>81</v>
      </c>
      <c r="I40" s="24">
        <v>0</v>
      </c>
      <c r="J40" s="25">
        <v>710000000</v>
      </c>
      <c r="K40" s="25" t="s">
        <v>82</v>
      </c>
      <c r="L40" s="23" t="s">
        <v>696</v>
      </c>
      <c r="M40" s="78" t="s">
        <v>4125</v>
      </c>
      <c r="N40" s="26" t="s">
        <v>84</v>
      </c>
      <c r="O40" s="26" t="s">
        <v>4214</v>
      </c>
      <c r="P40" s="21" t="s">
        <v>91</v>
      </c>
      <c r="Q40" s="27">
        <v>796</v>
      </c>
      <c r="R40" s="26" t="s">
        <v>678</v>
      </c>
      <c r="S40" s="12">
        <v>1</v>
      </c>
      <c r="T40" s="12">
        <v>19642.86</v>
      </c>
      <c r="U40" s="12">
        <f t="shared" si="0"/>
        <v>19642.86</v>
      </c>
      <c r="V40" s="12">
        <f t="shared" si="1"/>
        <v>22000.003200000003</v>
      </c>
      <c r="W40" s="23"/>
      <c r="X40" s="23">
        <v>2017</v>
      </c>
      <c r="Y40" s="25"/>
      <c r="Z40" s="92" t="s">
        <v>689</v>
      </c>
      <c r="AA40" s="92" t="s">
        <v>682</v>
      </c>
      <c r="AB40" s="92"/>
      <c r="AC40" s="92"/>
      <c r="AD40" s="95"/>
      <c r="AE40" s="95"/>
      <c r="AF40" s="92"/>
      <c r="AG40" s="96"/>
      <c r="AH40" s="92"/>
      <c r="AI40" s="94"/>
      <c r="AJ40" s="94"/>
    </row>
    <row r="41" spans="1:36" s="22" customFormat="1" ht="76.5" outlineLevel="1" x14ac:dyDescent="0.25">
      <c r="A41" s="22" t="s">
        <v>277</v>
      </c>
      <c r="B41" s="72" t="s">
        <v>2718</v>
      </c>
      <c r="C41" s="21" t="s">
        <v>79</v>
      </c>
      <c r="D41" s="21" t="s">
        <v>397</v>
      </c>
      <c r="E41" s="21" t="s">
        <v>398</v>
      </c>
      <c r="F41" s="21" t="s">
        <v>399</v>
      </c>
      <c r="G41" s="21" t="s">
        <v>387</v>
      </c>
      <c r="H41" s="23" t="s">
        <v>81</v>
      </c>
      <c r="I41" s="24">
        <v>0</v>
      </c>
      <c r="J41" s="25">
        <v>710000000</v>
      </c>
      <c r="K41" s="25" t="s">
        <v>82</v>
      </c>
      <c r="L41" s="23" t="s">
        <v>696</v>
      </c>
      <c r="M41" s="78" t="s">
        <v>4125</v>
      </c>
      <c r="N41" s="26" t="s">
        <v>84</v>
      </c>
      <c r="O41" s="26" t="s">
        <v>4214</v>
      </c>
      <c r="P41" s="21" t="s">
        <v>91</v>
      </c>
      <c r="Q41" s="27">
        <v>796</v>
      </c>
      <c r="R41" s="26" t="s">
        <v>678</v>
      </c>
      <c r="S41" s="12">
        <v>1</v>
      </c>
      <c r="T41" s="12">
        <v>16071.43</v>
      </c>
      <c r="U41" s="12">
        <f t="shared" si="0"/>
        <v>16071.43</v>
      </c>
      <c r="V41" s="12">
        <f t="shared" si="1"/>
        <v>18000.001600000003</v>
      </c>
      <c r="W41" s="23"/>
      <c r="X41" s="23">
        <v>2017</v>
      </c>
      <c r="Y41" s="25"/>
      <c r="Z41" s="92" t="s">
        <v>689</v>
      </c>
      <c r="AA41" s="92" t="s">
        <v>682</v>
      </c>
      <c r="AB41" s="92"/>
      <c r="AC41" s="92"/>
      <c r="AD41" s="95"/>
      <c r="AE41" s="95"/>
      <c r="AF41" s="92"/>
      <c r="AG41" s="96"/>
      <c r="AH41" s="92"/>
      <c r="AI41" s="94"/>
      <c r="AJ41" s="94"/>
    </row>
    <row r="42" spans="1:36" s="22" customFormat="1" ht="76.5" outlineLevel="1" x14ac:dyDescent="0.25">
      <c r="A42" s="22" t="s">
        <v>277</v>
      </c>
      <c r="B42" s="72" t="s">
        <v>2719</v>
      </c>
      <c r="C42" s="21" t="s">
        <v>79</v>
      </c>
      <c r="D42" s="21" t="s">
        <v>397</v>
      </c>
      <c r="E42" s="21" t="s">
        <v>398</v>
      </c>
      <c r="F42" s="21" t="s">
        <v>399</v>
      </c>
      <c r="G42" s="21" t="s">
        <v>390</v>
      </c>
      <c r="H42" s="23" t="s">
        <v>81</v>
      </c>
      <c r="I42" s="24">
        <v>0</v>
      </c>
      <c r="J42" s="25">
        <v>710000000</v>
      </c>
      <c r="K42" s="25" t="s">
        <v>82</v>
      </c>
      <c r="L42" s="23" t="s">
        <v>696</v>
      </c>
      <c r="M42" s="78" t="s">
        <v>4125</v>
      </c>
      <c r="N42" s="26" t="s">
        <v>84</v>
      </c>
      <c r="O42" s="26" t="s">
        <v>4214</v>
      </c>
      <c r="P42" s="21" t="s">
        <v>91</v>
      </c>
      <c r="Q42" s="27">
        <v>796</v>
      </c>
      <c r="R42" s="26" t="s">
        <v>678</v>
      </c>
      <c r="S42" s="12">
        <v>1</v>
      </c>
      <c r="T42" s="12">
        <v>20758.93</v>
      </c>
      <c r="U42" s="12">
        <f t="shared" si="0"/>
        <v>20758.93</v>
      </c>
      <c r="V42" s="12">
        <f t="shared" si="1"/>
        <v>23250.001600000003</v>
      </c>
      <c r="W42" s="23"/>
      <c r="X42" s="23">
        <v>2017</v>
      </c>
      <c r="Y42" s="25"/>
      <c r="Z42" s="92" t="s">
        <v>689</v>
      </c>
      <c r="AA42" s="92" t="s">
        <v>682</v>
      </c>
      <c r="AB42" s="92"/>
      <c r="AC42" s="92"/>
      <c r="AD42" s="95"/>
      <c r="AE42" s="95"/>
      <c r="AF42" s="92"/>
      <c r="AG42" s="96"/>
      <c r="AH42" s="92"/>
      <c r="AI42" s="94"/>
      <c r="AJ42" s="94"/>
    </row>
    <row r="43" spans="1:36" s="22" customFormat="1" ht="76.5" outlineLevel="1" x14ac:dyDescent="0.25">
      <c r="A43" s="22" t="s">
        <v>277</v>
      </c>
      <c r="B43" s="72" t="s">
        <v>2720</v>
      </c>
      <c r="C43" s="21" t="s">
        <v>79</v>
      </c>
      <c r="D43" s="21" t="s">
        <v>397</v>
      </c>
      <c r="E43" s="21" t="s">
        <v>398</v>
      </c>
      <c r="F43" s="21" t="s">
        <v>399</v>
      </c>
      <c r="G43" s="21" t="s">
        <v>391</v>
      </c>
      <c r="H43" s="23" t="s">
        <v>81</v>
      </c>
      <c r="I43" s="24">
        <v>0</v>
      </c>
      <c r="J43" s="25">
        <v>710000000</v>
      </c>
      <c r="K43" s="25" t="s">
        <v>82</v>
      </c>
      <c r="L43" s="23" t="s">
        <v>696</v>
      </c>
      <c r="M43" s="78" t="s">
        <v>4125</v>
      </c>
      <c r="N43" s="26" t="s">
        <v>84</v>
      </c>
      <c r="O43" s="26" t="s">
        <v>4214</v>
      </c>
      <c r="P43" s="21" t="s">
        <v>91</v>
      </c>
      <c r="Q43" s="27">
        <v>796</v>
      </c>
      <c r="R43" s="26" t="s">
        <v>678</v>
      </c>
      <c r="S43" s="12">
        <v>2</v>
      </c>
      <c r="T43" s="12">
        <v>10714.29</v>
      </c>
      <c r="U43" s="12">
        <f t="shared" si="0"/>
        <v>21428.58</v>
      </c>
      <c r="V43" s="12">
        <f t="shared" si="1"/>
        <v>24000.009600000005</v>
      </c>
      <c r="W43" s="23"/>
      <c r="X43" s="23">
        <v>2017</v>
      </c>
      <c r="Y43" s="25"/>
      <c r="Z43" s="92" t="s">
        <v>689</v>
      </c>
      <c r="AA43" s="92" t="s">
        <v>682</v>
      </c>
      <c r="AB43" s="92"/>
      <c r="AC43" s="92"/>
      <c r="AD43" s="95"/>
      <c r="AE43" s="95"/>
      <c r="AF43" s="92"/>
      <c r="AG43" s="96"/>
      <c r="AH43" s="92"/>
      <c r="AI43" s="94"/>
      <c r="AJ43" s="94"/>
    </row>
    <row r="44" spans="1:36" s="22" customFormat="1" ht="76.5" outlineLevel="1" x14ac:dyDescent="0.25">
      <c r="A44" s="22" t="s">
        <v>277</v>
      </c>
      <c r="B44" s="72" t="s">
        <v>2721</v>
      </c>
      <c r="C44" s="21" t="s">
        <v>79</v>
      </c>
      <c r="D44" s="21" t="s">
        <v>397</v>
      </c>
      <c r="E44" s="21" t="s">
        <v>398</v>
      </c>
      <c r="F44" s="21" t="s">
        <v>399</v>
      </c>
      <c r="G44" s="21" t="s">
        <v>392</v>
      </c>
      <c r="H44" s="23" t="s">
        <v>81</v>
      </c>
      <c r="I44" s="24">
        <v>0</v>
      </c>
      <c r="J44" s="25">
        <v>710000000</v>
      </c>
      <c r="K44" s="25" t="s">
        <v>82</v>
      </c>
      <c r="L44" s="23" t="s">
        <v>696</v>
      </c>
      <c r="M44" s="78" t="s">
        <v>4125</v>
      </c>
      <c r="N44" s="26" t="s">
        <v>84</v>
      </c>
      <c r="O44" s="26" t="s">
        <v>4214</v>
      </c>
      <c r="P44" s="21" t="s">
        <v>91</v>
      </c>
      <c r="Q44" s="27">
        <v>796</v>
      </c>
      <c r="R44" s="26" t="s">
        <v>678</v>
      </c>
      <c r="S44" s="12">
        <v>2</v>
      </c>
      <c r="T44" s="12">
        <v>8928.57</v>
      </c>
      <c r="U44" s="12">
        <f t="shared" si="0"/>
        <v>17857.14</v>
      </c>
      <c r="V44" s="12">
        <f t="shared" si="1"/>
        <v>19999.996800000001</v>
      </c>
      <c r="W44" s="23"/>
      <c r="X44" s="23">
        <v>2017</v>
      </c>
      <c r="Y44" s="25"/>
      <c r="Z44" s="92" t="s">
        <v>689</v>
      </c>
      <c r="AA44" s="92" t="s">
        <v>682</v>
      </c>
      <c r="AB44" s="92"/>
      <c r="AC44" s="92"/>
      <c r="AD44" s="95"/>
      <c r="AE44" s="95"/>
      <c r="AF44" s="92"/>
      <c r="AG44" s="96"/>
      <c r="AH44" s="92"/>
      <c r="AI44" s="94"/>
      <c r="AJ44" s="94"/>
    </row>
    <row r="45" spans="1:36" s="22" customFormat="1" ht="76.5" outlineLevel="1" x14ac:dyDescent="0.25">
      <c r="A45" s="22" t="s">
        <v>277</v>
      </c>
      <c r="B45" s="72" t="s">
        <v>2722</v>
      </c>
      <c r="C45" s="21" t="s">
        <v>79</v>
      </c>
      <c r="D45" s="21" t="s">
        <v>400</v>
      </c>
      <c r="E45" s="21" t="s">
        <v>401</v>
      </c>
      <c r="F45" s="21" t="s">
        <v>402</v>
      </c>
      <c r="G45" s="21" t="s">
        <v>384</v>
      </c>
      <c r="H45" s="23" t="s">
        <v>81</v>
      </c>
      <c r="I45" s="24">
        <v>0</v>
      </c>
      <c r="J45" s="25">
        <v>710000000</v>
      </c>
      <c r="K45" s="25" t="s">
        <v>82</v>
      </c>
      <c r="L45" s="23" t="s">
        <v>696</v>
      </c>
      <c r="M45" s="78" t="s">
        <v>4125</v>
      </c>
      <c r="N45" s="26" t="s">
        <v>84</v>
      </c>
      <c r="O45" s="26" t="s">
        <v>4214</v>
      </c>
      <c r="P45" s="21" t="s">
        <v>91</v>
      </c>
      <c r="Q45" s="27">
        <v>796</v>
      </c>
      <c r="R45" s="26" t="s">
        <v>678</v>
      </c>
      <c r="S45" s="12">
        <v>2</v>
      </c>
      <c r="T45" s="12">
        <v>30803.57</v>
      </c>
      <c r="U45" s="12">
        <f t="shared" si="0"/>
        <v>61607.14</v>
      </c>
      <c r="V45" s="12">
        <f t="shared" si="1"/>
        <v>68999.996800000008</v>
      </c>
      <c r="W45" s="23"/>
      <c r="X45" s="23">
        <v>2017</v>
      </c>
      <c r="Y45" s="25"/>
      <c r="Z45" s="92" t="s">
        <v>689</v>
      </c>
      <c r="AA45" s="92" t="s">
        <v>682</v>
      </c>
      <c r="AB45" s="92"/>
      <c r="AC45" s="92"/>
      <c r="AD45" s="95"/>
      <c r="AE45" s="95"/>
      <c r="AF45" s="92"/>
      <c r="AG45" s="96"/>
      <c r="AH45" s="92"/>
      <c r="AI45" s="94"/>
      <c r="AJ45" s="94"/>
    </row>
    <row r="46" spans="1:36" s="22" customFormat="1" ht="76.5" outlineLevel="1" x14ac:dyDescent="0.25">
      <c r="A46" s="22" t="s">
        <v>277</v>
      </c>
      <c r="B46" s="72" t="s">
        <v>2723</v>
      </c>
      <c r="C46" s="21" t="s">
        <v>79</v>
      </c>
      <c r="D46" s="21" t="s">
        <v>400</v>
      </c>
      <c r="E46" s="21" t="s">
        <v>401</v>
      </c>
      <c r="F46" s="21" t="s">
        <v>402</v>
      </c>
      <c r="G46" s="21" t="s">
        <v>387</v>
      </c>
      <c r="H46" s="23" t="s">
        <v>81</v>
      </c>
      <c r="I46" s="24">
        <v>0</v>
      </c>
      <c r="J46" s="25">
        <v>710000000</v>
      </c>
      <c r="K46" s="25" t="s">
        <v>82</v>
      </c>
      <c r="L46" s="23" t="s">
        <v>696</v>
      </c>
      <c r="M46" s="78" t="s">
        <v>4125</v>
      </c>
      <c r="N46" s="26" t="s">
        <v>84</v>
      </c>
      <c r="O46" s="26" t="s">
        <v>4214</v>
      </c>
      <c r="P46" s="21" t="s">
        <v>91</v>
      </c>
      <c r="Q46" s="27">
        <v>796</v>
      </c>
      <c r="R46" s="26" t="s">
        <v>678</v>
      </c>
      <c r="S46" s="12">
        <v>1</v>
      </c>
      <c r="T46" s="12">
        <v>32589.29</v>
      </c>
      <c r="U46" s="12">
        <f t="shared" si="0"/>
        <v>32589.29</v>
      </c>
      <c r="V46" s="12">
        <f t="shared" si="1"/>
        <v>36500.004800000002</v>
      </c>
      <c r="W46" s="23"/>
      <c r="X46" s="23">
        <v>2017</v>
      </c>
      <c r="Y46" s="25"/>
      <c r="Z46" s="92" t="s">
        <v>689</v>
      </c>
      <c r="AA46" s="92" t="s">
        <v>682</v>
      </c>
      <c r="AB46" s="92"/>
      <c r="AC46" s="92"/>
      <c r="AD46" s="95"/>
      <c r="AE46" s="95"/>
      <c r="AF46" s="92"/>
      <c r="AG46" s="96"/>
      <c r="AH46" s="92"/>
      <c r="AI46" s="94"/>
      <c r="AJ46" s="94"/>
    </row>
    <row r="47" spans="1:36" s="22" customFormat="1" ht="76.5" outlineLevel="1" x14ac:dyDescent="0.25">
      <c r="A47" s="22" t="s">
        <v>277</v>
      </c>
      <c r="B47" s="72" t="s">
        <v>2724</v>
      </c>
      <c r="C47" s="21" t="s">
        <v>79</v>
      </c>
      <c r="D47" s="21" t="s">
        <v>403</v>
      </c>
      <c r="E47" s="21" t="s">
        <v>401</v>
      </c>
      <c r="F47" s="21" t="s">
        <v>404</v>
      </c>
      <c r="G47" s="21" t="s">
        <v>389</v>
      </c>
      <c r="H47" s="23" t="s">
        <v>81</v>
      </c>
      <c r="I47" s="24">
        <v>0</v>
      </c>
      <c r="J47" s="25">
        <v>710000000</v>
      </c>
      <c r="K47" s="25" t="s">
        <v>82</v>
      </c>
      <c r="L47" s="23" t="s">
        <v>696</v>
      </c>
      <c r="M47" s="78" t="s">
        <v>4125</v>
      </c>
      <c r="N47" s="26" t="s">
        <v>84</v>
      </c>
      <c r="O47" s="26" t="s">
        <v>4214</v>
      </c>
      <c r="P47" s="21" t="s">
        <v>91</v>
      </c>
      <c r="Q47" s="27">
        <v>796</v>
      </c>
      <c r="R47" s="26" t="s">
        <v>678</v>
      </c>
      <c r="S47" s="12">
        <v>1</v>
      </c>
      <c r="T47" s="12">
        <v>38839.29</v>
      </c>
      <c r="U47" s="12">
        <f t="shared" si="0"/>
        <v>38839.29</v>
      </c>
      <c r="V47" s="12">
        <f t="shared" si="1"/>
        <v>43500.004800000002</v>
      </c>
      <c r="W47" s="23"/>
      <c r="X47" s="23">
        <v>2017</v>
      </c>
      <c r="Y47" s="25"/>
      <c r="Z47" s="92" t="s">
        <v>689</v>
      </c>
      <c r="AA47" s="92" t="s">
        <v>682</v>
      </c>
      <c r="AB47" s="92"/>
      <c r="AC47" s="92"/>
      <c r="AD47" s="95"/>
      <c r="AE47" s="95"/>
      <c r="AF47" s="92"/>
      <c r="AG47" s="96"/>
      <c r="AH47" s="92"/>
      <c r="AI47" s="94"/>
      <c r="AJ47" s="94"/>
    </row>
    <row r="48" spans="1:36" s="22" customFormat="1" ht="76.5" outlineLevel="1" x14ac:dyDescent="0.25">
      <c r="A48" s="22" t="s">
        <v>277</v>
      </c>
      <c r="B48" s="72" t="s">
        <v>2725</v>
      </c>
      <c r="C48" s="21" t="s">
        <v>79</v>
      </c>
      <c r="D48" s="21" t="s">
        <v>403</v>
      </c>
      <c r="E48" s="21" t="s">
        <v>401</v>
      </c>
      <c r="F48" s="21" t="s">
        <v>404</v>
      </c>
      <c r="G48" s="21" t="s">
        <v>390</v>
      </c>
      <c r="H48" s="23" t="s">
        <v>81</v>
      </c>
      <c r="I48" s="24">
        <v>0</v>
      </c>
      <c r="J48" s="25">
        <v>710000000</v>
      </c>
      <c r="K48" s="25" t="s">
        <v>82</v>
      </c>
      <c r="L48" s="23" t="s">
        <v>696</v>
      </c>
      <c r="M48" s="78" t="s">
        <v>4125</v>
      </c>
      <c r="N48" s="26" t="s">
        <v>84</v>
      </c>
      <c r="O48" s="26" t="s">
        <v>4214</v>
      </c>
      <c r="P48" s="21" t="s">
        <v>91</v>
      </c>
      <c r="Q48" s="27">
        <v>796</v>
      </c>
      <c r="R48" s="26" t="s">
        <v>678</v>
      </c>
      <c r="S48" s="12">
        <v>2</v>
      </c>
      <c r="T48" s="12">
        <v>27046.880000000001</v>
      </c>
      <c r="U48" s="12">
        <f t="shared" si="0"/>
        <v>54093.760000000002</v>
      </c>
      <c r="V48" s="12">
        <f t="shared" si="1"/>
        <v>60585.011200000008</v>
      </c>
      <c r="W48" s="23"/>
      <c r="X48" s="23">
        <v>2017</v>
      </c>
      <c r="Y48" s="25"/>
      <c r="Z48" s="92" t="s">
        <v>689</v>
      </c>
      <c r="AA48" s="92" t="s">
        <v>682</v>
      </c>
      <c r="AB48" s="92"/>
      <c r="AC48" s="92"/>
      <c r="AD48" s="95"/>
      <c r="AE48" s="95"/>
      <c r="AF48" s="92"/>
      <c r="AG48" s="96"/>
      <c r="AH48" s="92"/>
      <c r="AI48" s="94"/>
      <c r="AJ48" s="94"/>
    </row>
    <row r="49" spans="1:36" s="22" customFormat="1" ht="76.5" outlineLevel="1" x14ac:dyDescent="0.25">
      <c r="A49" s="22" t="s">
        <v>277</v>
      </c>
      <c r="B49" s="72" t="s">
        <v>2726</v>
      </c>
      <c r="C49" s="21" t="s">
        <v>79</v>
      </c>
      <c r="D49" s="21" t="s">
        <v>403</v>
      </c>
      <c r="E49" s="21" t="s">
        <v>401</v>
      </c>
      <c r="F49" s="21" t="s">
        <v>404</v>
      </c>
      <c r="G49" s="21" t="s">
        <v>391</v>
      </c>
      <c r="H49" s="23" t="s">
        <v>81</v>
      </c>
      <c r="I49" s="24">
        <v>0</v>
      </c>
      <c r="J49" s="25">
        <v>710000000</v>
      </c>
      <c r="K49" s="25" t="s">
        <v>82</v>
      </c>
      <c r="L49" s="23" t="s">
        <v>696</v>
      </c>
      <c r="M49" s="78" t="s">
        <v>4125</v>
      </c>
      <c r="N49" s="26" t="s">
        <v>84</v>
      </c>
      <c r="O49" s="26" t="s">
        <v>4214</v>
      </c>
      <c r="P49" s="21" t="s">
        <v>91</v>
      </c>
      <c r="Q49" s="27">
        <v>796</v>
      </c>
      <c r="R49" s="26" t="s">
        <v>678</v>
      </c>
      <c r="S49" s="12">
        <v>2</v>
      </c>
      <c r="T49" s="12">
        <v>21160.71</v>
      </c>
      <c r="U49" s="12">
        <f t="shared" si="0"/>
        <v>42321.42</v>
      </c>
      <c r="V49" s="12">
        <f t="shared" si="1"/>
        <v>47399.990400000002</v>
      </c>
      <c r="W49" s="23"/>
      <c r="X49" s="23">
        <v>2017</v>
      </c>
      <c r="Y49" s="25"/>
      <c r="Z49" s="92" t="s">
        <v>689</v>
      </c>
      <c r="AA49" s="92" t="s">
        <v>682</v>
      </c>
      <c r="AB49" s="92"/>
      <c r="AC49" s="92"/>
      <c r="AD49" s="95"/>
      <c r="AE49" s="95"/>
      <c r="AF49" s="92"/>
      <c r="AG49" s="96"/>
      <c r="AH49" s="92"/>
      <c r="AI49" s="94"/>
      <c r="AJ49" s="94"/>
    </row>
    <row r="50" spans="1:36" s="22" customFormat="1" ht="76.5" outlineLevel="1" x14ac:dyDescent="0.25">
      <c r="A50" s="22" t="s">
        <v>277</v>
      </c>
      <c r="B50" s="72" t="s">
        <v>2727</v>
      </c>
      <c r="C50" s="21" t="s">
        <v>79</v>
      </c>
      <c r="D50" s="21" t="s">
        <v>403</v>
      </c>
      <c r="E50" s="21" t="s">
        <v>401</v>
      </c>
      <c r="F50" s="21" t="s">
        <v>404</v>
      </c>
      <c r="G50" s="21" t="s">
        <v>392</v>
      </c>
      <c r="H50" s="23" t="s">
        <v>81</v>
      </c>
      <c r="I50" s="24">
        <v>0</v>
      </c>
      <c r="J50" s="25">
        <v>710000000</v>
      </c>
      <c r="K50" s="25" t="s">
        <v>82</v>
      </c>
      <c r="L50" s="23" t="s">
        <v>696</v>
      </c>
      <c r="M50" s="78" t="s">
        <v>4125</v>
      </c>
      <c r="N50" s="26" t="s">
        <v>84</v>
      </c>
      <c r="O50" s="26" t="s">
        <v>4214</v>
      </c>
      <c r="P50" s="21" t="s">
        <v>91</v>
      </c>
      <c r="Q50" s="27">
        <v>796</v>
      </c>
      <c r="R50" s="26" t="s">
        <v>678</v>
      </c>
      <c r="S50" s="12">
        <v>2</v>
      </c>
      <c r="T50" s="12">
        <v>23392.86</v>
      </c>
      <c r="U50" s="12">
        <f t="shared" si="0"/>
        <v>46785.72</v>
      </c>
      <c r="V50" s="12">
        <f t="shared" si="1"/>
        <v>52400.006400000006</v>
      </c>
      <c r="W50" s="23"/>
      <c r="X50" s="23">
        <v>2017</v>
      </c>
      <c r="Y50" s="25"/>
      <c r="Z50" s="92" t="s">
        <v>689</v>
      </c>
      <c r="AA50" s="92" t="s">
        <v>682</v>
      </c>
      <c r="AB50" s="92"/>
      <c r="AC50" s="92"/>
      <c r="AD50" s="95"/>
      <c r="AE50" s="95"/>
      <c r="AF50" s="92"/>
      <c r="AG50" s="96"/>
      <c r="AH50" s="92"/>
      <c r="AI50" s="94"/>
      <c r="AJ50" s="94"/>
    </row>
    <row r="51" spans="1:36" s="22" customFormat="1" ht="76.5" outlineLevel="1" x14ac:dyDescent="0.25">
      <c r="A51" s="22" t="s">
        <v>277</v>
      </c>
      <c r="B51" s="72" t="s">
        <v>2728</v>
      </c>
      <c r="C51" s="21" t="s">
        <v>79</v>
      </c>
      <c r="D51" s="21" t="s">
        <v>405</v>
      </c>
      <c r="E51" s="21" t="s">
        <v>401</v>
      </c>
      <c r="F51" s="21" t="s">
        <v>406</v>
      </c>
      <c r="G51" s="21" t="s">
        <v>407</v>
      </c>
      <c r="H51" s="23" t="s">
        <v>81</v>
      </c>
      <c r="I51" s="24">
        <v>0</v>
      </c>
      <c r="J51" s="25">
        <v>710000000</v>
      </c>
      <c r="K51" s="25" t="s">
        <v>82</v>
      </c>
      <c r="L51" s="23" t="s">
        <v>696</v>
      </c>
      <c r="M51" s="78" t="s">
        <v>4125</v>
      </c>
      <c r="N51" s="26" t="s">
        <v>84</v>
      </c>
      <c r="O51" s="26" t="s">
        <v>4214</v>
      </c>
      <c r="P51" s="21" t="s">
        <v>91</v>
      </c>
      <c r="Q51" s="27">
        <v>796</v>
      </c>
      <c r="R51" s="26" t="s">
        <v>678</v>
      </c>
      <c r="S51" s="12">
        <v>1</v>
      </c>
      <c r="T51" s="12">
        <v>22321.43</v>
      </c>
      <c r="U51" s="12">
        <f t="shared" si="0"/>
        <v>22321.43</v>
      </c>
      <c r="V51" s="12">
        <f t="shared" si="1"/>
        <v>25000.001600000003</v>
      </c>
      <c r="W51" s="23"/>
      <c r="X51" s="23">
        <v>2017</v>
      </c>
      <c r="Y51" s="25"/>
      <c r="Z51" s="92" t="s">
        <v>689</v>
      </c>
      <c r="AA51" s="92" t="s">
        <v>682</v>
      </c>
      <c r="AB51" s="92"/>
      <c r="AC51" s="92"/>
      <c r="AD51" s="95"/>
      <c r="AE51" s="95"/>
      <c r="AF51" s="92"/>
      <c r="AG51" s="96"/>
      <c r="AH51" s="92"/>
      <c r="AI51" s="94"/>
      <c r="AJ51" s="94"/>
    </row>
    <row r="52" spans="1:36" s="22" customFormat="1" ht="76.5" outlineLevel="1" x14ac:dyDescent="0.25">
      <c r="A52" s="22" t="s">
        <v>277</v>
      </c>
      <c r="B52" s="72" t="s">
        <v>2729</v>
      </c>
      <c r="C52" s="21" t="s">
        <v>79</v>
      </c>
      <c r="D52" s="21" t="s">
        <v>408</v>
      </c>
      <c r="E52" s="21" t="s">
        <v>409</v>
      </c>
      <c r="F52" s="21" t="s">
        <v>410</v>
      </c>
      <c r="G52" s="21" t="s">
        <v>382</v>
      </c>
      <c r="H52" s="23" t="s">
        <v>81</v>
      </c>
      <c r="I52" s="24">
        <v>0</v>
      </c>
      <c r="J52" s="25">
        <v>710000000</v>
      </c>
      <c r="K52" s="25" t="s">
        <v>82</v>
      </c>
      <c r="L52" s="23" t="s">
        <v>696</v>
      </c>
      <c r="M52" s="78" t="s">
        <v>4125</v>
      </c>
      <c r="N52" s="26" t="s">
        <v>84</v>
      </c>
      <c r="O52" s="26" t="s">
        <v>4214</v>
      </c>
      <c r="P52" s="21" t="s">
        <v>91</v>
      </c>
      <c r="Q52" s="27">
        <v>796</v>
      </c>
      <c r="R52" s="26" t="s">
        <v>678</v>
      </c>
      <c r="S52" s="12">
        <v>1</v>
      </c>
      <c r="T52" s="12">
        <v>19017.86</v>
      </c>
      <c r="U52" s="12">
        <f t="shared" si="0"/>
        <v>19017.86</v>
      </c>
      <c r="V52" s="12">
        <f t="shared" si="1"/>
        <v>21300.003200000003</v>
      </c>
      <c r="W52" s="23"/>
      <c r="X52" s="23">
        <v>2017</v>
      </c>
      <c r="Y52" s="25"/>
      <c r="Z52" s="92" t="s">
        <v>689</v>
      </c>
      <c r="AA52" s="92" t="s">
        <v>682</v>
      </c>
      <c r="AB52" s="92"/>
      <c r="AC52" s="92"/>
      <c r="AD52" s="95"/>
      <c r="AE52" s="95"/>
      <c r="AF52" s="92"/>
      <c r="AG52" s="96"/>
      <c r="AH52" s="92"/>
      <c r="AI52" s="94"/>
      <c r="AJ52" s="94"/>
    </row>
    <row r="53" spans="1:36" s="22" customFormat="1" ht="89.25" outlineLevel="1" x14ac:dyDescent="0.25">
      <c r="A53" s="22" t="s">
        <v>277</v>
      </c>
      <c r="B53" s="72" t="s">
        <v>2730</v>
      </c>
      <c r="C53" s="21" t="s">
        <v>79</v>
      </c>
      <c r="D53" s="21" t="s">
        <v>411</v>
      </c>
      <c r="E53" s="21" t="s">
        <v>409</v>
      </c>
      <c r="F53" s="21" t="s">
        <v>412</v>
      </c>
      <c r="G53" s="21" t="s">
        <v>384</v>
      </c>
      <c r="H53" s="23" t="s">
        <v>81</v>
      </c>
      <c r="I53" s="24">
        <v>0</v>
      </c>
      <c r="J53" s="25">
        <v>710000000</v>
      </c>
      <c r="K53" s="25" t="s">
        <v>82</v>
      </c>
      <c r="L53" s="23" t="s">
        <v>696</v>
      </c>
      <c r="M53" s="78" t="s">
        <v>4125</v>
      </c>
      <c r="N53" s="26" t="s">
        <v>84</v>
      </c>
      <c r="O53" s="26" t="s">
        <v>4214</v>
      </c>
      <c r="P53" s="21" t="s">
        <v>91</v>
      </c>
      <c r="Q53" s="27">
        <v>796</v>
      </c>
      <c r="R53" s="26" t="s">
        <v>678</v>
      </c>
      <c r="S53" s="12">
        <v>1</v>
      </c>
      <c r="T53" s="12">
        <v>22321.43</v>
      </c>
      <c r="U53" s="12">
        <f t="shared" si="0"/>
        <v>22321.43</v>
      </c>
      <c r="V53" s="12">
        <f t="shared" si="1"/>
        <v>25000.001600000003</v>
      </c>
      <c r="W53" s="23"/>
      <c r="X53" s="23">
        <v>2017</v>
      </c>
      <c r="Y53" s="25"/>
      <c r="Z53" s="92" t="s">
        <v>689</v>
      </c>
      <c r="AA53" s="92" t="s">
        <v>682</v>
      </c>
      <c r="AB53" s="92"/>
      <c r="AC53" s="92"/>
      <c r="AD53" s="95"/>
      <c r="AE53" s="95"/>
      <c r="AF53" s="92"/>
      <c r="AG53" s="96"/>
      <c r="AH53" s="92"/>
      <c r="AI53" s="94"/>
      <c r="AJ53" s="94"/>
    </row>
    <row r="54" spans="1:36" s="22" customFormat="1" ht="76.5" outlineLevel="1" x14ac:dyDescent="0.25">
      <c r="A54" s="22" t="s">
        <v>277</v>
      </c>
      <c r="B54" s="72" t="s">
        <v>2731</v>
      </c>
      <c r="C54" s="21" t="s">
        <v>79</v>
      </c>
      <c r="D54" s="21" t="s">
        <v>408</v>
      </c>
      <c r="E54" s="21" t="s">
        <v>409</v>
      </c>
      <c r="F54" s="21" t="s">
        <v>410</v>
      </c>
      <c r="G54" s="21" t="s">
        <v>390</v>
      </c>
      <c r="H54" s="23" t="s">
        <v>81</v>
      </c>
      <c r="I54" s="24">
        <v>0</v>
      </c>
      <c r="J54" s="25">
        <v>710000000</v>
      </c>
      <c r="K54" s="25" t="s">
        <v>82</v>
      </c>
      <c r="L54" s="23" t="s">
        <v>696</v>
      </c>
      <c r="M54" s="78" t="s">
        <v>4125</v>
      </c>
      <c r="N54" s="26" t="s">
        <v>84</v>
      </c>
      <c r="O54" s="26" t="s">
        <v>4214</v>
      </c>
      <c r="P54" s="21" t="s">
        <v>91</v>
      </c>
      <c r="Q54" s="27">
        <v>796</v>
      </c>
      <c r="R54" s="26" t="s">
        <v>678</v>
      </c>
      <c r="S54" s="12">
        <v>1</v>
      </c>
      <c r="T54" s="12">
        <v>17500</v>
      </c>
      <c r="U54" s="12">
        <f t="shared" si="0"/>
        <v>17500</v>
      </c>
      <c r="V54" s="12">
        <f t="shared" si="1"/>
        <v>19600.000000000004</v>
      </c>
      <c r="W54" s="23"/>
      <c r="X54" s="23">
        <v>2017</v>
      </c>
      <c r="Y54" s="25"/>
      <c r="Z54" s="92" t="s">
        <v>689</v>
      </c>
      <c r="AA54" s="92" t="s">
        <v>682</v>
      </c>
      <c r="AB54" s="92"/>
      <c r="AC54" s="92"/>
      <c r="AD54" s="95"/>
      <c r="AE54" s="95"/>
      <c r="AF54" s="92"/>
      <c r="AG54" s="96"/>
      <c r="AH54" s="92"/>
      <c r="AI54" s="94"/>
      <c r="AJ54" s="94"/>
    </row>
    <row r="55" spans="1:36" s="22" customFormat="1" ht="76.5" outlineLevel="1" x14ac:dyDescent="0.25">
      <c r="A55" s="22" t="s">
        <v>277</v>
      </c>
      <c r="B55" s="72" t="s">
        <v>2732</v>
      </c>
      <c r="C55" s="21" t="s">
        <v>79</v>
      </c>
      <c r="D55" s="21" t="s">
        <v>408</v>
      </c>
      <c r="E55" s="21" t="s">
        <v>409</v>
      </c>
      <c r="F55" s="21" t="s">
        <v>410</v>
      </c>
      <c r="G55" s="21" t="s">
        <v>391</v>
      </c>
      <c r="H55" s="23" t="s">
        <v>81</v>
      </c>
      <c r="I55" s="24">
        <v>0</v>
      </c>
      <c r="J55" s="25">
        <v>710000000</v>
      </c>
      <c r="K55" s="25" t="s">
        <v>82</v>
      </c>
      <c r="L55" s="23" t="s">
        <v>696</v>
      </c>
      <c r="M55" s="78" t="s">
        <v>4125</v>
      </c>
      <c r="N55" s="26" t="s">
        <v>84</v>
      </c>
      <c r="O55" s="26" t="s">
        <v>4214</v>
      </c>
      <c r="P55" s="21" t="s">
        <v>91</v>
      </c>
      <c r="Q55" s="27">
        <v>796</v>
      </c>
      <c r="R55" s="26" t="s">
        <v>678</v>
      </c>
      <c r="S55" s="12">
        <v>3</v>
      </c>
      <c r="T55" s="12">
        <v>16071.43</v>
      </c>
      <c r="U55" s="12">
        <f t="shared" si="0"/>
        <v>48214.29</v>
      </c>
      <c r="V55" s="12">
        <f t="shared" si="1"/>
        <v>54000.00480000001</v>
      </c>
      <c r="W55" s="23"/>
      <c r="X55" s="23">
        <v>2017</v>
      </c>
      <c r="Y55" s="25"/>
      <c r="Z55" s="92" t="s">
        <v>689</v>
      </c>
      <c r="AA55" s="92" t="s">
        <v>682</v>
      </c>
      <c r="AB55" s="92"/>
      <c r="AC55" s="92"/>
      <c r="AD55" s="95"/>
      <c r="AE55" s="95"/>
      <c r="AF55" s="92"/>
      <c r="AG55" s="96"/>
      <c r="AH55" s="92"/>
      <c r="AI55" s="94"/>
      <c r="AJ55" s="94"/>
    </row>
    <row r="56" spans="1:36" s="22" customFormat="1" ht="76.5" outlineLevel="1" x14ac:dyDescent="0.25">
      <c r="A56" s="22" t="s">
        <v>277</v>
      </c>
      <c r="B56" s="72" t="s">
        <v>2733</v>
      </c>
      <c r="C56" s="21" t="s">
        <v>79</v>
      </c>
      <c r="D56" s="21" t="s">
        <v>408</v>
      </c>
      <c r="E56" s="21" t="s">
        <v>409</v>
      </c>
      <c r="F56" s="21" t="s">
        <v>410</v>
      </c>
      <c r="G56" s="21" t="s">
        <v>392</v>
      </c>
      <c r="H56" s="23" t="s">
        <v>81</v>
      </c>
      <c r="I56" s="24">
        <v>0</v>
      </c>
      <c r="J56" s="25">
        <v>710000000</v>
      </c>
      <c r="K56" s="25" t="s">
        <v>82</v>
      </c>
      <c r="L56" s="23" t="s">
        <v>696</v>
      </c>
      <c r="M56" s="78" t="s">
        <v>4125</v>
      </c>
      <c r="N56" s="26" t="s">
        <v>84</v>
      </c>
      <c r="O56" s="26" t="s">
        <v>4214</v>
      </c>
      <c r="P56" s="21" t="s">
        <v>91</v>
      </c>
      <c r="Q56" s="27">
        <v>796</v>
      </c>
      <c r="R56" s="26" t="s">
        <v>678</v>
      </c>
      <c r="S56" s="12">
        <v>2</v>
      </c>
      <c r="T56" s="12">
        <v>16517.86</v>
      </c>
      <c r="U56" s="12">
        <f t="shared" si="0"/>
        <v>33035.72</v>
      </c>
      <c r="V56" s="12">
        <f t="shared" si="1"/>
        <v>37000.006400000006</v>
      </c>
      <c r="W56" s="23"/>
      <c r="X56" s="23">
        <v>2017</v>
      </c>
      <c r="Y56" s="25"/>
      <c r="Z56" s="92" t="s">
        <v>689</v>
      </c>
      <c r="AA56" s="92" t="s">
        <v>682</v>
      </c>
      <c r="AB56" s="92"/>
      <c r="AC56" s="92"/>
      <c r="AD56" s="95"/>
      <c r="AE56" s="95"/>
      <c r="AF56" s="92"/>
      <c r="AG56" s="96"/>
      <c r="AH56" s="92"/>
      <c r="AI56" s="94"/>
      <c r="AJ56" s="94"/>
    </row>
    <row r="57" spans="1:36" s="22" customFormat="1" ht="76.5" outlineLevel="1" x14ac:dyDescent="0.25">
      <c r="A57" s="22" t="s">
        <v>277</v>
      </c>
      <c r="B57" s="72" t="s">
        <v>2734</v>
      </c>
      <c r="C57" s="21" t="s">
        <v>79</v>
      </c>
      <c r="D57" s="21" t="s">
        <v>413</v>
      </c>
      <c r="E57" s="21" t="s">
        <v>414</v>
      </c>
      <c r="F57" s="21" t="s">
        <v>415</v>
      </c>
      <c r="G57" s="21" t="s">
        <v>384</v>
      </c>
      <c r="H57" s="23" t="s">
        <v>81</v>
      </c>
      <c r="I57" s="24">
        <v>0</v>
      </c>
      <c r="J57" s="25">
        <v>710000000</v>
      </c>
      <c r="K57" s="25" t="s">
        <v>82</v>
      </c>
      <c r="L57" s="23" t="s">
        <v>696</v>
      </c>
      <c r="M57" s="78" t="s">
        <v>4125</v>
      </c>
      <c r="N57" s="26" t="s">
        <v>84</v>
      </c>
      <c r="O57" s="26" t="s">
        <v>4214</v>
      </c>
      <c r="P57" s="21" t="s">
        <v>91</v>
      </c>
      <c r="Q57" s="27">
        <v>796</v>
      </c>
      <c r="R57" s="26" t="s">
        <v>678</v>
      </c>
      <c r="S57" s="12">
        <v>1</v>
      </c>
      <c r="T57" s="12">
        <v>75178.570000000007</v>
      </c>
      <c r="U57" s="12">
        <f t="shared" si="0"/>
        <v>75178.570000000007</v>
      </c>
      <c r="V57" s="12">
        <f t="shared" si="1"/>
        <v>84199.998400000011</v>
      </c>
      <c r="W57" s="23"/>
      <c r="X57" s="23">
        <v>2017</v>
      </c>
      <c r="Y57" s="25"/>
      <c r="Z57" s="92" t="s">
        <v>689</v>
      </c>
      <c r="AA57" s="92" t="s">
        <v>682</v>
      </c>
      <c r="AB57" s="92"/>
      <c r="AC57" s="92"/>
      <c r="AD57" s="95"/>
      <c r="AE57" s="95"/>
      <c r="AF57" s="92"/>
      <c r="AG57" s="96"/>
      <c r="AH57" s="92"/>
      <c r="AI57" s="94"/>
      <c r="AJ57" s="94"/>
    </row>
    <row r="58" spans="1:36" s="22" customFormat="1" ht="76.5" outlineLevel="1" x14ac:dyDescent="0.25">
      <c r="A58" s="22" t="s">
        <v>277</v>
      </c>
      <c r="B58" s="72" t="s">
        <v>2735</v>
      </c>
      <c r="C58" s="21" t="s">
        <v>79</v>
      </c>
      <c r="D58" s="21" t="s">
        <v>416</v>
      </c>
      <c r="E58" s="21" t="s">
        <v>414</v>
      </c>
      <c r="F58" s="21" t="s">
        <v>417</v>
      </c>
      <c r="G58" s="21" t="s">
        <v>388</v>
      </c>
      <c r="H58" s="23" t="s">
        <v>81</v>
      </c>
      <c r="I58" s="24">
        <v>0</v>
      </c>
      <c r="J58" s="25">
        <v>710000000</v>
      </c>
      <c r="K58" s="25" t="s">
        <v>82</v>
      </c>
      <c r="L58" s="23" t="s">
        <v>696</v>
      </c>
      <c r="M58" s="78" t="s">
        <v>4125</v>
      </c>
      <c r="N58" s="26" t="s">
        <v>84</v>
      </c>
      <c r="O58" s="26" t="s">
        <v>4214</v>
      </c>
      <c r="P58" s="21" t="s">
        <v>91</v>
      </c>
      <c r="Q58" s="27">
        <v>796</v>
      </c>
      <c r="R58" s="26" t="s">
        <v>678</v>
      </c>
      <c r="S58" s="12">
        <v>1</v>
      </c>
      <c r="T58" s="12">
        <v>54000</v>
      </c>
      <c r="U58" s="12">
        <f t="shared" si="0"/>
        <v>54000</v>
      </c>
      <c r="V58" s="12">
        <f t="shared" si="1"/>
        <v>60480.000000000007</v>
      </c>
      <c r="W58" s="23"/>
      <c r="X58" s="23">
        <v>2017</v>
      </c>
      <c r="Y58" s="25"/>
      <c r="Z58" s="92" t="s">
        <v>689</v>
      </c>
      <c r="AA58" s="92" t="s">
        <v>682</v>
      </c>
      <c r="AB58" s="92"/>
      <c r="AC58" s="92"/>
      <c r="AD58" s="95"/>
      <c r="AE58" s="95"/>
      <c r="AF58" s="92"/>
      <c r="AG58" s="96"/>
      <c r="AH58" s="92"/>
      <c r="AI58" s="94"/>
      <c r="AJ58" s="94"/>
    </row>
    <row r="59" spans="1:36" s="22" customFormat="1" ht="76.5" outlineLevel="1" x14ac:dyDescent="0.25">
      <c r="A59" s="22" t="s">
        <v>277</v>
      </c>
      <c r="B59" s="72" t="s">
        <v>2736</v>
      </c>
      <c r="C59" s="21" t="s">
        <v>79</v>
      </c>
      <c r="D59" s="21" t="s">
        <v>416</v>
      </c>
      <c r="E59" s="21" t="s">
        <v>414</v>
      </c>
      <c r="F59" s="21" t="s">
        <v>417</v>
      </c>
      <c r="G59" s="21" t="s">
        <v>390</v>
      </c>
      <c r="H59" s="23" t="s">
        <v>81</v>
      </c>
      <c r="I59" s="24">
        <v>0</v>
      </c>
      <c r="J59" s="25">
        <v>710000000</v>
      </c>
      <c r="K59" s="25" t="s">
        <v>82</v>
      </c>
      <c r="L59" s="23" t="s">
        <v>696</v>
      </c>
      <c r="M59" s="78" t="s">
        <v>4125</v>
      </c>
      <c r="N59" s="26" t="s">
        <v>84</v>
      </c>
      <c r="O59" s="26" t="s">
        <v>4214</v>
      </c>
      <c r="P59" s="21" t="s">
        <v>91</v>
      </c>
      <c r="Q59" s="27">
        <v>796</v>
      </c>
      <c r="R59" s="26" t="s">
        <v>678</v>
      </c>
      <c r="S59" s="12">
        <v>1</v>
      </c>
      <c r="T59" s="12">
        <v>62678.57</v>
      </c>
      <c r="U59" s="12">
        <f t="shared" si="0"/>
        <v>62678.57</v>
      </c>
      <c r="V59" s="12">
        <f t="shared" si="1"/>
        <v>70199.998400000011</v>
      </c>
      <c r="W59" s="23"/>
      <c r="X59" s="23">
        <v>2017</v>
      </c>
      <c r="Y59" s="25"/>
      <c r="Z59" s="92" t="s">
        <v>689</v>
      </c>
      <c r="AA59" s="92" t="s">
        <v>682</v>
      </c>
      <c r="AB59" s="92"/>
      <c r="AC59" s="92"/>
      <c r="AD59" s="95"/>
      <c r="AE59" s="95"/>
      <c r="AF59" s="92"/>
      <c r="AG59" s="96"/>
      <c r="AH59" s="92"/>
      <c r="AI59" s="94"/>
      <c r="AJ59" s="94"/>
    </row>
    <row r="60" spans="1:36" s="22" customFormat="1" ht="76.5" outlineLevel="1" x14ac:dyDescent="0.25">
      <c r="A60" s="22" t="s">
        <v>277</v>
      </c>
      <c r="B60" s="72" t="s">
        <v>2737</v>
      </c>
      <c r="C60" s="21" t="s">
        <v>79</v>
      </c>
      <c r="D60" s="21" t="s">
        <v>416</v>
      </c>
      <c r="E60" s="21" t="s">
        <v>414</v>
      </c>
      <c r="F60" s="21" t="s">
        <v>417</v>
      </c>
      <c r="G60" s="21" t="s">
        <v>391</v>
      </c>
      <c r="H60" s="23" t="s">
        <v>81</v>
      </c>
      <c r="I60" s="24">
        <v>0</v>
      </c>
      <c r="J60" s="25">
        <v>710000000</v>
      </c>
      <c r="K60" s="25" t="s">
        <v>82</v>
      </c>
      <c r="L60" s="23" t="s">
        <v>696</v>
      </c>
      <c r="M60" s="78" t="s">
        <v>4125</v>
      </c>
      <c r="N60" s="26" t="s">
        <v>84</v>
      </c>
      <c r="O60" s="26" t="s">
        <v>4214</v>
      </c>
      <c r="P60" s="21" t="s">
        <v>91</v>
      </c>
      <c r="Q60" s="27">
        <v>796</v>
      </c>
      <c r="R60" s="26" t="s">
        <v>678</v>
      </c>
      <c r="S60" s="12">
        <v>2</v>
      </c>
      <c r="T60" s="12">
        <v>58035.71</v>
      </c>
      <c r="U60" s="12">
        <f t="shared" si="0"/>
        <v>116071.42</v>
      </c>
      <c r="V60" s="12">
        <f t="shared" si="1"/>
        <v>129999.99040000001</v>
      </c>
      <c r="W60" s="23"/>
      <c r="X60" s="23">
        <v>2017</v>
      </c>
      <c r="Y60" s="25"/>
      <c r="Z60" s="92" t="s">
        <v>689</v>
      </c>
      <c r="AA60" s="92" t="s">
        <v>682</v>
      </c>
      <c r="AB60" s="92"/>
      <c r="AC60" s="92"/>
      <c r="AD60" s="95"/>
      <c r="AE60" s="95"/>
      <c r="AF60" s="92"/>
      <c r="AG60" s="96"/>
      <c r="AH60" s="92"/>
      <c r="AI60" s="94"/>
      <c r="AJ60" s="94"/>
    </row>
    <row r="61" spans="1:36" s="22" customFormat="1" ht="76.5" outlineLevel="1" x14ac:dyDescent="0.25">
      <c r="A61" s="22" t="s">
        <v>277</v>
      </c>
      <c r="B61" s="72" t="s">
        <v>2738</v>
      </c>
      <c r="C61" s="21" t="s">
        <v>79</v>
      </c>
      <c r="D61" s="21" t="s">
        <v>413</v>
      </c>
      <c r="E61" s="21" t="s">
        <v>414</v>
      </c>
      <c r="F61" s="21" t="s">
        <v>415</v>
      </c>
      <c r="G61" s="21" t="s">
        <v>407</v>
      </c>
      <c r="H61" s="23" t="s">
        <v>81</v>
      </c>
      <c r="I61" s="24">
        <v>0</v>
      </c>
      <c r="J61" s="25">
        <v>710000000</v>
      </c>
      <c r="K61" s="25" t="s">
        <v>82</v>
      </c>
      <c r="L61" s="23" t="s">
        <v>696</v>
      </c>
      <c r="M61" s="78" t="s">
        <v>4125</v>
      </c>
      <c r="N61" s="26" t="s">
        <v>84</v>
      </c>
      <c r="O61" s="26" t="s">
        <v>4214</v>
      </c>
      <c r="P61" s="21" t="s">
        <v>91</v>
      </c>
      <c r="Q61" s="27">
        <v>796</v>
      </c>
      <c r="R61" s="26" t="s">
        <v>678</v>
      </c>
      <c r="S61" s="12">
        <v>1</v>
      </c>
      <c r="T61" s="12">
        <v>40178.57</v>
      </c>
      <c r="U61" s="12">
        <f t="shared" si="0"/>
        <v>40178.57</v>
      </c>
      <c r="V61" s="12">
        <f t="shared" si="1"/>
        <v>44999.998400000004</v>
      </c>
      <c r="W61" s="23"/>
      <c r="X61" s="23">
        <v>2017</v>
      </c>
      <c r="Y61" s="25"/>
      <c r="Z61" s="92" t="s">
        <v>689</v>
      </c>
      <c r="AA61" s="92" t="s">
        <v>682</v>
      </c>
      <c r="AB61" s="92"/>
      <c r="AC61" s="92"/>
      <c r="AD61" s="95"/>
      <c r="AE61" s="95"/>
      <c r="AF61" s="92"/>
      <c r="AG61" s="96"/>
      <c r="AH61" s="92"/>
      <c r="AI61" s="94"/>
      <c r="AJ61" s="94"/>
    </row>
    <row r="62" spans="1:36" s="22" customFormat="1" ht="89.25" outlineLevel="1" x14ac:dyDescent="0.25">
      <c r="A62" s="22" t="s">
        <v>277</v>
      </c>
      <c r="B62" s="72" t="s">
        <v>2739</v>
      </c>
      <c r="C62" s="21" t="s">
        <v>79</v>
      </c>
      <c r="D62" s="21" t="s">
        <v>418</v>
      </c>
      <c r="E62" s="21" t="s">
        <v>414</v>
      </c>
      <c r="F62" s="21" t="s">
        <v>419</v>
      </c>
      <c r="G62" s="21" t="s">
        <v>420</v>
      </c>
      <c r="H62" s="23" t="s">
        <v>81</v>
      </c>
      <c r="I62" s="24">
        <v>0</v>
      </c>
      <c r="J62" s="25">
        <v>710000000</v>
      </c>
      <c r="K62" s="25" t="s">
        <v>82</v>
      </c>
      <c r="L62" s="23" t="s">
        <v>696</v>
      </c>
      <c r="M62" s="78" t="s">
        <v>4125</v>
      </c>
      <c r="N62" s="26" t="s">
        <v>84</v>
      </c>
      <c r="O62" s="26" t="s">
        <v>4214</v>
      </c>
      <c r="P62" s="21" t="s">
        <v>91</v>
      </c>
      <c r="Q62" s="27">
        <v>796</v>
      </c>
      <c r="R62" s="26" t="s">
        <v>678</v>
      </c>
      <c r="S62" s="12">
        <v>1</v>
      </c>
      <c r="T62" s="12">
        <v>14808.04</v>
      </c>
      <c r="U62" s="12">
        <f t="shared" si="0"/>
        <v>14808.04</v>
      </c>
      <c r="V62" s="12">
        <f t="shared" si="1"/>
        <v>16585.004800000002</v>
      </c>
      <c r="W62" s="23"/>
      <c r="X62" s="23">
        <v>2017</v>
      </c>
      <c r="Y62" s="25"/>
      <c r="Z62" s="92" t="s">
        <v>689</v>
      </c>
      <c r="AA62" s="92" t="s">
        <v>682</v>
      </c>
      <c r="AB62" s="92"/>
      <c r="AC62" s="92"/>
      <c r="AD62" s="95"/>
      <c r="AE62" s="95"/>
      <c r="AF62" s="92"/>
      <c r="AG62" s="96"/>
      <c r="AH62" s="92"/>
      <c r="AI62" s="94"/>
      <c r="AJ62" s="94"/>
    </row>
    <row r="63" spans="1:36" s="22" customFormat="1" ht="76.5" outlineLevel="1" x14ac:dyDescent="0.25">
      <c r="A63" s="22" t="s">
        <v>277</v>
      </c>
      <c r="B63" s="72" t="s">
        <v>2740</v>
      </c>
      <c r="C63" s="21" t="s">
        <v>79</v>
      </c>
      <c r="D63" s="21" t="s">
        <v>421</v>
      </c>
      <c r="E63" s="21" t="s">
        <v>422</v>
      </c>
      <c r="F63" s="21" t="s">
        <v>404</v>
      </c>
      <c r="G63" s="21" t="s">
        <v>390</v>
      </c>
      <c r="H63" s="23" t="s">
        <v>81</v>
      </c>
      <c r="I63" s="24">
        <v>0</v>
      </c>
      <c r="J63" s="25">
        <v>710000000</v>
      </c>
      <c r="K63" s="25" t="s">
        <v>82</v>
      </c>
      <c r="L63" s="23" t="s">
        <v>696</v>
      </c>
      <c r="M63" s="78" t="s">
        <v>4125</v>
      </c>
      <c r="N63" s="26" t="s">
        <v>84</v>
      </c>
      <c r="O63" s="26" t="s">
        <v>4214</v>
      </c>
      <c r="P63" s="21" t="s">
        <v>91</v>
      </c>
      <c r="Q63" s="27">
        <v>796</v>
      </c>
      <c r="R63" s="26" t="s">
        <v>678</v>
      </c>
      <c r="S63" s="12">
        <v>2</v>
      </c>
      <c r="T63" s="12">
        <v>29464.29</v>
      </c>
      <c r="U63" s="12">
        <f t="shared" si="0"/>
        <v>58928.58</v>
      </c>
      <c r="V63" s="12">
        <f t="shared" si="1"/>
        <v>66000.009600000005</v>
      </c>
      <c r="W63" s="23"/>
      <c r="X63" s="23">
        <v>2017</v>
      </c>
      <c r="Y63" s="25"/>
      <c r="Z63" s="92" t="s">
        <v>689</v>
      </c>
      <c r="AA63" s="92" t="s">
        <v>682</v>
      </c>
      <c r="AB63" s="92"/>
      <c r="AC63" s="92"/>
      <c r="AD63" s="95"/>
      <c r="AE63" s="95"/>
      <c r="AF63" s="92"/>
      <c r="AG63" s="96"/>
      <c r="AH63" s="92"/>
      <c r="AI63" s="94"/>
      <c r="AJ63" s="94"/>
    </row>
    <row r="64" spans="1:36" s="22" customFormat="1" ht="76.5" outlineLevel="1" x14ac:dyDescent="0.25">
      <c r="A64" s="22" t="s">
        <v>277</v>
      </c>
      <c r="B64" s="72" t="s">
        <v>2741</v>
      </c>
      <c r="C64" s="21" t="s">
        <v>79</v>
      </c>
      <c r="D64" s="21" t="s">
        <v>423</v>
      </c>
      <c r="E64" s="21" t="s">
        <v>424</v>
      </c>
      <c r="F64" s="21" t="s">
        <v>425</v>
      </c>
      <c r="G64" s="21" t="s">
        <v>426</v>
      </c>
      <c r="H64" s="23" t="s">
        <v>81</v>
      </c>
      <c r="I64" s="24">
        <v>0</v>
      </c>
      <c r="J64" s="25">
        <v>710000000</v>
      </c>
      <c r="K64" s="25" t="s">
        <v>82</v>
      </c>
      <c r="L64" s="23" t="s">
        <v>696</v>
      </c>
      <c r="M64" s="78" t="s">
        <v>4125</v>
      </c>
      <c r="N64" s="26" t="s">
        <v>84</v>
      </c>
      <c r="O64" s="26" t="s">
        <v>4214</v>
      </c>
      <c r="P64" s="21" t="s">
        <v>91</v>
      </c>
      <c r="Q64" s="27">
        <v>796</v>
      </c>
      <c r="R64" s="26" t="s">
        <v>678</v>
      </c>
      <c r="S64" s="12">
        <v>1</v>
      </c>
      <c r="T64" s="12">
        <v>312500</v>
      </c>
      <c r="U64" s="12">
        <f t="shared" si="0"/>
        <v>312500</v>
      </c>
      <c r="V64" s="12">
        <f t="shared" si="1"/>
        <v>350000.00000000006</v>
      </c>
      <c r="W64" s="23"/>
      <c r="X64" s="23">
        <v>2017</v>
      </c>
      <c r="Y64" s="25"/>
      <c r="Z64" s="92" t="s">
        <v>689</v>
      </c>
      <c r="AA64" s="92" t="s">
        <v>682</v>
      </c>
      <c r="AB64" s="92"/>
      <c r="AC64" s="92"/>
      <c r="AD64" s="95"/>
      <c r="AE64" s="95"/>
      <c r="AF64" s="92"/>
      <c r="AG64" s="96"/>
      <c r="AH64" s="92"/>
      <c r="AI64" s="94"/>
      <c r="AJ64" s="94"/>
    </row>
    <row r="65" spans="1:36" s="22" customFormat="1" ht="76.5" outlineLevel="1" x14ac:dyDescent="0.25">
      <c r="A65" s="22" t="s">
        <v>277</v>
      </c>
      <c r="B65" s="72" t="s">
        <v>2742</v>
      </c>
      <c r="C65" s="21" t="s">
        <v>79</v>
      </c>
      <c r="D65" s="21" t="s">
        <v>427</v>
      </c>
      <c r="E65" s="21" t="s">
        <v>428</v>
      </c>
      <c r="F65" s="21" t="s">
        <v>429</v>
      </c>
      <c r="G65" s="21" t="s">
        <v>430</v>
      </c>
      <c r="H65" s="23" t="s">
        <v>81</v>
      </c>
      <c r="I65" s="24">
        <v>0</v>
      </c>
      <c r="J65" s="25">
        <v>710000000</v>
      </c>
      <c r="K65" s="25" t="s">
        <v>82</v>
      </c>
      <c r="L65" s="23" t="s">
        <v>696</v>
      </c>
      <c r="M65" s="78" t="s">
        <v>4125</v>
      </c>
      <c r="N65" s="26" t="s">
        <v>84</v>
      </c>
      <c r="O65" s="26" t="s">
        <v>4214</v>
      </c>
      <c r="P65" s="21" t="s">
        <v>91</v>
      </c>
      <c r="Q65" s="27">
        <v>796</v>
      </c>
      <c r="R65" s="26" t="s">
        <v>678</v>
      </c>
      <c r="S65" s="12">
        <v>1</v>
      </c>
      <c r="T65" s="12">
        <v>98214.29</v>
      </c>
      <c r="U65" s="12">
        <f t="shared" si="0"/>
        <v>98214.29</v>
      </c>
      <c r="V65" s="12">
        <f t="shared" si="1"/>
        <v>110000.00480000001</v>
      </c>
      <c r="W65" s="23"/>
      <c r="X65" s="23">
        <v>2017</v>
      </c>
      <c r="Y65" s="25"/>
      <c r="Z65" s="92" t="s">
        <v>689</v>
      </c>
      <c r="AA65" s="92" t="s">
        <v>682</v>
      </c>
      <c r="AB65" s="92"/>
      <c r="AC65" s="92"/>
      <c r="AD65" s="95"/>
      <c r="AE65" s="95"/>
      <c r="AF65" s="92"/>
      <c r="AG65" s="96"/>
      <c r="AH65" s="92"/>
      <c r="AI65" s="94"/>
      <c r="AJ65" s="94"/>
    </row>
    <row r="66" spans="1:36" s="22" customFormat="1" ht="76.5" outlineLevel="1" x14ac:dyDescent="0.25">
      <c r="A66" s="22" t="s">
        <v>277</v>
      </c>
      <c r="B66" s="72" t="s">
        <v>2743</v>
      </c>
      <c r="C66" s="21" t="s">
        <v>79</v>
      </c>
      <c r="D66" s="21" t="s">
        <v>431</v>
      </c>
      <c r="E66" s="21" t="s">
        <v>432</v>
      </c>
      <c r="F66" s="21" t="s">
        <v>404</v>
      </c>
      <c r="G66" s="21" t="s">
        <v>3124</v>
      </c>
      <c r="H66" s="23" t="s">
        <v>81</v>
      </c>
      <c r="I66" s="24">
        <v>0</v>
      </c>
      <c r="J66" s="25">
        <v>710000000</v>
      </c>
      <c r="K66" s="25" t="s">
        <v>82</v>
      </c>
      <c r="L66" s="23" t="s">
        <v>696</v>
      </c>
      <c r="M66" s="78" t="s">
        <v>4125</v>
      </c>
      <c r="N66" s="26" t="s">
        <v>84</v>
      </c>
      <c r="O66" s="26" t="s">
        <v>4214</v>
      </c>
      <c r="P66" s="21" t="s">
        <v>91</v>
      </c>
      <c r="Q66" s="27">
        <v>796</v>
      </c>
      <c r="R66" s="26" t="s">
        <v>678</v>
      </c>
      <c r="S66" s="12">
        <v>1</v>
      </c>
      <c r="T66" s="12">
        <v>25803.57</v>
      </c>
      <c r="U66" s="12">
        <f t="shared" si="0"/>
        <v>25803.57</v>
      </c>
      <c r="V66" s="12">
        <f t="shared" si="1"/>
        <v>28899.998400000004</v>
      </c>
      <c r="W66" s="23"/>
      <c r="X66" s="23">
        <v>2017</v>
      </c>
      <c r="Y66" s="25"/>
      <c r="Z66" s="92" t="s">
        <v>689</v>
      </c>
      <c r="AA66" s="92" t="s">
        <v>682</v>
      </c>
      <c r="AB66" s="92"/>
      <c r="AC66" s="92"/>
      <c r="AD66" s="95"/>
      <c r="AE66" s="95"/>
      <c r="AF66" s="92"/>
      <c r="AG66" s="96"/>
      <c r="AH66" s="92"/>
      <c r="AI66" s="94"/>
      <c r="AJ66" s="94"/>
    </row>
    <row r="67" spans="1:36" s="22" customFormat="1" ht="76.5" outlineLevel="1" x14ac:dyDescent="0.25">
      <c r="A67" s="22" t="s">
        <v>277</v>
      </c>
      <c r="B67" s="72" t="s">
        <v>2744</v>
      </c>
      <c r="C67" s="21" t="s">
        <v>79</v>
      </c>
      <c r="D67" s="21" t="s">
        <v>433</v>
      </c>
      <c r="E67" s="21" t="s">
        <v>434</v>
      </c>
      <c r="F67" s="21" t="s">
        <v>406</v>
      </c>
      <c r="G67" s="21" t="s">
        <v>3125</v>
      </c>
      <c r="H67" s="23" t="s">
        <v>81</v>
      </c>
      <c r="I67" s="24">
        <v>0</v>
      </c>
      <c r="J67" s="25">
        <v>710000000</v>
      </c>
      <c r="K67" s="25" t="s">
        <v>82</v>
      </c>
      <c r="L67" s="23" t="s">
        <v>696</v>
      </c>
      <c r="M67" s="78" t="s">
        <v>4125</v>
      </c>
      <c r="N67" s="26" t="s">
        <v>84</v>
      </c>
      <c r="O67" s="26" t="s">
        <v>4214</v>
      </c>
      <c r="P67" s="21" t="s">
        <v>91</v>
      </c>
      <c r="Q67" s="27">
        <v>796</v>
      </c>
      <c r="R67" s="26" t="s">
        <v>678</v>
      </c>
      <c r="S67" s="12">
        <v>1</v>
      </c>
      <c r="T67" s="12">
        <v>16964.29</v>
      </c>
      <c r="U67" s="12">
        <f t="shared" si="0"/>
        <v>16964.29</v>
      </c>
      <c r="V67" s="12">
        <f t="shared" si="1"/>
        <v>19000.004800000002</v>
      </c>
      <c r="W67" s="23"/>
      <c r="X67" s="23">
        <v>2017</v>
      </c>
      <c r="Y67" s="25"/>
      <c r="Z67" s="92" t="s">
        <v>689</v>
      </c>
      <c r="AA67" s="92" t="s">
        <v>682</v>
      </c>
      <c r="AB67" s="92"/>
      <c r="AC67" s="92"/>
      <c r="AD67" s="95"/>
      <c r="AE67" s="95"/>
      <c r="AF67" s="92"/>
      <c r="AG67" s="96"/>
      <c r="AH67" s="92"/>
      <c r="AI67" s="94"/>
      <c r="AJ67" s="94"/>
    </row>
    <row r="68" spans="1:36" s="22" customFormat="1" ht="76.5" outlineLevel="1" x14ac:dyDescent="0.25">
      <c r="A68" s="22" t="s">
        <v>277</v>
      </c>
      <c r="B68" s="72" t="s">
        <v>2745</v>
      </c>
      <c r="C68" s="21" t="s">
        <v>79</v>
      </c>
      <c r="D68" s="21" t="s">
        <v>431</v>
      </c>
      <c r="E68" s="21" t="s">
        <v>432</v>
      </c>
      <c r="F68" s="21" t="s">
        <v>404</v>
      </c>
      <c r="G68" s="21" t="s">
        <v>3126</v>
      </c>
      <c r="H68" s="23" t="s">
        <v>81</v>
      </c>
      <c r="I68" s="24">
        <v>0</v>
      </c>
      <c r="J68" s="25">
        <v>710000000</v>
      </c>
      <c r="K68" s="25" t="s">
        <v>82</v>
      </c>
      <c r="L68" s="23" t="s">
        <v>696</v>
      </c>
      <c r="M68" s="78" t="s">
        <v>4125</v>
      </c>
      <c r="N68" s="26" t="s">
        <v>84</v>
      </c>
      <c r="O68" s="26" t="s">
        <v>4214</v>
      </c>
      <c r="P68" s="21" t="s">
        <v>91</v>
      </c>
      <c r="Q68" s="27">
        <v>796</v>
      </c>
      <c r="R68" s="26" t="s">
        <v>678</v>
      </c>
      <c r="S68" s="12">
        <v>1</v>
      </c>
      <c r="T68" s="12">
        <v>20245.54</v>
      </c>
      <c r="U68" s="12">
        <f t="shared" ref="U68:U131" si="2">S68*T68</f>
        <v>20245.54</v>
      </c>
      <c r="V68" s="12">
        <f t="shared" ref="V68:V131" si="3">U68*1.12</f>
        <v>22675.004800000002</v>
      </c>
      <c r="W68" s="23"/>
      <c r="X68" s="23">
        <v>2017</v>
      </c>
      <c r="Y68" s="25"/>
      <c r="Z68" s="92" t="s">
        <v>689</v>
      </c>
      <c r="AA68" s="92" t="s">
        <v>682</v>
      </c>
      <c r="AB68" s="92"/>
      <c r="AC68" s="92"/>
      <c r="AD68" s="95"/>
      <c r="AE68" s="95"/>
      <c r="AF68" s="92"/>
      <c r="AG68" s="96"/>
      <c r="AH68" s="92"/>
      <c r="AI68" s="94"/>
      <c r="AJ68" s="94"/>
    </row>
    <row r="69" spans="1:36" s="22" customFormat="1" ht="76.5" outlineLevel="1" x14ac:dyDescent="0.25">
      <c r="A69" s="22" t="s">
        <v>277</v>
      </c>
      <c r="B69" s="72" t="s">
        <v>2746</v>
      </c>
      <c r="C69" s="21" t="s">
        <v>79</v>
      </c>
      <c r="D69" s="21" t="s">
        <v>431</v>
      </c>
      <c r="E69" s="21" t="s">
        <v>432</v>
      </c>
      <c r="F69" s="21" t="s">
        <v>404</v>
      </c>
      <c r="G69" s="21" t="s">
        <v>3127</v>
      </c>
      <c r="H69" s="23" t="s">
        <v>81</v>
      </c>
      <c r="I69" s="24">
        <v>0</v>
      </c>
      <c r="J69" s="25">
        <v>710000000</v>
      </c>
      <c r="K69" s="25" t="s">
        <v>82</v>
      </c>
      <c r="L69" s="23" t="s">
        <v>696</v>
      </c>
      <c r="M69" s="78" t="s">
        <v>4125</v>
      </c>
      <c r="N69" s="26" t="s">
        <v>84</v>
      </c>
      <c r="O69" s="26" t="s">
        <v>4214</v>
      </c>
      <c r="P69" s="21" t="s">
        <v>91</v>
      </c>
      <c r="Q69" s="27">
        <v>796</v>
      </c>
      <c r="R69" s="26" t="s">
        <v>678</v>
      </c>
      <c r="S69" s="12">
        <v>2</v>
      </c>
      <c r="T69" s="12">
        <v>17857.14</v>
      </c>
      <c r="U69" s="12">
        <f t="shared" si="2"/>
        <v>35714.28</v>
      </c>
      <c r="V69" s="12">
        <f t="shared" si="3"/>
        <v>39999.993600000002</v>
      </c>
      <c r="W69" s="23"/>
      <c r="X69" s="23">
        <v>2017</v>
      </c>
      <c r="Y69" s="25"/>
      <c r="Z69" s="92" t="s">
        <v>689</v>
      </c>
      <c r="AA69" s="92" t="s">
        <v>682</v>
      </c>
      <c r="AB69" s="92"/>
      <c r="AC69" s="92"/>
      <c r="AD69" s="95"/>
      <c r="AE69" s="95"/>
      <c r="AF69" s="92"/>
      <c r="AG69" s="96"/>
      <c r="AH69" s="92"/>
      <c r="AI69" s="94"/>
      <c r="AJ69" s="94"/>
    </row>
    <row r="70" spans="1:36" s="22" customFormat="1" ht="76.5" outlineLevel="1" x14ac:dyDescent="0.25">
      <c r="A70" s="22" t="s">
        <v>277</v>
      </c>
      <c r="B70" s="72" t="s">
        <v>2747</v>
      </c>
      <c r="C70" s="21" t="s">
        <v>79</v>
      </c>
      <c r="D70" s="21" t="s">
        <v>431</v>
      </c>
      <c r="E70" s="21" t="s">
        <v>432</v>
      </c>
      <c r="F70" s="21" t="s">
        <v>404</v>
      </c>
      <c r="G70" s="21" t="s">
        <v>3128</v>
      </c>
      <c r="H70" s="23" t="s">
        <v>81</v>
      </c>
      <c r="I70" s="24">
        <v>0</v>
      </c>
      <c r="J70" s="25">
        <v>710000000</v>
      </c>
      <c r="K70" s="25" t="s">
        <v>82</v>
      </c>
      <c r="L70" s="23" t="s">
        <v>696</v>
      </c>
      <c r="M70" s="78" t="s">
        <v>4125</v>
      </c>
      <c r="N70" s="26" t="s">
        <v>84</v>
      </c>
      <c r="O70" s="26" t="s">
        <v>4214</v>
      </c>
      <c r="P70" s="21" t="s">
        <v>91</v>
      </c>
      <c r="Q70" s="27">
        <v>796</v>
      </c>
      <c r="R70" s="26" t="s">
        <v>678</v>
      </c>
      <c r="S70" s="12">
        <v>2</v>
      </c>
      <c r="T70" s="12">
        <v>19642.86</v>
      </c>
      <c r="U70" s="12">
        <f t="shared" si="2"/>
        <v>39285.72</v>
      </c>
      <c r="V70" s="12">
        <f t="shared" si="3"/>
        <v>44000.006400000006</v>
      </c>
      <c r="W70" s="23"/>
      <c r="X70" s="23">
        <v>2017</v>
      </c>
      <c r="Y70" s="25"/>
      <c r="Z70" s="92" t="s">
        <v>689</v>
      </c>
      <c r="AA70" s="92" t="s">
        <v>682</v>
      </c>
      <c r="AB70" s="92"/>
      <c r="AC70" s="92"/>
      <c r="AD70" s="95"/>
      <c r="AE70" s="95"/>
      <c r="AF70" s="92"/>
      <c r="AG70" s="96"/>
      <c r="AH70" s="92"/>
      <c r="AI70" s="94"/>
      <c r="AJ70" s="94"/>
    </row>
    <row r="71" spans="1:36" s="22" customFormat="1" ht="76.5" outlineLevel="1" x14ac:dyDescent="0.25">
      <c r="A71" s="22" t="s">
        <v>277</v>
      </c>
      <c r="B71" s="72" t="s">
        <v>2748</v>
      </c>
      <c r="C71" s="21" t="s">
        <v>79</v>
      </c>
      <c r="D71" s="21" t="s">
        <v>435</v>
      </c>
      <c r="E71" s="21" t="s">
        <v>436</v>
      </c>
      <c r="F71" s="21" t="s">
        <v>437</v>
      </c>
      <c r="G71" s="21" t="s">
        <v>382</v>
      </c>
      <c r="H71" s="23" t="s">
        <v>81</v>
      </c>
      <c r="I71" s="24">
        <v>0</v>
      </c>
      <c r="J71" s="25">
        <v>710000000</v>
      </c>
      <c r="K71" s="25" t="s">
        <v>82</v>
      </c>
      <c r="L71" s="23" t="s">
        <v>696</v>
      </c>
      <c r="M71" s="78" t="s">
        <v>4125</v>
      </c>
      <c r="N71" s="26" t="s">
        <v>84</v>
      </c>
      <c r="O71" s="26" t="s">
        <v>4214</v>
      </c>
      <c r="P71" s="21" t="s">
        <v>91</v>
      </c>
      <c r="Q71" s="27">
        <v>796</v>
      </c>
      <c r="R71" s="26" t="s">
        <v>678</v>
      </c>
      <c r="S71" s="12">
        <v>1</v>
      </c>
      <c r="T71" s="12">
        <v>22321.43</v>
      </c>
      <c r="U71" s="12">
        <f t="shared" si="2"/>
        <v>22321.43</v>
      </c>
      <c r="V71" s="12">
        <f t="shared" si="3"/>
        <v>25000.001600000003</v>
      </c>
      <c r="W71" s="23"/>
      <c r="X71" s="23">
        <v>2017</v>
      </c>
      <c r="Y71" s="25"/>
      <c r="Z71" s="92" t="s">
        <v>689</v>
      </c>
      <c r="AA71" s="92" t="s">
        <v>682</v>
      </c>
      <c r="AB71" s="92"/>
      <c r="AC71" s="92"/>
      <c r="AD71" s="95"/>
      <c r="AE71" s="95"/>
      <c r="AF71" s="92"/>
      <c r="AG71" s="96"/>
      <c r="AH71" s="92"/>
      <c r="AI71" s="94"/>
      <c r="AJ71" s="94"/>
    </row>
    <row r="72" spans="1:36" s="22" customFormat="1" ht="76.5" outlineLevel="1" x14ac:dyDescent="0.25">
      <c r="A72" s="22" t="s">
        <v>277</v>
      </c>
      <c r="B72" s="72" t="s">
        <v>2749</v>
      </c>
      <c r="C72" s="21" t="s">
        <v>79</v>
      </c>
      <c r="D72" s="21" t="s">
        <v>438</v>
      </c>
      <c r="E72" s="21" t="s">
        <v>436</v>
      </c>
      <c r="F72" s="21" t="s">
        <v>439</v>
      </c>
      <c r="G72" s="21" t="s">
        <v>384</v>
      </c>
      <c r="H72" s="23" t="s">
        <v>81</v>
      </c>
      <c r="I72" s="24">
        <v>0</v>
      </c>
      <c r="J72" s="25">
        <v>710000000</v>
      </c>
      <c r="K72" s="25" t="s">
        <v>82</v>
      </c>
      <c r="L72" s="23" t="s">
        <v>696</v>
      </c>
      <c r="M72" s="78" t="s">
        <v>4125</v>
      </c>
      <c r="N72" s="26" t="s">
        <v>84</v>
      </c>
      <c r="O72" s="26" t="s">
        <v>4214</v>
      </c>
      <c r="P72" s="21" t="s">
        <v>91</v>
      </c>
      <c r="Q72" s="27">
        <v>796</v>
      </c>
      <c r="R72" s="26" t="s">
        <v>678</v>
      </c>
      <c r="S72" s="12">
        <v>1</v>
      </c>
      <c r="T72" s="12">
        <v>28571.43</v>
      </c>
      <c r="U72" s="12">
        <f t="shared" si="2"/>
        <v>28571.43</v>
      </c>
      <c r="V72" s="12">
        <f t="shared" si="3"/>
        <v>32000.001600000003</v>
      </c>
      <c r="W72" s="23"/>
      <c r="X72" s="23">
        <v>2017</v>
      </c>
      <c r="Y72" s="25"/>
      <c r="Z72" s="92" t="s">
        <v>689</v>
      </c>
      <c r="AA72" s="92" t="s">
        <v>682</v>
      </c>
      <c r="AB72" s="92"/>
      <c r="AC72" s="92"/>
      <c r="AD72" s="95"/>
      <c r="AE72" s="95"/>
      <c r="AF72" s="92"/>
      <c r="AG72" s="96"/>
      <c r="AH72" s="92"/>
      <c r="AI72" s="94"/>
      <c r="AJ72" s="94"/>
    </row>
    <row r="73" spans="1:36" s="22" customFormat="1" ht="76.5" outlineLevel="1" x14ac:dyDescent="0.25">
      <c r="A73" s="22" t="s">
        <v>277</v>
      </c>
      <c r="B73" s="72" t="s">
        <v>2750</v>
      </c>
      <c r="C73" s="21" t="s">
        <v>79</v>
      </c>
      <c r="D73" s="21" t="s">
        <v>438</v>
      </c>
      <c r="E73" s="21" t="s">
        <v>436</v>
      </c>
      <c r="F73" s="21" t="s">
        <v>439</v>
      </c>
      <c r="G73" s="21" t="s">
        <v>387</v>
      </c>
      <c r="H73" s="23" t="s">
        <v>81</v>
      </c>
      <c r="I73" s="24">
        <v>0</v>
      </c>
      <c r="J73" s="25">
        <v>710000000</v>
      </c>
      <c r="K73" s="25" t="s">
        <v>82</v>
      </c>
      <c r="L73" s="23" t="s">
        <v>696</v>
      </c>
      <c r="M73" s="78" t="s">
        <v>4125</v>
      </c>
      <c r="N73" s="26" t="s">
        <v>84</v>
      </c>
      <c r="O73" s="26" t="s">
        <v>4214</v>
      </c>
      <c r="P73" s="21" t="s">
        <v>91</v>
      </c>
      <c r="Q73" s="27">
        <v>796</v>
      </c>
      <c r="R73" s="26" t="s">
        <v>678</v>
      </c>
      <c r="S73" s="12">
        <v>1</v>
      </c>
      <c r="T73" s="12">
        <v>26785.71</v>
      </c>
      <c r="U73" s="12">
        <f t="shared" si="2"/>
        <v>26785.71</v>
      </c>
      <c r="V73" s="12">
        <f t="shared" si="3"/>
        <v>29999.995200000001</v>
      </c>
      <c r="W73" s="23"/>
      <c r="X73" s="23">
        <v>2017</v>
      </c>
      <c r="Y73" s="25"/>
      <c r="Z73" s="92" t="s">
        <v>689</v>
      </c>
      <c r="AA73" s="92" t="s">
        <v>682</v>
      </c>
      <c r="AB73" s="92"/>
      <c r="AC73" s="92"/>
      <c r="AD73" s="95"/>
      <c r="AE73" s="95"/>
      <c r="AF73" s="92"/>
      <c r="AG73" s="96"/>
      <c r="AH73" s="92"/>
      <c r="AI73" s="94"/>
      <c r="AJ73" s="94"/>
    </row>
    <row r="74" spans="1:36" s="22" customFormat="1" ht="76.5" outlineLevel="1" x14ac:dyDescent="0.25">
      <c r="A74" s="22" t="s">
        <v>277</v>
      </c>
      <c r="B74" s="72" t="s">
        <v>2751</v>
      </c>
      <c r="C74" s="21" t="s">
        <v>79</v>
      </c>
      <c r="D74" s="21" t="s">
        <v>435</v>
      </c>
      <c r="E74" s="21" t="s">
        <v>436</v>
      </c>
      <c r="F74" s="21" t="s">
        <v>437</v>
      </c>
      <c r="G74" s="21" t="s">
        <v>390</v>
      </c>
      <c r="H74" s="23" t="s">
        <v>81</v>
      </c>
      <c r="I74" s="24">
        <v>0</v>
      </c>
      <c r="J74" s="25">
        <v>710000000</v>
      </c>
      <c r="K74" s="25" t="s">
        <v>82</v>
      </c>
      <c r="L74" s="23" t="s">
        <v>696</v>
      </c>
      <c r="M74" s="78" t="s">
        <v>4125</v>
      </c>
      <c r="N74" s="26" t="s">
        <v>84</v>
      </c>
      <c r="O74" s="26" t="s">
        <v>4214</v>
      </c>
      <c r="P74" s="21" t="s">
        <v>91</v>
      </c>
      <c r="Q74" s="27">
        <v>796</v>
      </c>
      <c r="R74" s="26" t="s">
        <v>678</v>
      </c>
      <c r="S74" s="12">
        <v>1</v>
      </c>
      <c r="T74" s="12">
        <v>17321.43</v>
      </c>
      <c r="U74" s="12">
        <f t="shared" si="2"/>
        <v>17321.43</v>
      </c>
      <c r="V74" s="12">
        <f t="shared" si="3"/>
        <v>19400.001600000003</v>
      </c>
      <c r="W74" s="23"/>
      <c r="X74" s="23">
        <v>2017</v>
      </c>
      <c r="Y74" s="25"/>
      <c r="Z74" s="92" t="s">
        <v>689</v>
      </c>
      <c r="AA74" s="92" t="s">
        <v>682</v>
      </c>
      <c r="AB74" s="92"/>
      <c r="AC74" s="92"/>
      <c r="AD74" s="95"/>
      <c r="AE74" s="95"/>
      <c r="AF74" s="92"/>
      <c r="AG74" s="96"/>
      <c r="AH74" s="92"/>
      <c r="AI74" s="94"/>
      <c r="AJ74" s="94"/>
    </row>
    <row r="75" spans="1:36" s="22" customFormat="1" ht="76.5" outlineLevel="1" x14ac:dyDescent="0.25">
      <c r="A75" s="22" t="s">
        <v>277</v>
      </c>
      <c r="B75" s="72" t="s">
        <v>2752</v>
      </c>
      <c r="C75" s="21" t="s">
        <v>79</v>
      </c>
      <c r="D75" s="21" t="s">
        <v>435</v>
      </c>
      <c r="E75" s="21" t="s">
        <v>436</v>
      </c>
      <c r="F75" s="21" t="s">
        <v>437</v>
      </c>
      <c r="G75" s="21" t="s">
        <v>391</v>
      </c>
      <c r="H75" s="23" t="s">
        <v>81</v>
      </c>
      <c r="I75" s="24">
        <v>0</v>
      </c>
      <c r="J75" s="25">
        <v>710000000</v>
      </c>
      <c r="K75" s="25" t="s">
        <v>82</v>
      </c>
      <c r="L75" s="23" t="s">
        <v>696</v>
      </c>
      <c r="M75" s="78" t="s">
        <v>4125</v>
      </c>
      <c r="N75" s="26" t="s">
        <v>84</v>
      </c>
      <c r="O75" s="26" t="s">
        <v>4214</v>
      </c>
      <c r="P75" s="21" t="s">
        <v>91</v>
      </c>
      <c r="Q75" s="27">
        <v>796</v>
      </c>
      <c r="R75" s="26" t="s">
        <v>678</v>
      </c>
      <c r="S75" s="12">
        <v>3</v>
      </c>
      <c r="T75" s="12">
        <v>12500</v>
      </c>
      <c r="U75" s="12">
        <f t="shared" si="2"/>
        <v>37500</v>
      </c>
      <c r="V75" s="12">
        <f t="shared" si="3"/>
        <v>42000.000000000007</v>
      </c>
      <c r="W75" s="23"/>
      <c r="X75" s="23">
        <v>2017</v>
      </c>
      <c r="Y75" s="25"/>
      <c r="Z75" s="92" t="s">
        <v>689</v>
      </c>
      <c r="AA75" s="92" t="s">
        <v>682</v>
      </c>
      <c r="AB75" s="92"/>
      <c r="AC75" s="92"/>
      <c r="AD75" s="95"/>
      <c r="AE75" s="95"/>
      <c r="AF75" s="92"/>
      <c r="AG75" s="96"/>
      <c r="AH75" s="92"/>
      <c r="AI75" s="94"/>
      <c r="AJ75" s="94"/>
    </row>
    <row r="76" spans="1:36" s="22" customFormat="1" ht="76.5" outlineLevel="1" x14ac:dyDescent="0.25">
      <c r="A76" s="22" t="s">
        <v>277</v>
      </c>
      <c r="B76" s="72" t="s">
        <v>2753</v>
      </c>
      <c r="C76" s="21" t="s">
        <v>79</v>
      </c>
      <c r="D76" s="21" t="s">
        <v>435</v>
      </c>
      <c r="E76" s="21" t="s">
        <v>436</v>
      </c>
      <c r="F76" s="21" t="s">
        <v>437</v>
      </c>
      <c r="G76" s="21" t="s">
        <v>392</v>
      </c>
      <c r="H76" s="23" t="s">
        <v>81</v>
      </c>
      <c r="I76" s="24">
        <v>0</v>
      </c>
      <c r="J76" s="25">
        <v>710000000</v>
      </c>
      <c r="K76" s="25" t="s">
        <v>82</v>
      </c>
      <c r="L76" s="23" t="s">
        <v>696</v>
      </c>
      <c r="M76" s="78" t="s">
        <v>4125</v>
      </c>
      <c r="N76" s="26" t="s">
        <v>84</v>
      </c>
      <c r="O76" s="26" t="s">
        <v>4214</v>
      </c>
      <c r="P76" s="21" t="s">
        <v>91</v>
      </c>
      <c r="Q76" s="27">
        <v>796</v>
      </c>
      <c r="R76" s="26" t="s">
        <v>678</v>
      </c>
      <c r="S76" s="12">
        <v>2</v>
      </c>
      <c r="T76" s="12">
        <v>16071.43</v>
      </c>
      <c r="U76" s="12">
        <f t="shared" si="2"/>
        <v>32142.86</v>
      </c>
      <c r="V76" s="12">
        <f t="shared" si="3"/>
        <v>36000.003200000006</v>
      </c>
      <c r="W76" s="23"/>
      <c r="X76" s="23">
        <v>2017</v>
      </c>
      <c r="Y76" s="25"/>
      <c r="Z76" s="92" t="s">
        <v>689</v>
      </c>
      <c r="AA76" s="92" t="s">
        <v>682</v>
      </c>
      <c r="AB76" s="92"/>
      <c r="AC76" s="92"/>
      <c r="AD76" s="95"/>
      <c r="AE76" s="95"/>
      <c r="AF76" s="92"/>
      <c r="AG76" s="96"/>
      <c r="AH76" s="92"/>
      <c r="AI76" s="94"/>
      <c r="AJ76" s="94"/>
    </row>
    <row r="77" spans="1:36" s="22" customFormat="1" ht="76.5" outlineLevel="1" x14ac:dyDescent="0.25">
      <c r="A77" s="22" t="s">
        <v>277</v>
      </c>
      <c r="B77" s="72" t="s">
        <v>2754</v>
      </c>
      <c r="C77" s="21" t="s">
        <v>79</v>
      </c>
      <c r="D77" s="21" t="s">
        <v>440</v>
      </c>
      <c r="E77" s="21" t="s">
        <v>441</v>
      </c>
      <c r="F77" s="21" t="s">
        <v>442</v>
      </c>
      <c r="G77" s="21" t="s">
        <v>443</v>
      </c>
      <c r="H77" s="23" t="s">
        <v>81</v>
      </c>
      <c r="I77" s="24">
        <v>0</v>
      </c>
      <c r="J77" s="25">
        <v>710000000</v>
      </c>
      <c r="K77" s="25" t="s">
        <v>82</v>
      </c>
      <c r="L77" s="23" t="s">
        <v>696</v>
      </c>
      <c r="M77" s="78" t="s">
        <v>4125</v>
      </c>
      <c r="N77" s="26" t="s">
        <v>84</v>
      </c>
      <c r="O77" s="26" t="s">
        <v>4214</v>
      </c>
      <c r="P77" s="21" t="s">
        <v>91</v>
      </c>
      <c r="Q77" s="27">
        <v>796</v>
      </c>
      <c r="R77" s="26" t="s">
        <v>678</v>
      </c>
      <c r="S77" s="12">
        <v>200</v>
      </c>
      <c r="T77" s="12">
        <v>642.86</v>
      </c>
      <c r="U77" s="12">
        <f t="shared" si="2"/>
        <v>128572</v>
      </c>
      <c r="V77" s="12">
        <f t="shared" si="3"/>
        <v>144000.64000000001</v>
      </c>
      <c r="W77" s="23"/>
      <c r="X77" s="23">
        <v>2017</v>
      </c>
      <c r="Y77" s="25"/>
      <c r="Z77" s="92" t="s">
        <v>689</v>
      </c>
      <c r="AA77" s="92" t="s">
        <v>682</v>
      </c>
      <c r="AB77" s="92"/>
      <c r="AC77" s="92"/>
      <c r="AD77" s="95"/>
      <c r="AE77" s="95"/>
      <c r="AF77" s="92"/>
      <c r="AG77" s="96"/>
      <c r="AH77" s="92"/>
      <c r="AI77" s="94"/>
      <c r="AJ77" s="94"/>
    </row>
    <row r="78" spans="1:36" s="22" customFormat="1" ht="76.5" outlineLevel="1" x14ac:dyDescent="0.25">
      <c r="A78" s="22" t="s">
        <v>277</v>
      </c>
      <c r="B78" s="72" t="s">
        <v>2755</v>
      </c>
      <c r="C78" s="21" t="s">
        <v>79</v>
      </c>
      <c r="D78" s="21" t="s">
        <v>444</v>
      </c>
      <c r="E78" s="21" t="s">
        <v>445</v>
      </c>
      <c r="F78" s="21" t="s">
        <v>446</v>
      </c>
      <c r="G78" s="21" t="s">
        <v>382</v>
      </c>
      <c r="H78" s="23" t="s">
        <v>81</v>
      </c>
      <c r="I78" s="24">
        <v>0</v>
      </c>
      <c r="J78" s="25">
        <v>710000000</v>
      </c>
      <c r="K78" s="25" t="s">
        <v>82</v>
      </c>
      <c r="L78" s="23" t="s">
        <v>696</v>
      </c>
      <c r="M78" s="78" t="s">
        <v>4125</v>
      </c>
      <c r="N78" s="26" t="s">
        <v>84</v>
      </c>
      <c r="O78" s="26" t="s">
        <v>4214</v>
      </c>
      <c r="P78" s="21" t="s">
        <v>91</v>
      </c>
      <c r="Q78" s="27">
        <v>796</v>
      </c>
      <c r="R78" s="26" t="s">
        <v>678</v>
      </c>
      <c r="S78" s="12">
        <v>2</v>
      </c>
      <c r="T78" s="12">
        <v>17573.73</v>
      </c>
      <c r="U78" s="12">
        <f t="shared" si="2"/>
        <v>35147.46</v>
      </c>
      <c r="V78" s="12">
        <f t="shared" si="3"/>
        <v>39365.155200000001</v>
      </c>
      <c r="W78" s="23"/>
      <c r="X78" s="23">
        <v>2017</v>
      </c>
      <c r="Y78" s="25"/>
      <c r="Z78" s="92" t="s">
        <v>689</v>
      </c>
      <c r="AA78" s="92" t="s">
        <v>682</v>
      </c>
      <c r="AB78" s="92"/>
      <c r="AC78" s="92"/>
      <c r="AD78" s="95"/>
      <c r="AE78" s="95"/>
      <c r="AF78" s="92"/>
      <c r="AG78" s="96"/>
      <c r="AH78" s="92"/>
      <c r="AI78" s="94"/>
      <c r="AJ78" s="94"/>
    </row>
    <row r="79" spans="1:36" s="22" customFormat="1" ht="76.5" outlineLevel="1" x14ac:dyDescent="0.25">
      <c r="A79" s="22" t="s">
        <v>277</v>
      </c>
      <c r="B79" s="72" t="s">
        <v>2756</v>
      </c>
      <c r="C79" s="21" t="s">
        <v>79</v>
      </c>
      <c r="D79" s="21" t="s">
        <v>444</v>
      </c>
      <c r="E79" s="21" t="s">
        <v>445</v>
      </c>
      <c r="F79" s="21" t="s">
        <v>446</v>
      </c>
      <c r="G79" s="21" t="s">
        <v>390</v>
      </c>
      <c r="H79" s="23" t="s">
        <v>81</v>
      </c>
      <c r="I79" s="24">
        <v>0</v>
      </c>
      <c r="J79" s="25">
        <v>710000000</v>
      </c>
      <c r="K79" s="25" t="s">
        <v>82</v>
      </c>
      <c r="L79" s="23" t="s">
        <v>696</v>
      </c>
      <c r="M79" s="78" t="s">
        <v>4125</v>
      </c>
      <c r="N79" s="26" t="s">
        <v>84</v>
      </c>
      <c r="O79" s="26" t="s">
        <v>4214</v>
      </c>
      <c r="P79" s="21" t="s">
        <v>91</v>
      </c>
      <c r="Q79" s="27">
        <v>796</v>
      </c>
      <c r="R79" s="26" t="s">
        <v>678</v>
      </c>
      <c r="S79" s="12">
        <v>1</v>
      </c>
      <c r="T79" s="12">
        <v>13950.89</v>
      </c>
      <c r="U79" s="12">
        <f t="shared" si="2"/>
        <v>13950.89</v>
      </c>
      <c r="V79" s="12">
        <f t="shared" si="3"/>
        <v>15624.996800000001</v>
      </c>
      <c r="W79" s="23"/>
      <c r="X79" s="23">
        <v>2017</v>
      </c>
      <c r="Y79" s="25"/>
      <c r="Z79" s="92" t="s">
        <v>689</v>
      </c>
      <c r="AA79" s="92" t="s">
        <v>682</v>
      </c>
      <c r="AB79" s="92"/>
      <c r="AC79" s="92"/>
      <c r="AD79" s="95"/>
      <c r="AE79" s="95"/>
      <c r="AF79" s="92"/>
      <c r="AG79" s="96"/>
      <c r="AH79" s="92"/>
      <c r="AI79" s="94"/>
      <c r="AJ79" s="94"/>
    </row>
    <row r="80" spans="1:36" s="22" customFormat="1" ht="76.5" outlineLevel="1" x14ac:dyDescent="0.25">
      <c r="A80" s="22" t="s">
        <v>277</v>
      </c>
      <c r="B80" s="72" t="s">
        <v>2757</v>
      </c>
      <c r="C80" s="21" t="s">
        <v>79</v>
      </c>
      <c r="D80" s="21" t="s">
        <v>444</v>
      </c>
      <c r="E80" s="21" t="s">
        <v>445</v>
      </c>
      <c r="F80" s="21" t="s">
        <v>446</v>
      </c>
      <c r="G80" s="21" t="s">
        <v>391</v>
      </c>
      <c r="H80" s="23" t="s">
        <v>81</v>
      </c>
      <c r="I80" s="24">
        <v>0</v>
      </c>
      <c r="J80" s="25">
        <v>710000000</v>
      </c>
      <c r="K80" s="25" t="s">
        <v>82</v>
      </c>
      <c r="L80" s="23" t="s">
        <v>696</v>
      </c>
      <c r="M80" s="78" t="s">
        <v>4125</v>
      </c>
      <c r="N80" s="26" t="s">
        <v>84</v>
      </c>
      <c r="O80" s="26" t="s">
        <v>4214</v>
      </c>
      <c r="P80" s="21" t="s">
        <v>91</v>
      </c>
      <c r="Q80" s="27">
        <v>796</v>
      </c>
      <c r="R80" s="26" t="s">
        <v>678</v>
      </c>
      <c r="S80" s="12">
        <v>4</v>
      </c>
      <c r="T80" s="12">
        <v>10714.29</v>
      </c>
      <c r="U80" s="12">
        <f t="shared" si="2"/>
        <v>42857.16</v>
      </c>
      <c r="V80" s="12">
        <f t="shared" si="3"/>
        <v>48000.01920000001</v>
      </c>
      <c r="W80" s="23"/>
      <c r="X80" s="23">
        <v>2017</v>
      </c>
      <c r="Y80" s="25"/>
      <c r="Z80" s="92" t="s">
        <v>689</v>
      </c>
      <c r="AA80" s="92" t="s">
        <v>682</v>
      </c>
      <c r="AB80" s="92"/>
      <c r="AC80" s="92"/>
      <c r="AD80" s="95"/>
      <c r="AE80" s="95"/>
      <c r="AF80" s="92"/>
      <c r="AG80" s="96"/>
      <c r="AH80" s="92"/>
      <c r="AI80" s="94"/>
      <c r="AJ80" s="94"/>
    </row>
    <row r="81" spans="1:36" s="22" customFormat="1" ht="76.5" outlineLevel="1" x14ac:dyDescent="0.25">
      <c r="A81" s="22" t="s">
        <v>277</v>
      </c>
      <c r="B81" s="72" t="s">
        <v>2758</v>
      </c>
      <c r="C81" s="21" t="s">
        <v>79</v>
      </c>
      <c r="D81" s="21" t="s">
        <v>447</v>
      </c>
      <c r="E81" s="21" t="s">
        <v>448</v>
      </c>
      <c r="F81" s="21" t="s">
        <v>449</v>
      </c>
      <c r="G81" s="21" t="s">
        <v>384</v>
      </c>
      <c r="H81" s="23" t="s">
        <v>81</v>
      </c>
      <c r="I81" s="24">
        <v>0</v>
      </c>
      <c r="J81" s="25">
        <v>710000000</v>
      </c>
      <c r="K81" s="25" t="s">
        <v>82</v>
      </c>
      <c r="L81" s="23" t="s">
        <v>696</v>
      </c>
      <c r="M81" s="78" t="s">
        <v>4125</v>
      </c>
      <c r="N81" s="26" t="s">
        <v>84</v>
      </c>
      <c r="O81" s="26" t="s">
        <v>4214</v>
      </c>
      <c r="P81" s="21" t="s">
        <v>91</v>
      </c>
      <c r="Q81" s="27">
        <v>796</v>
      </c>
      <c r="R81" s="26" t="s">
        <v>678</v>
      </c>
      <c r="S81" s="12">
        <v>4</v>
      </c>
      <c r="T81" s="12">
        <v>8928.57</v>
      </c>
      <c r="U81" s="12">
        <f t="shared" si="2"/>
        <v>35714.28</v>
      </c>
      <c r="V81" s="12">
        <f t="shared" si="3"/>
        <v>39999.993600000002</v>
      </c>
      <c r="W81" s="23"/>
      <c r="X81" s="23">
        <v>2017</v>
      </c>
      <c r="Y81" s="25"/>
      <c r="Z81" s="92" t="s">
        <v>689</v>
      </c>
      <c r="AA81" s="92" t="s">
        <v>682</v>
      </c>
      <c r="AB81" s="92"/>
      <c r="AC81" s="92"/>
      <c r="AD81" s="95"/>
      <c r="AE81" s="95"/>
      <c r="AF81" s="92"/>
      <c r="AG81" s="96"/>
      <c r="AH81" s="92"/>
      <c r="AI81" s="94"/>
      <c r="AJ81" s="94"/>
    </row>
    <row r="82" spans="1:36" s="22" customFormat="1" ht="76.5" outlineLevel="1" x14ac:dyDescent="0.25">
      <c r="A82" s="22" t="s">
        <v>277</v>
      </c>
      <c r="B82" s="72" t="s">
        <v>2759</v>
      </c>
      <c r="C82" s="21" t="s">
        <v>79</v>
      </c>
      <c r="D82" s="21" t="s">
        <v>447</v>
      </c>
      <c r="E82" s="21" t="s">
        <v>448</v>
      </c>
      <c r="F82" s="21" t="s">
        <v>449</v>
      </c>
      <c r="G82" s="21" t="s">
        <v>387</v>
      </c>
      <c r="H82" s="23" t="s">
        <v>81</v>
      </c>
      <c r="I82" s="24">
        <v>0</v>
      </c>
      <c r="J82" s="25">
        <v>710000000</v>
      </c>
      <c r="K82" s="25" t="s">
        <v>82</v>
      </c>
      <c r="L82" s="23" t="s">
        <v>696</v>
      </c>
      <c r="M82" s="78" t="s">
        <v>4125</v>
      </c>
      <c r="N82" s="26" t="s">
        <v>84</v>
      </c>
      <c r="O82" s="26" t="s">
        <v>4214</v>
      </c>
      <c r="P82" s="21" t="s">
        <v>91</v>
      </c>
      <c r="Q82" s="27">
        <v>796</v>
      </c>
      <c r="R82" s="26" t="s">
        <v>678</v>
      </c>
      <c r="S82" s="12">
        <v>2</v>
      </c>
      <c r="T82" s="12">
        <v>8928.57</v>
      </c>
      <c r="U82" s="12">
        <f t="shared" si="2"/>
        <v>17857.14</v>
      </c>
      <c r="V82" s="12">
        <f t="shared" si="3"/>
        <v>19999.996800000001</v>
      </c>
      <c r="W82" s="23"/>
      <c r="X82" s="23">
        <v>2017</v>
      </c>
      <c r="Y82" s="25"/>
      <c r="Z82" s="92" t="s">
        <v>689</v>
      </c>
      <c r="AA82" s="92" t="s">
        <v>682</v>
      </c>
      <c r="AB82" s="92"/>
      <c r="AC82" s="92"/>
      <c r="AD82" s="95"/>
      <c r="AE82" s="95"/>
      <c r="AF82" s="92"/>
      <c r="AG82" s="96"/>
      <c r="AH82" s="92"/>
      <c r="AI82" s="94"/>
      <c r="AJ82" s="94"/>
    </row>
    <row r="83" spans="1:36" s="22" customFormat="1" ht="76.5" outlineLevel="1" x14ac:dyDescent="0.25">
      <c r="A83" s="22" t="s">
        <v>277</v>
      </c>
      <c r="B83" s="72" t="s">
        <v>2760</v>
      </c>
      <c r="C83" s="21" t="s">
        <v>79</v>
      </c>
      <c r="D83" s="21" t="s">
        <v>450</v>
      </c>
      <c r="E83" s="21" t="s">
        <v>448</v>
      </c>
      <c r="F83" s="21" t="s">
        <v>451</v>
      </c>
      <c r="G83" s="21" t="s">
        <v>390</v>
      </c>
      <c r="H83" s="23" t="s">
        <v>81</v>
      </c>
      <c r="I83" s="24">
        <v>0</v>
      </c>
      <c r="J83" s="25">
        <v>710000000</v>
      </c>
      <c r="K83" s="25" t="s">
        <v>82</v>
      </c>
      <c r="L83" s="23" t="s">
        <v>696</v>
      </c>
      <c r="M83" s="78" t="s">
        <v>4125</v>
      </c>
      <c r="N83" s="26" t="s">
        <v>84</v>
      </c>
      <c r="O83" s="26" t="s">
        <v>4214</v>
      </c>
      <c r="P83" s="21" t="s">
        <v>91</v>
      </c>
      <c r="Q83" s="27">
        <v>796</v>
      </c>
      <c r="R83" s="26" t="s">
        <v>678</v>
      </c>
      <c r="S83" s="12">
        <v>2</v>
      </c>
      <c r="T83" s="12">
        <v>5089.29</v>
      </c>
      <c r="U83" s="12">
        <f t="shared" si="2"/>
        <v>10178.58</v>
      </c>
      <c r="V83" s="12">
        <f t="shared" si="3"/>
        <v>11400.009600000001</v>
      </c>
      <c r="W83" s="23"/>
      <c r="X83" s="23">
        <v>2017</v>
      </c>
      <c r="Y83" s="25"/>
      <c r="Z83" s="92" t="s">
        <v>689</v>
      </c>
      <c r="AA83" s="92" t="s">
        <v>682</v>
      </c>
      <c r="AB83" s="92"/>
      <c r="AC83" s="92"/>
      <c r="AD83" s="95"/>
      <c r="AE83" s="95"/>
      <c r="AF83" s="92"/>
      <c r="AG83" s="96"/>
      <c r="AH83" s="92"/>
      <c r="AI83" s="94"/>
      <c r="AJ83" s="94"/>
    </row>
    <row r="84" spans="1:36" s="22" customFormat="1" ht="76.5" outlineLevel="1" x14ac:dyDescent="0.25">
      <c r="A84" s="22" t="s">
        <v>277</v>
      </c>
      <c r="B84" s="72" t="s">
        <v>2761</v>
      </c>
      <c r="C84" s="21" t="s">
        <v>79</v>
      </c>
      <c r="D84" s="21" t="s">
        <v>450</v>
      </c>
      <c r="E84" s="21" t="s">
        <v>448</v>
      </c>
      <c r="F84" s="21" t="s">
        <v>451</v>
      </c>
      <c r="G84" s="21" t="s">
        <v>382</v>
      </c>
      <c r="H84" s="23" t="s">
        <v>81</v>
      </c>
      <c r="I84" s="24">
        <v>0</v>
      </c>
      <c r="J84" s="25">
        <v>710000000</v>
      </c>
      <c r="K84" s="25" t="s">
        <v>82</v>
      </c>
      <c r="L84" s="23" t="s">
        <v>696</v>
      </c>
      <c r="M84" s="78" t="s">
        <v>4125</v>
      </c>
      <c r="N84" s="26" t="s">
        <v>84</v>
      </c>
      <c r="O84" s="26" t="s">
        <v>4214</v>
      </c>
      <c r="P84" s="21" t="s">
        <v>91</v>
      </c>
      <c r="Q84" s="27">
        <v>796</v>
      </c>
      <c r="R84" s="26" t="s">
        <v>678</v>
      </c>
      <c r="S84" s="12">
        <v>3</v>
      </c>
      <c r="T84" s="12">
        <v>8482.14</v>
      </c>
      <c r="U84" s="12">
        <f t="shared" si="2"/>
        <v>25446.42</v>
      </c>
      <c r="V84" s="12">
        <f t="shared" si="3"/>
        <v>28499.990400000002</v>
      </c>
      <c r="W84" s="23"/>
      <c r="X84" s="23">
        <v>2017</v>
      </c>
      <c r="Y84" s="25"/>
      <c r="Z84" s="92" t="s">
        <v>689</v>
      </c>
      <c r="AA84" s="92" t="s">
        <v>682</v>
      </c>
      <c r="AB84" s="92"/>
      <c r="AC84" s="92"/>
      <c r="AD84" s="95"/>
      <c r="AE84" s="95"/>
      <c r="AF84" s="92"/>
      <c r="AG84" s="96"/>
      <c r="AH84" s="92"/>
      <c r="AI84" s="94"/>
      <c r="AJ84" s="94"/>
    </row>
    <row r="85" spans="1:36" s="22" customFormat="1" ht="76.5" outlineLevel="1" x14ac:dyDescent="0.25">
      <c r="A85" s="22" t="s">
        <v>277</v>
      </c>
      <c r="B85" s="72" t="s">
        <v>2762</v>
      </c>
      <c r="C85" s="21" t="s">
        <v>79</v>
      </c>
      <c r="D85" s="21" t="s">
        <v>452</v>
      </c>
      <c r="E85" s="21" t="s">
        <v>453</v>
      </c>
      <c r="F85" s="21" t="s">
        <v>454</v>
      </c>
      <c r="G85" s="21" t="s">
        <v>455</v>
      </c>
      <c r="H85" s="23" t="s">
        <v>81</v>
      </c>
      <c r="I85" s="24">
        <v>0</v>
      </c>
      <c r="J85" s="25">
        <v>710000000</v>
      </c>
      <c r="K85" s="25" t="s">
        <v>82</v>
      </c>
      <c r="L85" s="23" t="s">
        <v>696</v>
      </c>
      <c r="M85" s="78" t="s">
        <v>4125</v>
      </c>
      <c r="N85" s="26" t="s">
        <v>84</v>
      </c>
      <c r="O85" s="26" t="s">
        <v>4214</v>
      </c>
      <c r="P85" s="21" t="s">
        <v>91</v>
      </c>
      <c r="Q85" s="27">
        <v>796</v>
      </c>
      <c r="R85" s="26" t="s">
        <v>678</v>
      </c>
      <c r="S85" s="12">
        <v>30</v>
      </c>
      <c r="T85" s="12">
        <v>2678.57</v>
      </c>
      <c r="U85" s="12">
        <f t="shared" si="2"/>
        <v>80357.100000000006</v>
      </c>
      <c r="V85" s="12">
        <f t="shared" si="3"/>
        <v>89999.952000000019</v>
      </c>
      <c r="W85" s="23"/>
      <c r="X85" s="23">
        <v>2017</v>
      </c>
      <c r="Y85" s="25"/>
      <c r="Z85" s="92" t="s">
        <v>689</v>
      </c>
      <c r="AA85" s="92" t="s">
        <v>682</v>
      </c>
      <c r="AB85" s="92"/>
      <c r="AC85" s="92"/>
      <c r="AD85" s="95"/>
      <c r="AE85" s="95"/>
      <c r="AF85" s="92"/>
      <c r="AG85" s="96"/>
      <c r="AH85" s="92"/>
      <c r="AI85" s="94"/>
      <c r="AJ85" s="94"/>
    </row>
    <row r="86" spans="1:36" s="22" customFormat="1" ht="76.5" outlineLevel="1" x14ac:dyDescent="0.25">
      <c r="A86" s="22" t="s">
        <v>277</v>
      </c>
      <c r="B86" s="72" t="s">
        <v>2763</v>
      </c>
      <c r="C86" s="21" t="s">
        <v>79</v>
      </c>
      <c r="D86" s="21" t="s">
        <v>452</v>
      </c>
      <c r="E86" s="21" t="s">
        <v>453</v>
      </c>
      <c r="F86" s="21" t="s">
        <v>454</v>
      </c>
      <c r="G86" s="21" t="s">
        <v>456</v>
      </c>
      <c r="H86" s="23" t="s">
        <v>81</v>
      </c>
      <c r="I86" s="24">
        <v>0</v>
      </c>
      <c r="J86" s="25">
        <v>710000000</v>
      </c>
      <c r="K86" s="25" t="s">
        <v>82</v>
      </c>
      <c r="L86" s="23" t="s">
        <v>696</v>
      </c>
      <c r="M86" s="78" t="s">
        <v>4125</v>
      </c>
      <c r="N86" s="26" t="s">
        <v>84</v>
      </c>
      <c r="O86" s="26" t="s">
        <v>4214</v>
      </c>
      <c r="P86" s="21" t="s">
        <v>91</v>
      </c>
      <c r="Q86" s="27">
        <v>796</v>
      </c>
      <c r="R86" s="26" t="s">
        <v>678</v>
      </c>
      <c r="S86" s="12">
        <v>12</v>
      </c>
      <c r="T86" s="12">
        <v>2343.75</v>
      </c>
      <c r="U86" s="12">
        <f t="shared" si="2"/>
        <v>28125</v>
      </c>
      <c r="V86" s="12">
        <f t="shared" si="3"/>
        <v>31500.000000000004</v>
      </c>
      <c r="W86" s="23"/>
      <c r="X86" s="23">
        <v>2017</v>
      </c>
      <c r="Y86" s="25"/>
      <c r="Z86" s="92" t="s">
        <v>689</v>
      </c>
      <c r="AA86" s="92" t="s">
        <v>682</v>
      </c>
      <c r="AB86" s="92"/>
      <c r="AC86" s="92"/>
      <c r="AD86" s="95"/>
      <c r="AE86" s="95"/>
      <c r="AF86" s="92"/>
      <c r="AG86" s="96"/>
      <c r="AH86" s="92"/>
      <c r="AI86" s="94"/>
      <c r="AJ86" s="94"/>
    </row>
    <row r="87" spans="1:36" s="22" customFormat="1" ht="76.5" outlineLevel="1" x14ac:dyDescent="0.25">
      <c r="A87" s="22" t="s">
        <v>277</v>
      </c>
      <c r="B87" s="72" t="s">
        <v>2764</v>
      </c>
      <c r="C87" s="21" t="s">
        <v>79</v>
      </c>
      <c r="D87" s="21" t="s">
        <v>457</v>
      </c>
      <c r="E87" s="21" t="s">
        <v>453</v>
      </c>
      <c r="F87" s="21" t="s">
        <v>458</v>
      </c>
      <c r="G87" s="21"/>
      <c r="H87" s="23" t="s">
        <v>81</v>
      </c>
      <c r="I87" s="24">
        <v>0</v>
      </c>
      <c r="J87" s="25">
        <v>710000000</v>
      </c>
      <c r="K87" s="25" t="s">
        <v>82</v>
      </c>
      <c r="L87" s="23" t="s">
        <v>696</v>
      </c>
      <c r="M87" s="78" t="s">
        <v>4125</v>
      </c>
      <c r="N87" s="26" t="s">
        <v>84</v>
      </c>
      <c r="O87" s="26" t="s">
        <v>4214</v>
      </c>
      <c r="P87" s="21" t="s">
        <v>91</v>
      </c>
      <c r="Q87" s="27">
        <v>796</v>
      </c>
      <c r="R87" s="26" t="s">
        <v>678</v>
      </c>
      <c r="S87" s="12">
        <v>6</v>
      </c>
      <c r="T87" s="12">
        <v>8482.14</v>
      </c>
      <c r="U87" s="12">
        <f t="shared" si="2"/>
        <v>50892.84</v>
      </c>
      <c r="V87" s="12">
        <f t="shared" si="3"/>
        <v>56999.980800000005</v>
      </c>
      <c r="W87" s="23"/>
      <c r="X87" s="23">
        <v>2017</v>
      </c>
      <c r="Y87" s="25"/>
      <c r="Z87" s="92" t="s">
        <v>689</v>
      </c>
      <c r="AA87" s="92" t="s">
        <v>682</v>
      </c>
      <c r="AB87" s="92"/>
      <c r="AC87" s="92"/>
      <c r="AD87" s="95"/>
      <c r="AE87" s="95"/>
      <c r="AF87" s="92"/>
      <c r="AG87" s="96"/>
      <c r="AH87" s="92"/>
      <c r="AI87" s="94"/>
      <c r="AJ87" s="94"/>
    </row>
    <row r="88" spans="1:36" s="22" customFormat="1" ht="76.5" outlineLevel="1" x14ac:dyDescent="0.25">
      <c r="A88" s="22" t="s">
        <v>277</v>
      </c>
      <c r="B88" s="72" t="s">
        <v>2765</v>
      </c>
      <c r="C88" s="21" t="s">
        <v>79</v>
      </c>
      <c r="D88" s="21" t="s">
        <v>459</v>
      </c>
      <c r="E88" s="21" t="s">
        <v>453</v>
      </c>
      <c r="F88" s="21" t="s">
        <v>460</v>
      </c>
      <c r="G88" s="21"/>
      <c r="H88" s="23" t="s">
        <v>81</v>
      </c>
      <c r="I88" s="24">
        <v>0</v>
      </c>
      <c r="J88" s="25">
        <v>710000000</v>
      </c>
      <c r="K88" s="25" t="s">
        <v>82</v>
      </c>
      <c r="L88" s="23" t="s">
        <v>696</v>
      </c>
      <c r="M88" s="78" t="s">
        <v>4125</v>
      </c>
      <c r="N88" s="26" t="s">
        <v>84</v>
      </c>
      <c r="O88" s="26" t="s">
        <v>4214</v>
      </c>
      <c r="P88" s="21" t="s">
        <v>91</v>
      </c>
      <c r="Q88" s="27">
        <v>796</v>
      </c>
      <c r="R88" s="26" t="s">
        <v>678</v>
      </c>
      <c r="S88" s="12">
        <v>4</v>
      </c>
      <c r="T88" s="12">
        <v>9821.43</v>
      </c>
      <c r="U88" s="12">
        <f t="shared" si="2"/>
        <v>39285.72</v>
      </c>
      <c r="V88" s="12">
        <f t="shared" si="3"/>
        <v>44000.006400000006</v>
      </c>
      <c r="W88" s="23"/>
      <c r="X88" s="23">
        <v>2017</v>
      </c>
      <c r="Y88" s="25"/>
      <c r="Z88" s="92" t="s">
        <v>689</v>
      </c>
      <c r="AA88" s="92" t="s">
        <v>682</v>
      </c>
      <c r="AB88" s="92"/>
      <c r="AC88" s="92"/>
      <c r="AD88" s="95"/>
      <c r="AE88" s="95"/>
      <c r="AF88" s="92"/>
      <c r="AG88" s="96"/>
      <c r="AH88" s="92"/>
      <c r="AI88" s="94"/>
      <c r="AJ88" s="94"/>
    </row>
    <row r="89" spans="1:36" s="22" customFormat="1" ht="76.5" outlineLevel="1" x14ac:dyDescent="0.25">
      <c r="A89" s="22" t="s">
        <v>277</v>
      </c>
      <c r="B89" s="72" t="s">
        <v>2766</v>
      </c>
      <c r="C89" s="21" t="s">
        <v>79</v>
      </c>
      <c r="D89" s="21" t="s">
        <v>461</v>
      </c>
      <c r="E89" s="21" t="s">
        <v>453</v>
      </c>
      <c r="F89" s="21" t="s">
        <v>462</v>
      </c>
      <c r="G89" s="21"/>
      <c r="H89" s="23" t="s">
        <v>81</v>
      </c>
      <c r="I89" s="24">
        <v>0</v>
      </c>
      <c r="J89" s="25">
        <v>710000000</v>
      </c>
      <c r="K89" s="25" t="s">
        <v>82</v>
      </c>
      <c r="L89" s="23" t="s">
        <v>696</v>
      </c>
      <c r="M89" s="78" t="s">
        <v>4125</v>
      </c>
      <c r="N89" s="26" t="s">
        <v>84</v>
      </c>
      <c r="O89" s="26" t="s">
        <v>4214</v>
      </c>
      <c r="P89" s="21" t="s">
        <v>91</v>
      </c>
      <c r="Q89" s="27">
        <v>796</v>
      </c>
      <c r="R89" s="26" t="s">
        <v>678</v>
      </c>
      <c r="S89" s="12">
        <v>6</v>
      </c>
      <c r="T89" s="12">
        <v>3303.57</v>
      </c>
      <c r="U89" s="12">
        <f t="shared" si="2"/>
        <v>19821.420000000002</v>
      </c>
      <c r="V89" s="12">
        <f t="shared" si="3"/>
        <v>22199.990400000006</v>
      </c>
      <c r="W89" s="23"/>
      <c r="X89" s="23">
        <v>2017</v>
      </c>
      <c r="Y89" s="25"/>
      <c r="Z89" s="92" t="s">
        <v>689</v>
      </c>
      <c r="AA89" s="92" t="s">
        <v>682</v>
      </c>
      <c r="AB89" s="92"/>
      <c r="AC89" s="92"/>
      <c r="AD89" s="95"/>
      <c r="AE89" s="95"/>
      <c r="AF89" s="92"/>
      <c r="AG89" s="96"/>
      <c r="AH89" s="92"/>
      <c r="AI89" s="94"/>
      <c r="AJ89" s="94"/>
    </row>
    <row r="90" spans="1:36" s="22" customFormat="1" ht="76.5" outlineLevel="1" x14ac:dyDescent="0.25">
      <c r="A90" s="22" t="s">
        <v>277</v>
      </c>
      <c r="B90" s="72" t="s">
        <v>2767</v>
      </c>
      <c r="C90" s="21" t="s">
        <v>79</v>
      </c>
      <c r="D90" s="21" t="s">
        <v>463</v>
      </c>
      <c r="E90" s="21" t="s">
        <v>453</v>
      </c>
      <c r="F90" s="21" t="s">
        <v>464</v>
      </c>
      <c r="G90" s="21"/>
      <c r="H90" s="23" t="s">
        <v>81</v>
      </c>
      <c r="I90" s="24">
        <v>0</v>
      </c>
      <c r="J90" s="25">
        <v>710000000</v>
      </c>
      <c r="K90" s="25" t="s">
        <v>82</v>
      </c>
      <c r="L90" s="23" t="s">
        <v>696</v>
      </c>
      <c r="M90" s="78" t="s">
        <v>4125</v>
      </c>
      <c r="N90" s="26" t="s">
        <v>84</v>
      </c>
      <c r="O90" s="26" t="s">
        <v>4214</v>
      </c>
      <c r="P90" s="21" t="s">
        <v>91</v>
      </c>
      <c r="Q90" s="27">
        <v>796</v>
      </c>
      <c r="R90" s="26" t="s">
        <v>678</v>
      </c>
      <c r="S90" s="12">
        <v>10</v>
      </c>
      <c r="T90" s="12">
        <v>3571.43</v>
      </c>
      <c r="U90" s="12">
        <f t="shared" si="2"/>
        <v>35714.299999999996</v>
      </c>
      <c r="V90" s="12">
        <f t="shared" si="3"/>
        <v>40000.015999999996</v>
      </c>
      <c r="W90" s="23"/>
      <c r="X90" s="23">
        <v>2017</v>
      </c>
      <c r="Y90" s="25"/>
      <c r="Z90" s="92" t="s">
        <v>689</v>
      </c>
      <c r="AA90" s="92" t="s">
        <v>682</v>
      </c>
      <c r="AB90" s="92"/>
      <c r="AC90" s="92"/>
      <c r="AD90" s="95"/>
      <c r="AE90" s="95"/>
      <c r="AF90" s="92"/>
      <c r="AG90" s="96"/>
      <c r="AH90" s="92"/>
      <c r="AI90" s="94"/>
      <c r="AJ90" s="94"/>
    </row>
    <row r="91" spans="1:36" s="22" customFormat="1" ht="76.5" outlineLevel="1" x14ac:dyDescent="0.25">
      <c r="A91" s="22" t="s">
        <v>277</v>
      </c>
      <c r="B91" s="72" t="s">
        <v>2768</v>
      </c>
      <c r="C91" s="21" t="s">
        <v>79</v>
      </c>
      <c r="D91" s="21" t="s">
        <v>465</v>
      </c>
      <c r="E91" s="21" t="s">
        <v>453</v>
      </c>
      <c r="F91" s="21" t="s">
        <v>466</v>
      </c>
      <c r="G91" s="21"/>
      <c r="H91" s="23" t="s">
        <v>81</v>
      </c>
      <c r="I91" s="24">
        <v>0</v>
      </c>
      <c r="J91" s="25">
        <v>710000000</v>
      </c>
      <c r="K91" s="25" t="s">
        <v>82</v>
      </c>
      <c r="L91" s="23" t="s">
        <v>696</v>
      </c>
      <c r="M91" s="78" t="s">
        <v>4125</v>
      </c>
      <c r="N91" s="26" t="s">
        <v>84</v>
      </c>
      <c r="O91" s="26" t="s">
        <v>4214</v>
      </c>
      <c r="P91" s="21" t="s">
        <v>91</v>
      </c>
      <c r="Q91" s="27">
        <v>796</v>
      </c>
      <c r="R91" s="26" t="s">
        <v>678</v>
      </c>
      <c r="S91" s="12">
        <v>6</v>
      </c>
      <c r="T91" s="12">
        <v>14285.71</v>
      </c>
      <c r="U91" s="12">
        <f t="shared" si="2"/>
        <v>85714.26</v>
      </c>
      <c r="V91" s="12">
        <f t="shared" si="3"/>
        <v>95999.9712</v>
      </c>
      <c r="W91" s="23"/>
      <c r="X91" s="23">
        <v>2017</v>
      </c>
      <c r="Y91" s="25"/>
      <c r="Z91" s="92" t="s">
        <v>689</v>
      </c>
      <c r="AA91" s="92" t="s">
        <v>682</v>
      </c>
      <c r="AB91" s="92"/>
      <c r="AC91" s="92"/>
      <c r="AD91" s="95"/>
      <c r="AE91" s="95"/>
      <c r="AF91" s="92"/>
      <c r="AG91" s="96"/>
      <c r="AH91" s="92"/>
      <c r="AI91" s="94"/>
      <c r="AJ91" s="94"/>
    </row>
    <row r="92" spans="1:36" s="22" customFormat="1" ht="76.5" outlineLevel="1" x14ac:dyDescent="0.25">
      <c r="A92" s="22" t="s">
        <v>277</v>
      </c>
      <c r="B92" s="72" t="s">
        <v>2769</v>
      </c>
      <c r="C92" s="21" t="s">
        <v>79</v>
      </c>
      <c r="D92" s="21" t="s">
        <v>467</v>
      </c>
      <c r="E92" s="21" t="s">
        <v>453</v>
      </c>
      <c r="F92" s="21" t="s">
        <v>468</v>
      </c>
      <c r="G92" s="21"/>
      <c r="H92" s="23" t="s">
        <v>81</v>
      </c>
      <c r="I92" s="24">
        <v>0</v>
      </c>
      <c r="J92" s="25">
        <v>710000000</v>
      </c>
      <c r="K92" s="25" t="s">
        <v>82</v>
      </c>
      <c r="L92" s="23" t="s">
        <v>696</v>
      </c>
      <c r="M92" s="78" t="s">
        <v>4125</v>
      </c>
      <c r="N92" s="26" t="s">
        <v>84</v>
      </c>
      <c r="O92" s="26" t="s">
        <v>4214</v>
      </c>
      <c r="P92" s="21" t="s">
        <v>91</v>
      </c>
      <c r="Q92" s="27">
        <v>796</v>
      </c>
      <c r="R92" s="26" t="s">
        <v>678</v>
      </c>
      <c r="S92" s="12">
        <v>10</v>
      </c>
      <c r="T92" s="12">
        <v>8647.7999999999993</v>
      </c>
      <c r="U92" s="12">
        <f t="shared" si="2"/>
        <v>86478</v>
      </c>
      <c r="V92" s="12">
        <f t="shared" si="3"/>
        <v>96855.360000000015</v>
      </c>
      <c r="W92" s="23"/>
      <c r="X92" s="23">
        <v>2017</v>
      </c>
      <c r="Y92" s="25"/>
      <c r="Z92" s="92" t="s">
        <v>689</v>
      </c>
      <c r="AA92" s="92" t="s">
        <v>682</v>
      </c>
      <c r="AB92" s="92"/>
      <c r="AC92" s="92"/>
      <c r="AD92" s="95"/>
      <c r="AE92" s="95"/>
      <c r="AF92" s="92"/>
      <c r="AG92" s="96"/>
      <c r="AH92" s="92"/>
      <c r="AI92" s="94"/>
      <c r="AJ92" s="94"/>
    </row>
    <row r="93" spans="1:36" s="22" customFormat="1" ht="76.5" outlineLevel="1" x14ac:dyDescent="0.25">
      <c r="A93" s="22" t="s">
        <v>277</v>
      </c>
      <c r="B93" s="72" t="s">
        <v>2770</v>
      </c>
      <c r="C93" s="21" t="s">
        <v>79</v>
      </c>
      <c r="D93" s="21" t="s">
        <v>452</v>
      </c>
      <c r="E93" s="21" t="s">
        <v>453</v>
      </c>
      <c r="F93" s="21" t="s">
        <v>454</v>
      </c>
      <c r="G93" s="21" t="s">
        <v>469</v>
      </c>
      <c r="H93" s="23" t="s">
        <v>81</v>
      </c>
      <c r="I93" s="24">
        <v>0</v>
      </c>
      <c r="J93" s="25">
        <v>710000000</v>
      </c>
      <c r="K93" s="25" t="s">
        <v>82</v>
      </c>
      <c r="L93" s="23" t="s">
        <v>696</v>
      </c>
      <c r="M93" s="78" t="s">
        <v>4125</v>
      </c>
      <c r="N93" s="26" t="s">
        <v>84</v>
      </c>
      <c r="O93" s="26" t="s">
        <v>4214</v>
      </c>
      <c r="P93" s="21" t="s">
        <v>91</v>
      </c>
      <c r="Q93" s="27">
        <v>796</v>
      </c>
      <c r="R93" s="26" t="s">
        <v>678</v>
      </c>
      <c r="S93" s="12">
        <v>16</v>
      </c>
      <c r="T93" s="12">
        <v>2678.57</v>
      </c>
      <c r="U93" s="12">
        <f t="shared" si="2"/>
        <v>42857.120000000003</v>
      </c>
      <c r="V93" s="12">
        <f t="shared" si="3"/>
        <v>47999.974400000006</v>
      </c>
      <c r="W93" s="23"/>
      <c r="X93" s="23">
        <v>2017</v>
      </c>
      <c r="Y93" s="25"/>
      <c r="Z93" s="92" t="s">
        <v>689</v>
      </c>
      <c r="AA93" s="92" t="s">
        <v>682</v>
      </c>
      <c r="AB93" s="92"/>
      <c r="AC93" s="92"/>
      <c r="AD93" s="95"/>
      <c r="AE93" s="95"/>
      <c r="AF93" s="92"/>
      <c r="AG93" s="96"/>
      <c r="AH93" s="92"/>
      <c r="AI93" s="94"/>
      <c r="AJ93" s="94"/>
    </row>
    <row r="94" spans="1:36" s="22" customFormat="1" ht="76.5" outlineLevel="1" x14ac:dyDescent="0.25">
      <c r="A94" s="22" t="s">
        <v>277</v>
      </c>
      <c r="B94" s="72" t="s">
        <v>2771</v>
      </c>
      <c r="C94" s="21" t="s">
        <v>79</v>
      </c>
      <c r="D94" s="21" t="s">
        <v>470</v>
      </c>
      <c r="E94" s="21" t="s">
        <v>471</v>
      </c>
      <c r="F94" s="21" t="s">
        <v>472</v>
      </c>
      <c r="G94" s="21" t="s">
        <v>382</v>
      </c>
      <c r="H94" s="23" t="s">
        <v>81</v>
      </c>
      <c r="I94" s="24">
        <v>0</v>
      </c>
      <c r="J94" s="25">
        <v>710000000</v>
      </c>
      <c r="K94" s="25" t="s">
        <v>82</v>
      </c>
      <c r="L94" s="23" t="s">
        <v>696</v>
      </c>
      <c r="M94" s="78" t="s">
        <v>4125</v>
      </c>
      <c r="N94" s="26" t="s">
        <v>84</v>
      </c>
      <c r="O94" s="26" t="s">
        <v>4214</v>
      </c>
      <c r="P94" s="21" t="s">
        <v>91</v>
      </c>
      <c r="Q94" s="27">
        <v>796</v>
      </c>
      <c r="R94" s="26" t="s">
        <v>678</v>
      </c>
      <c r="S94" s="12">
        <v>1</v>
      </c>
      <c r="T94" s="12">
        <v>49107.14</v>
      </c>
      <c r="U94" s="12">
        <f t="shared" si="2"/>
        <v>49107.14</v>
      </c>
      <c r="V94" s="12">
        <f t="shared" si="3"/>
        <v>54999.996800000008</v>
      </c>
      <c r="W94" s="23"/>
      <c r="X94" s="23">
        <v>2017</v>
      </c>
      <c r="Y94" s="25"/>
      <c r="Z94" s="92" t="s">
        <v>689</v>
      </c>
      <c r="AA94" s="92" t="s">
        <v>682</v>
      </c>
      <c r="AB94" s="92"/>
      <c r="AC94" s="92"/>
      <c r="AD94" s="95"/>
      <c r="AE94" s="95"/>
      <c r="AF94" s="92"/>
      <c r="AG94" s="96"/>
      <c r="AH94" s="92"/>
      <c r="AI94" s="94"/>
      <c r="AJ94" s="94"/>
    </row>
    <row r="95" spans="1:36" s="22" customFormat="1" ht="76.5" outlineLevel="1" x14ac:dyDescent="0.25">
      <c r="A95" s="22" t="s">
        <v>277</v>
      </c>
      <c r="B95" s="72" t="s">
        <v>2772</v>
      </c>
      <c r="C95" s="21" t="s">
        <v>79</v>
      </c>
      <c r="D95" s="21" t="s">
        <v>473</v>
      </c>
      <c r="E95" s="21" t="s">
        <v>474</v>
      </c>
      <c r="F95" s="21" t="s">
        <v>475</v>
      </c>
      <c r="G95" s="21" t="s">
        <v>382</v>
      </c>
      <c r="H95" s="23" t="s">
        <v>81</v>
      </c>
      <c r="I95" s="24">
        <v>0</v>
      </c>
      <c r="J95" s="25">
        <v>710000000</v>
      </c>
      <c r="K95" s="25" t="s">
        <v>82</v>
      </c>
      <c r="L95" s="23" t="s">
        <v>696</v>
      </c>
      <c r="M95" s="78" t="s">
        <v>4125</v>
      </c>
      <c r="N95" s="26" t="s">
        <v>84</v>
      </c>
      <c r="O95" s="26" t="s">
        <v>4214</v>
      </c>
      <c r="P95" s="21" t="s">
        <v>91</v>
      </c>
      <c r="Q95" s="27">
        <v>839</v>
      </c>
      <c r="R95" s="26" t="s">
        <v>679</v>
      </c>
      <c r="S95" s="12">
        <v>3</v>
      </c>
      <c r="T95" s="12">
        <v>9196.43</v>
      </c>
      <c r="U95" s="12">
        <f t="shared" si="2"/>
        <v>27589.29</v>
      </c>
      <c r="V95" s="12">
        <f t="shared" si="3"/>
        <v>30900.004800000002</v>
      </c>
      <c r="W95" s="23"/>
      <c r="X95" s="23">
        <v>2017</v>
      </c>
      <c r="Y95" s="25"/>
      <c r="Z95" s="92" t="s">
        <v>689</v>
      </c>
      <c r="AA95" s="92" t="s">
        <v>682</v>
      </c>
      <c r="AB95" s="92"/>
      <c r="AC95" s="92"/>
      <c r="AD95" s="95"/>
      <c r="AE95" s="95"/>
      <c r="AF95" s="92"/>
      <c r="AG95" s="96"/>
      <c r="AH95" s="92"/>
      <c r="AI95" s="94"/>
      <c r="AJ95" s="94"/>
    </row>
    <row r="96" spans="1:36" s="22" customFormat="1" ht="76.5" outlineLevel="1" x14ac:dyDescent="0.25">
      <c r="A96" s="22" t="s">
        <v>277</v>
      </c>
      <c r="B96" s="72" t="s">
        <v>2773</v>
      </c>
      <c r="C96" s="21" t="s">
        <v>79</v>
      </c>
      <c r="D96" s="21" t="s">
        <v>473</v>
      </c>
      <c r="E96" s="21" t="s">
        <v>474</v>
      </c>
      <c r="F96" s="21" t="s">
        <v>475</v>
      </c>
      <c r="G96" s="21" t="s">
        <v>387</v>
      </c>
      <c r="H96" s="23" t="s">
        <v>81</v>
      </c>
      <c r="I96" s="24">
        <v>0</v>
      </c>
      <c r="J96" s="25">
        <v>710000000</v>
      </c>
      <c r="K96" s="25" t="s">
        <v>82</v>
      </c>
      <c r="L96" s="23" t="s">
        <v>696</v>
      </c>
      <c r="M96" s="78" t="s">
        <v>4125</v>
      </c>
      <c r="N96" s="26" t="s">
        <v>84</v>
      </c>
      <c r="O96" s="26" t="s">
        <v>4214</v>
      </c>
      <c r="P96" s="21" t="s">
        <v>91</v>
      </c>
      <c r="Q96" s="27">
        <v>839</v>
      </c>
      <c r="R96" s="26" t="s">
        <v>679</v>
      </c>
      <c r="S96" s="12">
        <v>2</v>
      </c>
      <c r="T96" s="12">
        <v>8035.71</v>
      </c>
      <c r="U96" s="12">
        <f t="shared" si="2"/>
        <v>16071.42</v>
      </c>
      <c r="V96" s="12">
        <f t="shared" si="3"/>
        <v>17999.990400000002</v>
      </c>
      <c r="W96" s="23"/>
      <c r="X96" s="23">
        <v>2017</v>
      </c>
      <c r="Y96" s="25"/>
      <c r="Z96" s="92" t="s">
        <v>689</v>
      </c>
      <c r="AA96" s="92" t="s">
        <v>682</v>
      </c>
      <c r="AB96" s="92"/>
      <c r="AC96" s="92"/>
      <c r="AD96" s="95"/>
      <c r="AE96" s="95"/>
      <c r="AF96" s="92"/>
      <c r="AG96" s="96"/>
      <c r="AH96" s="92"/>
      <c r="AI96" s="94"/>
      <c r="AJ96" s="94"/>
    </row>
    <row r="97" spans="1:36" s="22" customFormat="1" ht="76.5" outlineLevel="1" x14ac:dyDescent="0.25">
      <c r="A97" s="22" t="s">
        <v>277</v>
      </c>
      <c r="B97" s="72" t="s">
        <v>2774</v>
      </c>
      <c r="C97" s="21" t="s">
        <v>79</v>
      </c>
      <c r="D97" s="21" t="s">
        <v>473</v>
      </c>
      <c r="E97" s="21" t="s">
        <v>474</v>
      </c>
      <c r="F97" s="21" t="s">
        <v>475</v>
      </c>
      <c r="G97" s="21" t="s">
        <v>388</v>
      </c>
      <c r="H97" s="23" t="s">
        <v>81</v>
      </c>
      <c r="I97" s="24">
        <v>0</v>
      </c>
      <c r="J97" s="25">
        <v>710000000</v>
      </c>
      <c r="K97" s="25" t="s">
        <v>82</v>
      </c>
      <c r="L97" s="23" t="s">
        <v>696</v>
      </c>
      <c r="M97" s="78" t="s">
        <v>4125</v>
      </c>
      <c r="N97" s="26" t="s">
        <v>84</v>
      </c>
      <c r="O97" s="26" t="s">
        <v>4214</v>
      </c>
      <c r="P97" s="21" t="s">
        <v>91</v>
      </c>
      <c r="Q97" s="27">
        <v>839</v>
      </c>
      <c r="R97" s="26" t="s">
        <v>679</v>
      </c>
      <c r="S97" s="12">
        <v>10</v>
      </c>
      <c r="T97" s="12">
        <v>7142.86</v>
      </c>
      <c r="U97" s="12">
        <f t="shared" si="2"/>
        <v>71428.599999999991</v>
      </c>
      <c r="V97" s="12">
        <f t="shared" si="3"/>
        <v>80000.031999999992</v>
      </c>
      <c r="W97" s="23"/>
      <c r="X97" s="23">
        <v>2017</v>
      </c>
      <c r="Y97" s="25"/>
      <c r="Z97" s="92" t="s">
        <v>689</v>
      </c>
      <c r="AA97" s="92" t="s">
        <v>682</v>
      </c>
      <c r="AB97" s="92"/>
      <c r="AC97" s="92"/>
      <c r="AD97" s="95"/>
      <c r="AE97" s="95"/>
      <c r="AF97" s="92"/>
      <c r="AG97" s="96"/>
      <c r="AH97" s="92"/>
      <c r="AI97" s="94"/>
      <c r="AJ97" s="94"/>
    </row>
    <row r="98" spans="1:36" s="22" customFormat="1" ht="76.5" outlineLevel="1" x14ac:dyDescent="0.25">
      <c r="A98" s="22" t="s">
        <v>277</v>
      </c>
      <c r="B98" s="72" t="s">
        <v>2775</v>
      </c>
      <c r="C98" s="21" t="s">
        <v>79</v>
      </c>
      <c r="D98" s="21" t="s">
        <v>473</v>
      </c>
      <c r="E98" s="21" t="s">
        <v>474</v>
      </c>
      <c r="F98" s="21" t="s">
        <v>475</v>
      </c>
      <c r="G98" s="21" t="s">
        <v>389</v>
      </c>
      <c r="H98" s="23" t="s">
        <v>81</v>
      </c>
      <c r="I98" s="24">
        <v>0</v>
      </c>
      <c r="J98" s="25">
        <v>710000000</v>
      </c>
      <c r="K98" s="25" t="s">
        <v>82</v>
      </c>
      <c r="L98" s="23" t="s">
        <v>696</v>
      </c>
      <c r="M98" s="78" t="s">
        <v>4125</v>
      </c>
      <c r="N98" s="26" t="s">
        <v>84</v>
      </c>
      <c r="O98" s="26" t="s">
        <v>4214</v>
      </c>
      <c r="P98" s="21" t="s">
        <v>91</v>
      </c>
      <c r="Q98" s="27">
        <v>839</v>
      </c>
      <c r="R98" s="26" t="s">
        <v>679</v>
      </c>
      <c r="S98" s="12">
        <v>2</v>
      </c>
      <c r="T98" s="12">
        <v>8660.7099999999991</v>
      </c>
      <c r="U98" s="12">
        <f t="shared" si="2"/>
        <v>17321.419999999998</v>
      </c>
      <c r="V98" s="12">
        <f t="shared" si="3"/>
        <v>19399.990399999999</v>
      </c>
      <c r="W98" s="23"/>
      <c r="X98" s="23">
        <v>2017</v>
      </c>
      <c r="Y98" s="25"/>
      <c r="Z98" s="92" t="s">
        <v>689</v>
      </c>
      <c r="AA98" s="92" t="s">
        <v>682</v>
      </c>
      <c r="AB98" s="92"/>
      <c r="AC98" s="92"/>
      <c r="AD98" s="95"/>
      <c r="AE98" s="95"/>
      <c r="AF98" s="92"/>
      <c r="AG98" s="96"/>
      <c r="AH98" s="92"/>
      <c r="AI98" s="94"/>
      <c r="AJ98" s="94"/>
    </row>
    <row r="99" spans="1:36" s="22" customFormat="1" ht="76.5" outlineLevel="1" x14ac:dyDescent="0.25">
      <c r="A99" s="22" t="s">
        <v>277</v>
      </c>
      <c r="B99" s="72" t="s">
        <v>2776</v>
      </c>
      <c r="C99" s="21" t="s">
        <v>79</v>
      </c>
      <c r="D99" s="21" t="s">
        <v>473</v>
      </c>
      <c r="E99" s="21" t="s">
        <v>474</v>
      </c>
      <c r="F99" s="21" t="s">
        <v>475</v>
      </c>
      <c r="G99" s="21" t="s">
        <v>390</v>
      </c>
      <c r="H99" s="23" t="s">
        <v>81</v>
      </c>
      <c r="I99" s="24">
        <v>0</v>
      </c>
      <c r="J99" s="25">
        <v>710000000</v>
      </c>
      <c r="K99" s="25" t="s">
        <v>82</v>
      </c>
      <c r="L99" s="23" t="s">
        <v>696</v>
      </c>
      <c r="M99" s="78" t="s">
        <v>4125</v>
      </c>
      <c r="N99" s="26" t="s">
        <v>84</v>
      </c>
      <c r="O99" s="26" t="s">
        <v>4214</v>
      </c>
      <c r="P99" s="21" t="s">
        <v>91</v>
      </c>
      <c r="Q99" s="27">
        <v>839</v>
      </c>
      <c r="R99" s="26" t="s">
        <v>679</v>
      </c>
      <c r="S99" s="12">
        <v>2</v>
      </c>
      <c r="T99" s="12">
        <v>6267.86</v>
      </c>
      <c r="U99" s="12">
        <f t="shared" si="2"/>
        <v>12535.72</v>
      </c>
      <c r="V99" s="12">
        <f t="shared" si="3"/>
        <v>14040.0064</v>
      </c>
      <c r="W99" s="23"/>
      <c r="X99" s="23">
        <v>2017</v>
      </c>
      <c r="Y99" s="25"/>
      <c r="Z99" s="92" t="s">
        <v>689</v>
      </c>
      <c r="AA99" s="92" t="s">
        <v>682</v>
      </c>
      <c r="AB99" s="92"/>
      <c r="AC99" s="92"/>
      <c r="AD99" s="95"/>
      <c r="AE99" s="95"/>
      <c r="AF99" s="92"/>
      <c r="AG99" s="96"/>
      <c r="AH99" s="92"/>
      <c r="AI99" s="94"/>
      <c r="AJ99" s="94"/>
    </row>
    <row r="100" spans="1:36" s="22" customFormat="1" ht="76.5" outlineLevel="1" x14ac:dyDescent="0.25">
      <c r="A100" s="22" t="s">
        <v>277</v>
      </c>
      <c r="B100" s="72" t="s">
        <v>2777</v>
      </c>
      <c r="C100" s="21" t="s">
        <v>79</v>
      </c>
      <c r="D100" s="21" t="s">
        <v>473</v>
      </c>
      <c r="E100" s="21" t="s">
        <v>474</v>
      </c>
      <c r="F100" s="21" t="s">
        <v>475</v>
      </c>
      <c r="G100" s="21" t="s">
        <v>391</v>
      </c>
      <c r="H100" s="23" t="s">
        <v>81</v>
      </c>
      <c r="I100" s="24">
        <v>0</v>
      </c>
      <c r="J100" s="25">
        <v>710000000</v>
      </c>
      <c r="K100" s="25" t="s">
        <v>82</v>
      </c>
      <c r="L100" s="23" t="s">
        <v>696</v>
      </c>
      <c r="M100" s="78" t="s">
        <v>4125</v>
      </c>
      <c r="N100" s="26" t="s">
        <v>84</v>
      </c>
      <c r="O100" s="26" t="s">
        <v>4214</v>
      </c>
      <c r="P100" s="21" t="s">
        <v>91</v>
      </c>
      <c r="Q100" s="27">
        <v>839</v>
      </c>
      <c r="R100" s="26" t="s">
        <v>679</v>
      </c>
      <c r="S100" s="12">
        <v>4</v>
      </c>
      <c r="T100" s="12">
        <v>4339.29</v>
      </c>
      <c r="U100" s="12">
        <f t="shared" si="2"/>
        <v>17357.16</v>
      </c>
      <c r="V100" s="12">
        <f t="shared" si="3"/>
        <v>19440.019200000002</v>
      </c>
      <c r="W100" s="23"/>
      <c r="X100" s="23">
        <v>2017</v>
      </c>
      <c r="Y100" s="25"/>
      <c r="Z100" s="92" t="s">
        <v>689</v>
      </c>
      <c r="AA100" s="92" t="s">
        <v>682</v>
      </c>
      <c r="AB100" s="92"/>
      <c r="AC100" s="92"/>
      <c r="AD100" s="95"/>
      <c r="AE100" s="95"/>
      <c r="AF100" s="92"/>
      <c r="AG100" s="96"/>
      <c r="AH100" s="92"/>
      <c r="AI100" s="94"/>
      <c r="AJ100" s="94"/>
    </row>
    <row r="101" spans="1:36" s="22" customFormat="1" ht="76.5" outlineLevel="1" x14ac:dyDescent="0.25">
      <c r="A101" s="22" t="s">
        <v>277</v>
      </c>
      <c r="B101" s="72" t="s">
        <v>2778</v>
      </c>
      <c r="C101" s="21" t="s">
        <v>79</v>
      </c>
      <c r="D101" s="21" t="s">
        <v>473</v>
      </c>
      <c r="E101" s="21" t="s">
        <v>474</v>
      </c>
      <c r="F101" s="21" t="s">
        <v>475</v>
      </c>
      <c r="G101" s="21" t="s">
        <v>392</v>
      </c>
      <c r="H101" s="23" t="s">
        <v>81</v>
      </c>
      <c r="I101" s="24">
        <v>0</v>
      </c>
      <c r="J101" s="25">
        <v>710000000</v>
      </c>
      <c r="K101" s="25" t="s">
        <v>82</v>
      </c>
      <c r="L101" s="23" t="s">
        <v>696</v>
      </c>
      <c r="M101" s="78" t="s">
        <v>4125</v>
      </c>
      <c r="N101" s="26" t="s">
        <v>84</v>
      </c>
      <c r="O101" s="26" t="s">
        <v>4214</v>
      </c>
      <c r="P101" s="21" t="s">
        <v>91</v>
      </c>
      <c r="Q101" s="27">
        <v>839</v>
      </c>
      <c r="R101" s="26" t="s">
        <v>679</v>
      </c>
      <c r="S101" s="12">
        <v>8</v>
      </c>
      <c r="T101" s="12">
        <v>8482.14</v>
      </c>
      <c r="U101" s="12">
        <f t="shared" si="2"/>
        <v>67857.119999999995</v>
      </c>
      <c r="V101" s="12">
        <f t="shared" si="3"/>
        <v>75999.974400000006</v>
      </c>
      <c r="W101" s="23"/>
      <c r="X101" s="23">
        <v>2017</v>
      </c>
      <c r="Y101" s="25"/>
      <c r="Z101" s="92" t="s">
        <v>689</v>
      </c>
      <c r="AA101" s="92" t="s">
        <v>682</v>
      </c>
      <c r="AB101" s="92"/>
      <c r="AC101" s="92"/>
      <c r="AD101" s="95"/>
      <c r="AE101" s="95"/>
      <c r="AF101" s="92"/>
      <c r="AG101" s="96"/>
      <c r="AH101" s="92"/>
      <c r="AI101" s="94"/>
      <c r="AJ101" s="94"/>
    </row>
    <row r="102" spans="1:36" s="22" customFormat="1" ht="76.5" outlineLevel="1" x14ac:dyDescent="0.25">
      <c r="A102" s="22" t="s">
        <v>277</v>
      </c>
      <c r="B102" s="72" t="s">
        <v>2779</v>
      </c>
      <c r="C102" s="21" t="s">
        <v>79</v>
      </c>
      <c r="D102" s="21" t="s">
        <v>476</v>
      </c>
      <c r="E102" s="21" t="s">
        <v>401</v>
      </c>
      <c r="F102" s="21" t="s">
        <v>477</v>
      </c>
      <c r="G102" s="21" t="s">
        <v>478</v>
      </c>
      <c r="H102" s="23" t="s">
        <v>81</v>
      </c>
      <c r="I102" s="24">
        <v>0</v>
      </c>
      <c r="J102" s="25">
        <v>710000000</v>
      </c>
      <c r="K102" s="25" t="s">
        <v>82</v>
      </c>
      <c r="L102" s="23" t="s">
        <v>696</v>
      </c>
      <c r="M102" s="78" t="s">
        <v>4125</v>
      </c>
      <c r="N102" s="26" t="s">
        <v>84</v>
      </c>
      <c r="O102" s="26" t="s">
        <v>4214</v>
      </c>
      <c r="P102" s="21" t="s">
        <v>91</v>
      </c>
      <c r="Q102" s="27">
        <v>796</v>
      </c>
      <c r="R102" s="26" t="s">
        <v>678</v>
      </c>
      <c r="S102" s="12">
        <v>1</v>
      </c>
      <c r="T102" s="12">
        <v>96428.57</v>
      </c>
      <c r="U102" s="12">
        <f t="shared" si="2"/>
        <v>96428.57</v>
      </c>
      <c r="V102" s="12">
        <f t="shared" si="3"/>
        <v>107999.99840000001</v>
      </c>
      <c r="W102" s="23"/>
      <c r="X102" s="23">
        <v>2017</v>
      </c>
      <c r="Y102" s="25"/>
      <c r="Z102" s="92" t="s">
        <v>689</v>
      </c>
      <c r="AA102" s="92" t="s">
        <v>682</v>
      </c>
      <c r="AB102" s="92"/>
      <c r="AC102" s="92"/>
      <c r="AD102" s="95"/>
      <c r="AE102" s="95"/>
      <c r="AF102" s="92"/>
      <c r="AG102" s="96"/>
      <c r="AH102" s="92"/>
      <c r="AI102" s="94"/>
      <c r="AJ102" s="94"/>
    </row>
    <row r="103" spans="1:36" s="22" customFormat="1" ht="76.5" outlineLevel="1" x14ac:dyDescent="0.25">
      <c r="A103" s="22" t="s">
        <v>277</v>
      </c>
      <c r="B103" s="72" t="s">
        <v>2780</v>
      </c>
      <c r="C103" s="21" t="s">
        <v>79</v>
      </c>
      <c r="D103" s="21" t="s">
        <v>479</v>
      </c>
      <c r="E103" s="21" t="s">
        <v>480</v>
      </c>
      <c r="F103" s="21" t="s">
        <v>481</v>
      </c>
      <c r="G103" s="21" t="s">
        <v>382</v>
      </c>
      <c r="H103" s="23" t="s">
        <v>81</v>
      </c>
      <c r="I103" s="24">
        <v>0</v>
      </c>
      <c r="J103" s="25">
        <v>710000000</v>
      </c>
      <c r="K103" s="25" t="s">
        <v>82</v>
      </c>
      <c r="L103" s="23" t="s">
        <v>696</v>
      </c>
      <c r="M103" s="78" t="s">
        <v>4125</v>
      </c>
      <c r="N103" s="26" t="s">
        <v>84</v>
      </c>
      <c r="O103" s="26" t="s">
        <v>4214</v>
      </c>
      <c r="P103" s="21" t="s">
        <v>91</v>
      </c>
      <c r="Q103" s="27">
        <v>796</v>
      </c>
      <c r="R103" s="26" t="s">
        <v>678</v>
      </c>
      <c r="S103" s="12">
        <v>2</v>
      </c>
      <c r="T103" s="12">
        <v>44642.86</v>
      </c>
      <c r="U103" s="12">
        <f t="shared" si="2"/>
        <v>89285.72</v>
      </c>
      <c r="V103" s="12">
        <f t="shared" si="3"/>
        <v>100000.00640000001</v>
      </c>
      <c r="W103" s="23"/>
      <c r="X103" s="23">
        <v>2017</v>
      </c>
      <c r="Y103" s="25"/>
      <c r="Z103" s="92" t="s">
        <v>689</v>
      </c>
      <c r="AA103" s="92" t="s">
        <v>682</v>
      </c>
      <c r="AB103" s="92"/>
      <c r="AC103" s="92"/>
      <c r="AD103" s="95"/>
      <c r="AE103" s="95"/>
      <c r="AF103" s="92"/>
      <c r="AG103" s="96"/>
      <c r="AH103" s="92"/>
      <c r="AI103" s="94"/>
      <c r="AJ103" s="94"/>
    </row>
    <row r="104" spans="1:36" s="22" customFormat="1" ht="76.5" outlineLevel="1" x14ac:dyDescent="0.25">
      <c r="A104" s="22" t="s">
        <v>277</v>
      </c>
      <c r="B104" s="72" t="s">
        <v>2781</v>
      </c>
      <c r="C104" s="21" t="s">
        <v>79</v>
      </c>
      <c r="D104" s="21" t="s">
        <v>479</v>
      </c>
      <c r="E104" s="21" t="s">
        <v>480</v>
      </c>
      <c r="F104" s="21" t="s">
        <v>481</v>
      </c>
      <c r="G104" s="21" t="s">
        <v>388</v>
      </c>
      <c r="H104" s="23" t="s">
        <v>81</v>
      </c>
      <c r="I104" s="24">
        <v>0</v>
      </c>
      <c r="J104" s="25">
        <v>710000000</v>
      </c>
      <c r="K104" s="25" t="s">
        <v>82</v>
      </c>
      <c r="L104" s="23" t="s">
        <v>696</v>
      </c>
      <c r="M104" s="78" t="s">
        <v>4125</v>
      </c>
      <c r="N104" s="26" t="s">
        <v>84</v>
      </c>
      <c r="O104" s="26" t="s">
        <v>4214</v>
      </c>
      <c r="P104" s="21" t="s">
        <v>91</v>
      </c>
      <c r="Q104" s="27">
        <v>796</v>
      </c>
      <c r="R104" s="26" t="s">
        <v>678</v>
      </c>
      <c r="S104" s="12">
        <v>10</v>
      </c>
      <c r="T104" s="12">
        <v>24107.14</v>
      </c>
      <c r="U104" s="12">
        <f t="shared" si="2"/>
        <v>241071.4</v>
      </c>
      <c r="V104" s="12">
        <f t="shared" si="3"/>
        <v>269999.96799999999</v>
      </c>
      <c r="W104" s="23"/>
      <c r="X104" s="23">
        <v>2017</v>
      </c>
      <c r="Y104" s="25"/>
      <c r="Z104" s="92" t="s">
        <v>689</v>
      </c>
      <c r="AA104" s="92" t="s">
        <v>682</v>
      </c>
      <c r="AB104" s="92"/>
      <c r="AC104" s="92"/>
      <c r="AD104" s="95"/>
      <c r="AE104" s="95"/>
      <c r="AF104" s="92"/>
      <c r="AG104" s="96"/>
      <c r="AH104" s="92"/>
      <c r="AI104" s="94"/>
      <c r="AJ104" s="94"/>
    </row>
    <row r="105" spans="1:36" s="22" customFormat="1" ht="76.5" outlineLevel="1" x14ac:dyDescent="0.25">
      <c r="A105" s="22" t="s">
        <v>277</v>
      </c>
      <c r="B105" s="72" t="s">
        <v>2782</v>
      </c>
      <c r="C105" s="21" t="s">
        <v>79</v>
      </c>
      <c r="D105" s="21" t="s">
        <v>479</v>
      </c>
      <c r="E105" s="21" t="s">
        <v>480</v>
      </c>
      <c r="F105" s="21" t="s">
        <v>481</v>
      </c>
      <c r="G105" s="21" t="s">
        <v>390</v>
      </c>
      <c r="H105" s="23" t="s">
        <v>81</v>
      </c>
      <c r="I105" s="24">
        <v>0</v>
      </c>
      <c r="J105" s="25">
        <v>710000000</v>
      </c>
      <c r="K105" s="25" t="s">
        <v>82</v>
      </c>
      <c r="L105" s="23" t="s">
        <v>696</v>
      </c>
      <c r="M105" s="78" t="s">
        <v>4125</v>
      </c>
      <c r="N105" s="26" t="s">
        <v>84</v>
      </c>
      <c r="O105" s="26" t="s">
        <v>4214</v>
      </c>
      <c r="P105" s="21" t="s">
        <v>91</v>
      </c>
      <c r="Q105" s="27">
        <v>796</v>
      </c>
      <c r="R105" s="26" t="s">
        <v>678</v>
      </c>
      <c r="S105" s="12">
        <v>3</v>
      </c>
      <c r="T105" s="12">
        <v>25000</v>
      </c>
      <c r="U105" s="12">
        <f t="shared" si="2"/>
        <v>75000</v>
      </c>
      <c r="V105" s="12">
        <f t="shared" si="3"/>
        <v>84000.000000000015</v>
      </c>
      <c r="W105" s="23"/>
      <c r="X105" s="23">
        <v>2017</v>
      </c>
      <c r="Y105" s="25"/>
      <c r="Z105" s="92" t="s">
        <v>689</v>
      </c>
      <c r="AA105" s="92" t="s">
        <v>682</v>
      </c>
      <c r="AB105" s="92"/>
      <c r="AC105" s="92"/>
      <c r="AD105" s="95"/>
      <c r="AE105" s="95"/>
      <c r="AF105" s="92"/>
      <c r="AG105" s="96"/>
      <c r="AH105" s="92"/>
      <c r="AI105" s="94"/>
      <c r="AJ105" s="94"/>
    </row>
    <row r="106" spans="1:36" s="22" customFormat="1" ht="76.5" outlineLevel="1" x14ac:dyDescent="0.25">
      <c r="A106" s="22" t="s">
        <v>277</v>
      </c>
      <c r="B106" s="72" t="s">
        <v>2783</v>
      </c>
      <c r="C106" s="21" t="s">
        <v>79</v>
      </c>
      <c r="D106" s="21" t="s">
        <v>479</v>
      </c>
      <c r="E106" s="21" t="s">
        <v>480</v>
      </c>
      <c r="F106" s="21" t="s">
        <v>481</v>
      </c>
      <c r="G106" s="21" t="s">
        <v>391</v>
      </c>
      <c r="H106" s="23" t="s">
        <v>81</v>
      </c>
      <c r="I106" s="24">
        <v>0</v>
      </c>
      <c r="J106" s="25">
        <v>710000000</v>
      </c>
      <c r="K106" s="25" t="s">
        <v>82</v>
      </c>
      <c r="L106" s="23" t="s">
        <v>696</v>
      </c>
      <c r="M106" s="78" t="s">
        <v>4125</v>
      </c>
      <c r="N106" s="26" t="s">
        <v>84</v>
      </c>
      <c r="O106" s="26" t="s">
        <v>4214</v>
      </c>
      <c r="P106" s="21" t="s">
        <v>91</v>
      </c>
      <c r="Q106" s="27">
        <v>796</v>
      </c>
      <c r="R106" s="26" t="s">
        <v>678</v>
      </c>
      <c r="S106" s="12">
        <v>4</v>
      </c>
      <c r="T106" s="12">
        <v>19642.86</v>
      </c>
      <c r="U106" s="12">
        <f t="shared" si="2"/>
        <v>78571.44</v>
      </c>
      <c r="V106" s="12">
        <f t="shared" si="3"/>
        <v>88000.012800000011</v>
      </c>
      <c r="W106" s="23"/>
      <c r="X106" s="23">
        <v>2017</v>
      </c>
      <c r="Y106" s="25"/>
      <c r="Z106" s="92" t="s">
        <v>689</v>
      </c>
      <c r="AA106" s="92" t="s">
        <v>682</v>
      </c>
      <c r="AB106" s="92"/>
      <c r="AC106" s="92"/>
      <c r="AD106" s="95"/>
      <c r="AE106" s="95"/>
      <c r="AF106" s="92"/>
      <c r="AG106" s="96"/>
      <c r="AH106" s="92"/>
      <c r="AI106" s="94"/>
      <c r="AJ106" s="94"/>
    </row>
    <row r="107" spans="1:36" s="22" customFormat="1" ht="76.5" outlineLevel="1" x14ac:dyDescent="0.25">
      <c r="A107" s="22" t="s">
        <v>277</v>
      </c>
      <c r="B107" s="72" t="s">
        <v>2784</v>
      </c>
      <c r="C107" s="21" t="s">
        <v>79</v>
      </c>
      <c r="D107" s="21" t="s">
        <v>479</v>
      </c>
      <c r="E107" s="21" t="s">
        <v>480</v>
      </c>
      <c r="F107" s="21" t="s">
        <v>481</v>
      </c>
      <c r="G107" s="21" t="s">
        <v>392</v>
      </c>
      <c r="H107" s="23" t="s">
        <v>81</v>
      </c>
      <c r="I107" s="24">
        <v>0</v>
      </c>
      <c r="J107" s="25">
        <v>710000000</v>
      </c>
      <c r="K107" s="25" t="s">
        <v>82</v>
      </c>
      <c r="L107" s="23" t="s">
        <v>696</v>
      </c>
      <c r="M107" s="78" t="s">
        <v>4125</v>
      </c>
      <c r="N107" s="26" t="s">
        <v>84</v>
      </c>
      <c r="O107" s="26" t="s">
        <v>4214</v>
      </c>
      <c r="P107" s="21" t="s">
        <v>91</v>
      </c>
      <c r="Q107" s="27">
        <v>796</v>
      </c>
      <c r="R107" s="26" t="s">
        <v>678</v>
      </c>
      <c r="S107" s="12">
        <v>4</v>
      </c>
      <c r="T107" s="12">
        <v>13392.86</v>
      </c>
      <c r="U107" s="12">
        <f t="shared" si="2"/>
        <v>53571.44</v>
      </c>
      <c r="V107" s="12">
        <f t="shared" si="3"/>
        <v>60000.012800000011</v>
      </c>
      <c r="W107" s="23"/>
      <c r="X107" s="23">
        <v>2017</v>
      </c>
      <c r="Y107" s="25"/>
      <c r="Z107" s="92" t="s">
        <v>689</v>
      </c>
      <c r="AA107" s="92" t="s">
        <v>682</v>
      </c>
      <c r="AB107" s="92"/>
      <c r="AC107" s="92"/>
      <c r="AD107" s="95"/>
      <c r="AE107" s="95"/>
      <c r="AF107" s="92"/>
      <c r="AG107" s="96"/>
      <c r="AH107" s="92"/>
      <c r="AI107" s="94"/>
      <c r="AJ107" s="94"/>
    </row>
    <row r="108" spans="1:36" s="22" customFormat="1" ht="76.5" outlineLevel="1" x14ac:dyDescent="0.25">
      <c r="A108" s="22" t="s">
        <v>277</v>
      </c>
      <c r="B108" s="72" t="s">
        <v>2785</v>
      </c>
      <c r="C108" s="21" t="s">
        <v>79</v>
      </c>
      <c r="D108" s="21" t="s">
        <v>482</v>
      </c>
      <c r="E108" s="21" t="s">
        <v>483</v>
      </c>
      <c r="F108" s="21" t="s">
        <v>4070</v>
      </c>
      <c r="G108" s="21" t="s">
        <v>384</v>
      </c>
      <c r="H108" s="23" t="s">
        <v>81</v>
      </c>
      <c r="I108" s="24">
        <v>0</v>
      </c>
      <c r="J108" s="25">
        <v>710000000</v>
      </c>
      <c r="K108" s="25" t="s">
        <v>82</v>
      </c>
      <c r="L108" s="23" t="s">
        <v>696</v>
      </c>
      <c r="M108" s="78" t="s">
        <v>4125</v>
      </c>
      <c r="N108" s="26" t="s">
        <v>84</v>
      </c>
      <c r="O108" s="26" t="s">
        <v>4214</v>
      </c>
      <c r="P108" s="21" t="s">
        <v>91</v>
      </c>
      <c r="Q108" s="27">
        <v>796</v>
      </c>
      <c r="R108" s="26" t="s">
        <v>678</v>
      </c>
      <c r="S108" s="12">
        <v>2</v>
      </c>
      <c r="T108" s="12">
        <v>10714.29</v>
      </c>
      <c r="U108" s="12">
        <f t="shared" si="2"/>
        <v>21428.58</v>
      </c>
      <c r="V108" s="12">
        <f t="shared" si="3"/>
        <v>24000.009600000005</v>
      </c>
      <c r="W108" s="23"/>
      <c r="X108" s="23">
        <v>2017</v>
      </c>
      <c r="Y108" s="25"/>
      <c r="Z108" s="92" t="s">
        <v>689</v>
      </c>
      <c r="AA108" s="92" t="s">
        <v>682</v>
      </c>
      <c r="AB108" s="92"/>
      <c r="AC108" s="92"/>
      <c r="AD108" s="95"/>
      <c r="AE108" s="95"/>
      <c r="AF108" s="92"/>
      <c r="AG108" s="96"/>
      <c r="AH108" s="92"/>
      <c r="AI108" s="94"/>
      <c r="AJ108" s="94"/>
    </row>
    <row r="109" spans="1:36" s="22" customFormat="1" ht="76.5" outlineLevel="1" x14ac:dyDescent="0.25">
      <c r="A109" s="22" t="s">
        <v>277</v>
      </c>
      <c r="B109" s="72" t="s">
        <v>2786</v>
      </c>
      <c r="C109" s="21" t="s">
        <v>79</v>
      </c>
      <c r="D109" s="21" t="s">
        <v>484</v>
      </c>
      <c r="E109" s="21" t="s">
        <v>485</v>
      </c>
      <c r="F109" s="21" t="s">
        <v>4072</v>
      </c>
      <c r="G109" s="21" t="s">
        <v>4071</v>
      </c>
      <c r="H109" s="23" t="s">
        <v>81</v>
      </c>
      <c r="I109" s="24">
        <v>0</v>
      </c>
      <c r="J109" s="25">
        <v>710000000</v>
      </c>
      <c r="K109" s="25" t="s">
        <v>82</v>
      </c>
      <c r="L109" s="23" t="s">
        <v>696</v>
      </c>
      <c r="M109" s="78" t="s">
        <v>4125</v>
      </c>
      <c r="N109" s="26" t="s">
        <v>84</v>
      </c>
      <c r="O109" s="26" t="s">
        <v>4214</v>
      </c>
      <c r="P109" s="21" t="s">
        <v>91</v>
      </c>
      <c r="Q109" s="27">
        <v>796</v>
      </c>
      <c r="R109" s="26" t="s">
        <v>678</v>
      </c>
      <c r="S109" s="12">
        <v>4</v>
      </c>
      <c r="T109" s="12">
        <v>16964.29</v>
      </c>
      <c r="U109" s="12">
        <f t="shared" si="2"/>
        <v>67857.16</v>
      </c>
      <c r="V109" s="12">
        <f t="shared" si="3"/>
        <v>76000.01920000001</v>
      </c>
      <c r="W109" s="23"/>
      <c r="X109" s="23">
        <v>2017</v>
      </c>
      <c r="Y109" s="25"/>
      <c r="Z109" s="92" t="s">
        <v>689</v>
      </c>
      <c r="AA109" s="92" t="s">
        <v>682</v>
      </c>
      <c r="AB109" s="92"/>
      <c r="AC109" s="92"/>
      <c r="AD109" s="95"/>
      <c r="AE109" s="95"/>
      <c r="AF109" s="92"/>
      <c r="AG109" s="96"/>
      <c r="AH109" s="92"/>
      <c r="AI109" s="94"/>
      <c r="AJ109" s="94"/>
    </row>
    <row r="110" spans="1:36" s="22" customFormat="1" ht="76.5" outlineLevel="1" x14ac:dyDescent="0.25">
      <c r="A110" s="22" t="s">
        <v>277</v>
      </c>
      <c r="B110" s="72" t="s">
        <v>2787</v>
      </c>
      <c r="C110" s="21" t="s">
        <v>79</v>
      </c>
      <c r="D110" s="21" t="s">
        <v>486</v>
      </c>
      <c r="E110" s="21" t="s">
        <v>487</v>
      </c>
      <c r="F110" s="21" t="s">
        <v>488</v>
      </c>
      <c r="G110" s="21" t="s">
        <v>387</v>
      </c>
      <c r="H110" s="23" t="s">
        <v>81</v>
      </c>
      <c r="I110" s="24">
        <v>0</v>
      </c>
      <c r="J110" s="25">
        <v>710000000</v>
      </c>
      <c r="K110" s="25" t="s">
        <v>82</v>
      </c>
      <c r="L110" s="23" t="s">
        <v>696</v>
      </c>
      <c r="M110" s="78" t="s">
        <v>4125</v>
      </c>
      <c r="N110" s="26" t="s">
        <v>84</v>
      </c>
      <c r="O110" s="26" t="s">
        <v>4214</v>
      </c>
      <c r="P110" s="21" t="s">
        <v>91</v>
      </c>
      <c r="Q110" s="27">
        <v>796</v>
      </c>
      <c r="R110" s="26" t="s">
        <v>678</v>
      </c>
      <c r="S110" s="12">
        <v>2</v>
      </c>
      <c r="T110" s="12">
        <v>11607.14</v>
      </c>
      <c r="U110" s="12">
        <f t="shared" si="2"/>
        <v>23214.28</v>
      </c>
      <c r="V110" s="12">
        <f t="shared" si="3"/>
        <v>25999.993600000002</v>
      </c>
      <c r="W110" s="23"/>
      <c r="X110" s="23">
        <v>2017</v>
      </c>
      <c r="Y110" s="25"/>
      <c r="Z110" s="92" t="s">
        <v>689</v>
      </c>
      <c r="AA110" s="92" t="s">
        <v>682</v>
      </c>
      <c r="AB110" s="92"/>
      <c r="AC110" s="92"/>
      <c r="AD110" s="95"/>
      <c r="AE110" s="95"/>
      <c r="AF110" s="92"/>
      <c r="AG110" s="96"/>
      <c r="AH110" s="92"/>
      <c r="AI110" s="94"/>
      <c r="AJ110" s="94"/>
    </row>
    <row r="111" spans="1:36" s="22" customFormat="1" ht="76.5" outlineLevel="1" x14ac:dyDescent="0.25">
      <c r="A111" s="22" t="s">
        <v>277</v>
      </c>
      <c r="B111" s="72" t="s">
        <v>2788</v>
      </c>
      <c r="C111" s="21" t="s">
        <v>79</v>
      </c>
      <c r="D111" s="21" t="s">
        <v>489</v>
      </c>
      <c r="E111" s="21" t="s">
        <v>487</v>
      </c>
      <c r="F111" s="21" t="s">
        <v>490</v>
      </c>
      <c r="G111" s="21" t="s">
        <v>391</v>
      </c>
      <c r="H111" s="23" t="s">
        <v>81</v>
      </c>
      <c r="I111" s="24">
        <v>0</v>
      </c>
      <c r="J111" s="25">
        <v>710000000</v>
      </c>
      <c r="K111" s="25" t="s">
        <v>82</v>
      </c>
      <c r="L111" s="23" t="s">
        <v>696</v>
      </c>
      <c r="M111" s="78" t="s">
        <v>4125</v>
      </c>
      <c r="N111" s="26" t="s">
        <v>84</v>
      </c>
      <c r="O111" s="26" t="s">
        <v>4214</v>
      </c>
      <c r="P111" s="21" t="s">
        <v>91</v>
      </c>
      <c r="Q111" s="27">
        <v>796</v>
      </c>
      <c r="R111" s="26" t="s">
        <v>678</v>
      </c>
      <c r="S111" s="12">
        <v>4</v>
      </c>
      <c r="T111" s="12">
        <v>20535.71</v>
      </c>
      <c r="U111" s="12">
        <f t="shared" si="2"/>
        <v>82142.84</v>
      </c>
      <c r="V111" s="12">
        <f t="shared" si="3"/>
        <v>91999.980800000005</v>
      </c>
      <c r="W111" s="23"/>
      <c r="X111" s="23">
        <v>2017</v>
      </c>
      <c r="Y111" s="25"/>
      <c r="Z111" s="92" t="s">
        <v>689</v>
      </c>
      <c r="AA111" s="92" t="s">
        <v>682</v>
      </c>
      <c r="AB111" s="92"/>
      <c r="AC111" s="92"/>
      <c r="AD111" s="95"/>
      <c r="AE111" s="95"/>
      <c r="AF111" s="92"/>
      <c r="AG111" s="96"/>
      <c r="AH111" s="92"/>
      <c r="AI111" s="94"/>
      <c r="AJ111" s="94"/>
    </row>
    <row r="112" spans="1:36" s="22" customFormat="1" ht="76.5" outlineLevel="1" x14ac:dyDescent="0.25">
      <c r="A112" s="22" t="s">
        <v>277</v>
      </c>
      <c r="B112" s="72" t="s">
        <v>2789</v>
      </c>
      <c r="C112" s="21" t="s">
        <v>79</v>
      </c>
      <c r="D112" s="21" t="s">
        <v>486</v>
      </c>
      <c r="E112" s="21" t="s">
        <v>487</v>
      </c>
      <c r="F112" s="21" t="s">
        <v>488</v>
      </c>
      <c r="G112" s="21" t="s">
        <v>392</v>
      </c>
      <c r="H112" s="23" t="s">
        <v>81</v>
      </c>
      <c r="I112" s="24">
        <v>0</v>
      </c>
      <c r="J112" s="25">
        <v>710000000</v>
      </c>
      <c r="K112" s="25" t="s">
        <v>82</v>
      </c>
      <c r="L112" s="23" t="s">
        <v>696</v>
      </c>
      <c r="M112" s="78" t="s">
        <v>4125</v>
      </c>
      <c r="N112" s="26" t="s">
        <v>84</v>
      </c>
      <c r="O112" s="26" t="s">
        <v>4214</v>
      </c>
      <c r="P112" s="21" t="s">
        <v>91</v>
      </c>
      <c r="Q112" s="27">
        <v>796</v>
      </c>
      <c r="R112" s="26" t="s">
        <v>678</v>
      </c>
      <c r="S112" s="12">
        <v>4</v>
      </c>
      <c r="T112" s="12">
        <v>8482.14</v>
      </c>
      <c r="U112" s="12">
        <f t="shared" si="2"/>
        <v>33928.559999999998</v>
      </c>
      <c r="V112" s="12">
        <f t="shared" si="3"/>
        <v>37999.987200000003</v>
      </c>
      <c r="W112" s="23"/>
      <c r="X112" s="23">
        <v>2017</v>
      </c>
      <c r="Y112" s="25"/>
      <c r="Z112" s="92" t="s">
        <v>689</v>
      </c>
      <c r="AA112" s="92" t="s">
        <v>682</v>
      </c>
      <c r="AB112" s="92"/>
      <c r="AC112" s="92"/>
      <c r="AD112" s="95"/>
      <c r="AE112" s="95"/>
      <c r="AF112" s="92"/>
      <c r="AG112" s="96"/>
      <c r="AH112" s="92"/>
      <c r="AI112" s="94"/>
      <c r="AJ112" s="94"/>
    </row>
    <row r="113" spans="1:36" s="22" customFormat="1" ht="76.5" outlineLevel="1" x14ac:dyDescent="0.25">
      <c r="A113" s="22" t="s">
        <v>277</v>
      </c>
      <c r="B113" s="72" t="s">
        <v>2790</v>
      </c>
      <c r="C113" s="21" t="s">
        <v>79</v>
      </c>
      <c r="D113" s="21" t="s">
        <v>491</v>
      </c>
      <c r="E113" s="21" t="s">
        <v>487</v>
      </c>
      <c r="F113" s="21" t="s">
        <v>492</v>
      </c>
      <c r="G113" s="21" t="s">
        <v>387</v>
      </c>
      <c r="H113" s="23" t="s">
        <v>81</v>
      </c>
      <c r="I113" s="24">
        <v>0</v>
      </c>
      <c r="J113" s="25">
        <v>710000000</v>
      </c>
      <c r="K113" s="25" t="s">
        <v>82</v>
      </c>
      <c r="L113" s="23" t="s">
        <v>696</v>
      </c>
      <c r="M113" s="78" t="s">
        <v>4125</v>
      </c>
      <c r="N113" s="26" t="s">
        <v>84</v>
      </c>
      <c r="O113" s="26" t="s">
        <v>4214</v>
      </c>
      <c r="P113" s="21" t="s">
        <v>91</v>
      </c>
      <c r="Q113" s="27">
        <v>796</v>
      </c>
      <c r="R113" s="26" t="s">
        <v>678</v>
      </c>
      <c r="S113" s="12">
        <v>2</v>
      </c>
      <c r="T113" s="12">
        <v>15178.57</v>
      </c>
      <c r="U113" s="12">
        <f t="shared" si="2"/>
        <v>30357.14</v>
      </c>
      <c r="V113" s="12">
        <f t="shared" si="3"/>
        <v>33999.996800000001</v>
      </c>
      <c r="W113" s="23"/>
      <c r="X113" s="23">
        <v>2017</v>
      </c>
      <c r="Y113" s="25"/>
      <c r="Z113" s="92" t="s">
        <v>689</v>
      </c>
      <c r="AA113" s="92" t="s">
        <v>682</v>
      </c>
      <c r="AB113" s="92"/>
      <c r="AC113" s="92"/>
      <c r="AD113" s="95"/>
      <c r="AE113" s="95"/>
      <c r="AF113" s="92"/>
      <c r="AG113" s="96"/>
      <c r="AH113" s="92"/>
      <c r="AI113" s="94"/>
      <c r="AJ113" s="94"/>
    </row>
    <row r="114" spans="1:36" s="22" customFormat="1" ht="76.5" outlineLevel="1" x14ac:dyDescent="0.25">
      <c r="A114" s="22" t="s">
        <v>277</v>
      </c>
      <c r="B114" s="72" t="s">
        <v>2791</v>
      </c>
      <c r="C114" s="21" t="s">
        <v>79</v>
      </c>
      <c r="D114" s="21" t="s">
        <v>493</v>
      </c>
      <c r="E114" s="21" t="s">
        <v>487</v>
      </c>
      <c r="F114" s="21" t="s">
        <v>494</v>
      </c>
      <c r="G114" s="21" t="s">
        <v>391</v>
      </c>
      <c r="H114" s="23" t="s">
        <v>81</v>
      </c>
      <c r="I114" s="24">
        <v>0</v>
      </c>
      <c r="J114" s="25">
        <v>710000000</v>
      </c>
      <c r="K114" s="25" t="s">
        <v>82</v>
      </c>
      <c r="L114" s="23" t="s">
        <v>696</v>
      </c>
      <c r="M114" s="78" t="s">
        <v>4125</v>
      </c>
      <c r="N114" s="26" t="s">
        <v>84</v>
      </c>
      <c r="O114" s="26" t="s">
        <v>4214</v>
      </c>
      <c r="P114" s="21" t="s">
        <v>91</v>
      </c>
      <c r="Q114" s="27">
        <v>796</v>
      </c>
      <c r="R114" s="26" t="s">
        <v>678</v>
      </c>
      <c r="S114" s="12">
        <v>4</v>
      </c>
      <c r="T114" s="12">
        <v>10044.64</v>
      </c>
      <c r="U114" s="12">
        <f t="shared" si="2"/>
        <v>40178.559999999998</v>
      </c>
      <c r="V114" s="12">
        <f t="shared" si="3"/>
        <v>44999.987200000003</v>
      </c>
      <c r="W114" s="23"/>
      <c r="X114" s="23">
        <v>2017</v>
      </c>
      <c r="Y114" s="25"/>
      <c r="Z114" s="92" t="s">
        <v>689</v>
      </c>
      <c r="AA114" s="92" t="s">
        <v>682</v>
      </c>
      <c r="AB114" s="92"/>
      <c r="AC114" s="92"/>
      <c r="AD114" s="95"/>
      <c r="AE114" s="95"/>
      <c r="AF114" s="92"/>
      <c r="AG114" s="96"/>
      <c r="AH114" s="92"/>
      <c r="AI114" s="94"/>
      <c r="AJ114" s="94"/>
    </row>
    <row r="115" spans="1:36" s="22" customFormat="1" ht="76.5" outlineLevel="1" x14ac:dyDescent="0.25">
      <c r="A115" s="22" t="s">
        <v>277</v>
      </c>
      <c r="B115" s="72" t="s">
        <v>2792</v>
      </c>
      <c r="C115" s="21" t="s">
        <v>79</v>
      </c>
      <c r="D115" s="21" t="s">
        <v>491</v>
      </c>
      <c r="E115" s="21" t="s">
        <v>487</v>
      </c>
      <c r="F115" s="21" t="s">
        <v>492</v>
      </c>
      <c r="G115" s="21" t="s">
        <v>392</v>
      </c>
      <c r="H115" s="23" t="s">
        <v>81</v>
      </c>
      <c r="I115" s="24">
        <v>0</v>
      </c>
      <c r="J115" s="25">
        <v>710000000</v>
      </c>
      <c r="K115" s="25" t="s">
        <v>82</v>
      </c>
      <c r="L115" s="23" t="s">
        <v>696</v>
      </c>
      <c r="M115" s="78" t="s">
        <v>4125</v>
      </c>
      <c r="N115" s="26" t="s">
        <v>84</v>
      </c>
      <c r="O115" s="26" t="s">
        <v>4214</v>
      </c>
      <c r="P115" s="21" t="s">
        <v>91</v>
      </c>
      <c r="Q115" s="27">
        <v>796</v>
      </c>
      <c r="R115" s="26" t="s">
        <v>678</v>
      </c>
      <c r="S115" s="12">
        <v>4</v>
      </c>
      <c r="T115" s="12">
        <v>18750</v>
      </c>
      <c r="U115" s="12">
        <f t="shared" si="2"/>
        <v>75000</v>
      </c>
      <c r="V115" s="12">
        <f t="shared" si="3"/>
        <v>84000.000000000015</v>
      </c>
      <c r="W115" s="23"/>
      <c r="X115" s="23">
        <v>2017</v>
      </c>
      <c r="Y115" s="25"/>
      <c r="Z115" s="92" t="s">
        <v>689</v>
      </c>
      <c r="AA115" s="92" t="s">
        <v>682</v>
      </c>
      <c r="AB115" s="92"/>
      <c r="AC115" s="92"/>
      <c r="AD115" s="95"/>
      <c r="AE115" s="95"/>
      <c r="AF115" s="92"/>
      <c r="AG115" s="96"/>
      <c r="AH115" s="92"/>
      <c r="AI115" s="94"/>
      <c r="AJ115" s="94"/>
    </row>
    <row r="116" spans="1:36" s="22" customFormat="1" ht="76.5" outlineLevel="1" x14ac:dyDescent="0.25">
      <c r="A116" s="22" t="s">
        <v>277</v>
      </c>
      <c r="B116" s="72" t="s">
        <v>2793</v>
      </c>
      <c r="C116" s="21" t="s">
        <v>79</v>
      </c>
      <c r="D116" s="21" t="s">
        <v>495</v>
      </c>
      <c r="E116" s="21" t="s">
        <v>496</v>
      </c>
      <c r="F116" s="21" t="s">
        <v>497</v>
      </c>
      <c r="G116" s="21" t="s">
        <v>498</v>
      </c>
      <c r="H116" s="23" t="s">
        <v>81</v>
      </c>
      <c r="I116" s="24">
        <v>0</v>
      </c>
      <c r="J116" s="25">
        <v>710000000</v>
      </c>
      <c r="K116" s="25" t="s">
        <v>82</v>
      </c>
      <c r="L116" s="23" t="s">
        <v>696</v>
      </c>
      <c r="M116" s="78" t="s">
        <v>4125</v>
      </c>
      <c r="N116" s="26" t="s">
        <v>84</v>
      </c>
      <c r="O116" s="26" t="s">
        <v>4214</v>
      </c>
      <c r="P116" s="21" t="s">
        <v>91</v>
      </c>
      <c r="Q116" s="27">
        <v>796</v>
      </c>
      <c r="R116" s="26" t="s">
        <v>678</v>
      </c>
      <c r="S116" s="12">
        <v>1</v>
      </c>
      <c r="T116" s="12">
        <v>14955.36</v>
      </c>
      <c r="U116" s="12">
        <f t="shared" si="2"/>
        <v>14955.36</v>
      </c>
      <c r="V116" s="12">
        <f t="shared" si="3"/>
        <v>16750.003200000003</v>
      </c>
      <c r="W116" s="23"/>
      <c r="X116" s="23">
        <v>2017</v>
      </c>
      <c r="Y116" s="25"/>
      <c r="Z116" s="92" t="s">
        <v>689</v>
      </c>
      <c r="AA116" s="92" t="s">
        <v>682</v>
      </c>
      <c r="AB116" s="92"/>
      <c r="AC116" s="92"/>
      <c r="AD116" s="95"/>
      <c r="AE116" s="95"/>
      <c r="AF116" s="92"/>
      <c r="AG116" s="96"/>
      <c r="AH116" s="92"/>
      <c r="AI116" s="94"/>
      <c r="AJ116" s="94"/>
    </row>
    <row r="117" spans="1:36" s="22" customFormat="1" ht="76.5" outlineLevel="1" x14ac:dyDescent="0.25">
      <c r="A117" s="22" t="s">
        <v>277</v>
      </c>
      <c r="B117" s="72" t="s">
        <v>2794</v>
      </c>
      <c r="C117" s="21" t="s">
        <v>79</v>
      </c>
      <c r="D117" s="21" t="s">
        <v>495</v>
      </c>
      <c r="E117" s="21" t="s">
        <v>496</v>
      </c>
      <c r="F117" s="21" t="s">
        <v>497</v>
      </c>
      <c r="G117" s="21" t="s">
        <v>499</v>
      </c>
      <c r="H117" s="23" t="s">
        <v>81</v>
      </c>
      <c r="I117" s="24">
        <v>0</v>
      </c>
      <c r="J117" s="25">
        <v>710000000</v>
      </c>
      <c r="K117" s="25" t="s">
        <v>82</v>
      </c>
      <c r="L117" s="23" t="s">
        <v>696</v>
      </c>
      <c r="M117" s="78" t="s">
        <v>4125</v>
      </c>
      <c r="N117" s="26" t="s">
        <v>84</v>
      </c>
      <c r="O117" s="26" t="s">
        <v>4214</v>
      </c>
      <c r="P117" s="21" t="s">
        <v>91</v>
      </c>
      <c r="Q117" s="27">
        <v>796</v>
      </c>
      <c r="R117" s="26" t="s">
        <v>678</v>
      </c>
      <c r="S117" s="12">
        <v>2</v>
      </c>
      <c r="T117" s="12">
        <v>8035.71</v>
      </c>
      <c r="U117" s="12">
        <f t="shared" si="2"/>
        <v>16071.42</v>
      </c>
      <c r="V117" s="12">
        <f t="shared" si="3"/>
        <v>17999.990400000002</v>
      </c>
      <c r="W117" s="23"/>
      <c r="X117" s="23">
        <v>2017</v>
      </c>
      <c r="Y117" s="25"/>
      <c r="Z117" s="92" t="s">
        <v>689</v>
      </c>
      <c r="AA117" s="92" t="s">
        <v>682</v>
      </c>
      <c r="AB117" s="92"/>
      <c r="AC117" s="92"/>
      <c r="AD117" s="95"/>
      <c r="AE117" s="95"/>
      <c r="AF117" s="92"/>
      <c r="AG117" s="96"/>
      <c r="AH117" s="92"/>
      <c r="AI117" s="94"/>
      <c r="AJ117" s="94"/>
    </row>
    <row r="118" spans="1:36" s="22" customFormat="1" ht="76.5" outlineLevel="1" x14ac:dyDescent="0.25">
      <c r="A118" s="22" t="s">
        <v>277</v>
      </c>
      <c r="B118" s="72" t="s">
        <v>2795</v>
      </c>
      <c r="C118" s="21" t="s">
        <v>79</v>
      </c>
      <c r="D118" s="21" t="s">
        <v>500</v>
      </c>
      <c r="E118" s="21" t="s">
        <v>496</v>
      </c>
      <c r="F118" s="21" t="s">
        <v>501</v>
      </c>
      <c r="G118" s="21" t="s">
        <v>390</v>
      </c>
      <c r="H118" s="23" t="s">
        <v>81</v>
      </c>
      <c r="I118" s="24">
        <v>0</v>
      </c>
      <c r="J118" s="25">
        <v>710000000</v>
      </c>
      <c r="K118" s="25" t="s">
        <v>82</v>
      </c>
      <c r="L118" s="23" t="s">
        <v>696</v>
      </c>
      <c r="M118" s="78" t="s">
        <v>4125</v>
      </c>
      <c r="N118" s="26" t="s">
        <v>84</v>
      </c>
      <c r="O118" s="26" t="s">
        <v>4214</v>
      </c>
      <c r="P118" s="21" t="s">
        <v>91</v>
      </c>
      <c r="Q118" s="27">
        <v>796</v>
      </c>
      <c r="R118" s="26" t="s">
        <v>678</v>
      </c>
      <c r="S118" s="12">
        <v>1</v>
      </c>
      <c r="T118" s="12">
        <v>3504.46</v>
      </c>
      <c r="U118" s="12">
        <f t="shared" si="2"/>
        <v>3504.46</v>
      </c>
      <c r="V118" s="12">
        <f t="shared" si="3"/>
        <v>3924.9952000000003</v>
      </c>
      <c r="W118" s="23"/>
      <c r="X118" s="23">
        <v>2017</v>
      </c>
      <c r="Y118" s="25"/>
      <c r="Z118" s="92" t="s">
        <v>689</v>
      </c>
      <c r="AA118" s="92" t="s">
        <v>682</v>
      </c>
      <c r="AB118" s="92"/>
      <c r="AC118" s="92"/>
      <c r="AD118" s="95"/>
      <c r="AE118" s="95"/>
      <c r="AF118" s="92"/>
      <c r="AG118" s="96"/>
      <c r="AH118" s="92"/>
      <c r="AI118" s="94"/>
      <c r="AJ118" s="94"/>
    </row>
    <row r="119" spans="1:36" s="22" customFormat="1" ht="76.5" outlineLevel="1" x14ac:dyDescent="0.25">
      <c r="A119" s="22" t="s">
        <v>277</v>
      </c>
      <c r="B119" s="72" t="s">
        <v>2796</v>
      </c>
      <c r="C119" s="21" t="s">
        <v>79</v>
      </c>
      <c r="D119" s="21" t="s">
        <v>500</v>
      </c>
      <c r="E119" s="21" t="s">
        <v>496</v>
      </c>
      <c r="F119" s="21" t="s">
        <v>501</v>
      </c>
      <c r="G119" s="21" t="s">
        <v>391</v>
      </c>
      <c r="H119" s="23" t="s">
        <v>81</v>
      </c>
      <c r="I119" s="24">
        <v>0</v>
      </c>
      <c r="J119" s="25">
        <v>710000000</v>
      </c>
      <c r="K119" s="25" t="s">
        <v>82</v>
      </c>
      <c r="L119" s="23" t="s">
        <v>696</v>
      </c>
      <c r="M119" s="78" t="s">
        <v>4125</v>
      </c>
      <c r="N119" s="26" t="s">
        <v>84</v>
      </c>
      <c r="O119" s="26" t="s">
        <v>4214</v>
      </c>
      <c r="P119" s="21" t="s">
        <v>91</v>
      </c>
      <c r="Q119" s="27">
        <v>796</v>
      </c>
      <c r="R119" s="26" t="s">
        <v>678</v>
      </c>
      <c r="S119" s="12">
        <v>4</v>
      </c>
      <c r="T119" s="12">
        <v>3571.43</v>
      </c>
      <c r="U119" s="12">
        <f t="shared" si="2"/>
        <v>14285.72</v>
      </c>
      <c r="V119" s="12">
        <f t="shared" si="3"/>
        <v>16000.0064</v>
      </c>
      <c r="W119" s="23"/>
      <c r="X119" s="23">
        <v>2017</v>
      </c>
      <c r="Y119" s="25"/>
      <c r="Z119" s="92" t="s">
        <v>689</v>
      </c>
      <c r="AA119" s="92" t="s">
        <v>682</v>
      </c>
      <c r="AB119" s="92"/>
      <c r="AC119" s="92"/>
      <c r="AD119" s="95"/>
      <c r="AE119" s="95"/>
      <c r="AF119" s="92"/>
      <c r="AG119" s="96"/>
      <c r="AH119" s="92"/>
      <c r="AI119" s="94"/>
      <c r="AJ119" s="94"/>
    </row>
    <row r="120" spans="1:36" s="22" customFormat="1" ht="76.5" outlineLevel="1" x14ac:dyDescent="0.25">
      <c r="A120" s="22" t="s">
        <v>277</v>
      </c>
      <c r="B120" s="72" t="s">
        <v>2797</v>
      </c>
      <c r="C120" s="21" t="s">
        <v>79</v>
      </c>
      <c r="D120" s="21" t="s">
        <v>502</v>
      </c>
      <c r="E120" s="21" t="s">
        <v>503</v>
      </c>
      <c r="F120" s="21" t="s">
        <v>504</v>
      </c>
      <c r="G120" s="21" t="s">
        <v>382</v>
      </c>
      <c r="H120" s="23" t="s">
        <v>81</v>
      </c>
      <c r="I120" s="24">
        <v>0</v>
      </c>
      <c r="J120" s="25">
        <v>710000000</v>
      </c>
      <c r="K120" s="25" t="s">
        <v>82</v>
      </c>
      <c r="L120" s="23" t="s">
        <v>696</v>
      </c>
      <c r="M120" s="78" t="s">
        <v>4125</v>
      </c>
      <c r="N120" s="26" t="s">
        <v>84</v>
      </c>
      <c r="O120" s="26" t="s">
        <v>4214</v>
      </c>
      <c r="P120" s="21" t="s">
        <v>91</v>
      </c>
      <c r="Q120" s="27">
        <v>839</v>
      </c>
      <c r="R120" s="26" t="s">
        <v>679</v>
      </c>
      <c r="S120" s="12">
        <v>2</v>
      </c>
      <c r="T120" s="12">
        <v>6428.57</v>
      </c>
      <c r="U120" s="12">
        <f t="shared" si="2"/>
        <v>12857.14</v>
      </c>
      <c r="V120" s="12">
        <f t="shared" si="3"/>
        <v>14399.996800000001</v>
      </c>
      <c r="W120" s="23"/>
      <c r="X120" s="23">
        <v>2017</v>
      </c>
      <c r="Y120" s="25"/>
      <c r="Z120" s="92" t="s">
        <v>689</v>
      </c>
      <c r="AA120" s="92" t="s">
        <v>682</v>
      </c>
      <c r="AB120" s="92"/>
      <c r="AC120" s="92"/>
      <c r="AD120" s="95"/>
      <c r="AE120" s="95"/>
      <c r="AF120" s="92"/>
      <c r="AG120" s="96"/>
      <c r="AH120" s="92"/>
      <c r="AI120" s="94"/>
      <c r="AJ120" s="94"/>
    </row>
    <row r="121" spans="1:36" s="22" customFormat="1" ht="76.5" outlineLevel="1" x14ac:dyDescent="0.25">
      <c r="A121" s="22" t="s">
        <v>277</v>
      </c>
      <c r="B121" s="72" t="s">
        <v>2798</v>
      </c>
      <c r="C121" s="21" t="s">
        <v>79</v>
      </c>
      <c r="D121" s="21" t="s">
        <v>502</v>
      </c>
      <c r="E121" s="21" t="s">
        <v>503</v>
      </c>
      <c r="F121" s="21" t="s">
        <v>504</v>
      </c>
      <c r="G121" s="21" t="s">
        <v>390</v>
      </c>
      <c r="H121" s="23" t="s">
        <v>81</v>
      </c>
      <c r="I121" s="24">
        <v>0</v>
      </c>
      <c r="J121" s="25">
        <v>710000000</v>
      </c>
      <c r="K121" s="25" t="s">
        <v>82</v>
      </c>
      <c r="L121" s="23" t="s">
        <v>696</v>
      </c>
      <c r="M121" s="78" t="s">
        <v>4125</v>
      </c>
      <c r="N121" s="26" t="s">
        <v>84</v>
      </c>
      <c r="O121" s="26" t="s">
        <v>4214</v>
      </c>
      <c r="P121" s="21" t="s">
        <v>91</v>
      </c>
      <c r="Q121" s="27">
        <v>839</v>
      </c>
      <c r="R121" s="26" t="s">
        <v>679</v>
      </c>
      <c r="S121" s="12">
        <v>3</v>
      </c>
      <c r="T121" s="12">
        <v>3303.57</v>
      </c>
      <c r="U121" s="12">
        <f t="shared" si="2"/>
        <v>9910.7100000000009</v>
      </c>
      <c r="V121" s="12">
        <f t="shared" si="3"/>
        <v>11099.995200000003</v>
      </c>
      <c r="W121" s="23"/>
      <c r="X121" s="23">
        <v>2017</v>
      </c>
      <c r="Y121" s="25"/>
      <c r="Z121" s="92" t="s">
        <v>689</v>
      </c>
      <c r="AA121" s="92" t="s">
        <v>682</v>
      </c>
      <c r="AB121" s="92"/>
      <c r="AC121" s="92"/>
      <c r="AD121" s="95"/>
      <c r="AE121" s="95"/>
      <c r="AF121" s="92"/>
      <c r="AG121" s="96"/>
      <c r="AH121" s="92"/>
      <c r="AI121" s="94"/>
      <c r="AJ121" s="94"/>
    </row>
    <row r="122" spans="1:36" s="22" customFormat="1" ht="76.5" outlineLevel="1" x14ac:dyDescent="0.25">
      <c r="A122" s="22" t="s">
        <v>277</v>
      </c>
      <c r="B122" s="72" t="s">
        <v>2799</v>
      </c>
      <c r="C122" s="21" t="s">
        <v>79</v>
      </c>
      <c r="D122" s="21" t="s">
        <v>502</v>
      </c>
      <c r="E122" s="21" t="s">
        <v>503</v>
      </c>
      <c r="F122" s="21" t="s">
        <v>504</v>
      </c>
      <c r="G122" s="21" t="s">
        <v>391</v>
      </c>
      <c r="H122" s="23" t="s">
        <v>81</v>
      </c>
      <c r="I122" s="24">
        <v>0</v>
      </c>
      <c r="J122" s="25">
        <v>710000000</v>
      </c>
      <c r="K122" s="25" t="s">
        <v>82</v>
      </c>
      <c r="L122" s="23" t="s">
        <v>696</v>
      </c>
      <c r="M122" s="78" t="s">
        <v>4125</v>
      </c>
      <c r="N122" s="26" t="s">
        <v>84</v>
      </c>
      <c r="O122" s="26" t="s">
        <v>4214</v>
      </c>
      <c r="P122" s="21" t="s">
        <v>91</v>
      </c>
      <c r="Q122" s="27">
        <v>839</v>
      </c>
      <c r="R122" s="26" t="s">
        <v>679</v>
      </c>
      <c r="S122" s="12">
        <v>4</v>
      </c>
      <c r="T122" s="12">
        <v>2410.71</v>
      </c>
      <c r="U122" s="12">
        <f t="shared" si="2"/>
        <v>9642.84</v>
      </c>
      <c r="V122" s="12">
        <f t="shared" si="3"/>
        <v>10799.980800000001</v>
      </c>
      <c r="W122" s="23"/>
      <c r="X122" s="23">
        <v>2017</v>
      </c>
      <c r="Y122" s="25"/>
      <c r="Z122" s="92" t="s">
        <v>689</v>
      </c>
      <c r="AA122" s="92" t="s">
        <v>682</v>
      </c>
      <c r="AB122" s="92"/>
      <c r="AC122" s="92"/>
      <c r="AD122" s="95"/>
      <c r="AE122" s="95"/>
      <c r="AF122" s="92"/>
      <c r="AG122" s="96"/>
      <c r="AH122" s="92"/>
      <c r="AI122" s="94"/>
      <c r="AJ122" s="94"/>
    </row>
    <row r="123" spans="1:36" s="22" customFormat="1" ht="76.5" outlineLevel="1" x14ac:dyDescent="0.25">
      <c r="A123" s="22" t="s">
        <v>277</v>
      </c>
      <c r="B123" s="72" t="s">
        <v>2800</v>
      </c>
      <c r="C123" s="21" t="s">
        <v>79</v>
      </c>
      <c r="D123" s="21" t="s">
        <v>505</v>
      </c>
      <c r="E123" s="21" t="s">
        <v>506</v>
      </c>
      <c r="F123" s="21" t="s">
        <v>507</v>
      </c>
      <c r="G123" s="21" t="s">
        <v>390</v>
      </c>
      <c r="H123" s="23" t="s">
        <v>81</v>
      </c>
      <c r="I123" s="24">
        <v>0</v>
      </c>
      <c r="J123" s="25">
        <v>710000000</v>
      </c>
      <c r="K123" s="25" t="s">
        <v>82</v>
      </c>
      <c r="L123" s="23" t="s">
        <v>696</v>
      </c>
      <c r="M123" s="78" t="s">
        <v>4125</v>
      </c>
      <c r="N123" s="26" t="s">
        <v>84</v>
      </c>
      <c r="O123" s="26" t="s">
        <v>4214</v>
      </c>
      <c r="P123" s="21" t="s">
        <v>91</v>
      </c>
      <c r="Q123" s="27">
        <v>796</v>
      </c>
      <c r="R123" s="26" t="s">
        <v>678</v>
      </c>
      <c r="S123" s="12">
        <v>1</v>
      </c>
      <c r="T123" s="12">
        <v>64732.14</v>
      </c>
      <c r="U123" s="12">
        <f t="shared" si="2"/>
        <v>64732.14</v>
      </c>
      <c r="V123" s="12">
        <f t="shared" si="3"/>
        <v>72499.996800000008</v>
      </c>
      <c r="W123" s="23"/>
      <c r="X123" s="23">
        <v>2017</v>
      </c>
      <c r="Y123" s="25"/>
      <c r="Z123" s="92" t="s">
        <v>689</v>
      </c>
      <c r="AA123" s="92" t="s">
        <v>682</v>
      </c>
      <c r="AB123" s="92"/>
      <c r="AC123" s="92"/>
      <c r="AD123" s="95"/>
      <c r="AE123" s="95"/>
      <c r="AF123" s="92"/>
      <c r="AG123" s="96"/>
      <c r="AH123" s="92"/>
      <c r="AI123" s="94"/>
      <c r="AJ123" s="94"/>
    </row>
    <row r="124" spans="1:36" s="22" customFormat="1" ht="76.5" outlineLevel="1" x14ac:dyDescent="0.25">
      <c r="A124" s="22" t="s">
        <v>277</v>
      </c>
      <c r="B124" s="72" t="s">
        <v>2801</v>
      </c>
      <c r="C124" s="21" t="s">
        <v>79</v>
      </c>
      <c r="D124" s="21" t="s">
        <v>505</v>
      </c>
      <c r="E124" s="21" t="s">
        <v>506</v>
      </c>
      <c r="F124" s="21" t="s">
        <v>507</v>
      </c>
      <c r="G124" s="21" t="s">
        <v>391</v>
      </c>
      <c r="H124" s="23" t="s">
        <v>81</v>
      </c>
      <c r="I124" s="24">
        <v>0</v>
      </c>
      <c r="J124" s="25">
        <v>710000000</v>
      </c>
      <c r="K124" s="25" t="s">
        <v>82</v>
      </c>
      <c r="L124" s="23" t="s">
        <v>696</v>
      </c>
      <c r="M124" s="78" t="s">
        <v>4125</v>
      </c>
      <c r="N124" s="26" t="s">
        <v>84</v>
      </c>
      <c r="O124" s="26" t="s">
        <v>4214</v>
      </c>
      <c r="P124" s="21" t="s">
        <v>91</v>
      </c>
      <c r="Q124" s="27">
        <v>796</v>
      </c>
      <c r="R124" s="26" t="s">
        <v>678</v>
      </c>
      <c r="S124" s="12">
        <v>1</v>
      </c>
      <c r="T124" s="12">
        <v>42857.14</v>
      </c>
      <c r="U124" s="12">
        <f t="shared" si="2"/>
        <v>42857.14</v>
      </c>
      <c r="V124" s="12">
        <f t="shared" si="3"/>
        <v>47999.996800000001</v>
      </c>
      <c r="W124" s="23"/>
      <c r="X124" s="23">
        <v>2017</v>
      </c>
      <c r="Y124" s="25"/>
      <c r="Z124" s="92" t="s">
        <v>689</v>
      </c>
      <c r="AA124" s="92" t="s">
        <v>682</v>
      </c>
      <c r="AB124" s="92"/>
      <c r="AC124" s="92"/>
      <c r="AD124" s="95"/>
      <c r="AE124" s="95"/>
      <c r="AF124" s="92"/>
      <c r="AG124" s="96"/>
      <c r="AH124" s="92"/>
      <c r="AI124" s="94"/>
      <c r="AJ124" s="94"/>
    </row>
    <row r="125" spans="1:36" s="22" customFormat="1" ht="76.5" outlineLevel="1" x14ac:dyDescent="0.25">
      <c r="A125" s="22" t="s">
        <v>277</v>
      </c>
      <c r="B125" s="72" t="s">
        <v>2802</v>
      </c>
      <c r="C125" s="21" t="s">
        <v>79</v>
      </c>
      <c r="D125" s="21" t="s">
        <v>508</v>
      </c>
      <c r="E125" s="21" t="s">
        <v>506</v>
      </c>
      <c r="F125" s="21" t="s">
        <v>509</v>
      </c>
      <c r="G125" s="21" t="s">
        <v>510</v>
      </c>
      <c r="H125" s="23" t="s">
        <v>81</v>
      </c>
      <c r="I125" s="24">
        <v>0</v>
      </c>
      <c r="J125" s="25">
        <v>710000000</v>
      </c>
      <c r="K125" s="25" t="s">
        <v>82</v>
      </c>
      <c r="L125" s="23" t="s">
        <v>696</v>
      </c>
      <c r="M125" s="78" t="s">
        <v>4125</v>
      </c>
      <c r="N125" s="26" t="s">
        <v>84</v>
      </c>
      <c r="O125" s="26" t="s">
        <v>4214</v>
      </c>
      <c r="P125" s="21" t="s">
        <v>91</v>
      </c>
      <c r="Q125" s="27">
        <v>796</v>
      </c>
      <c r="R125" s="26" t="s">
        <v>678</v>
      </c>
      <c r="S125" s="12">
        <v>1</v>
      </c>
      <c r="T125" s="12">
        <v>83928.57</v>
      </c>
      <c r="U125" s="12">
        <f t="shared" si="2"/>
        <v>83928.57</v>
      </c>
      <c r="V125" s="12">
        <f t="shared" si="3"/>
        <v>93999.998400000011</v>
      </c>
      <c r="W125" s="23"/>
      <c r="X125" s="23">
        <v>2017</v>
      </c>
      <c r="Y125" s="25"/>
      <c r="Z125" s="92" t="s">
        <v>689</v>
      </c>
      <c r="AA125" s="92" t="s">
        <v>682</v>
      </c>
      <c r="AB125" s="92"/>
      <c r="AC125" s="92"/>
      <c r="AD125" s="95"/>
      <c r="AE125" s="95"/>
      <c r="AF125" s="92"/>
      <c r="AG125" s="96"/>
      <c r="AH125" s="92"/>
      <c r="AI125" s="94"/>
      <c r="AJ125" s="94"/>
    </row>
    <row r="126" spans="1:36" s="22" customFormat="1" ht="76.5" outlineLevel="1" x14ac:dyDescent="0.25">
      <c r="A126" s="22" t="s">
        <v>277</v>
      </c>
      <c r="B126" s="72" t="s">
        <v>2803</v>
      </c>
      <c r="C126" s="21" t="s">
        <v>79</v>
      </c>
      <c r="D126" s="21" t="s">
        <v>511</v>
      </c>
      <c r="E126" s="21" t="s">
        <v>512</v>
      </c>
      <c r="F126" s="21" t="s">
        <v>513</v>
      </c>
      <c r="G126" s="21" t="s">
        <v>510</v>
      </c>
      <c r="H126" s="23" t="s">
        <v>81</v>
      </c>
      <c r="I126" s="24">
        <v>0</v>
      </c>
      <c r="J126" s="25">
        <v>710000000</v>
      </c>
      <c r="K126" s="25" t="s">
        <v>82</v>
      </c>
      <c r="L126" s="23" t="s">
        <v>696</v>
      </c>
      <c r="M126" s="78" t="s">
        <v>4125</v>
      </c>
      <c r="N126" s="26" t="s">
        <v>84</v>
      </c>
      <c r="O126" s="26" t="s">
        <v>4214</v>
      </c>
      <c r="P126" s="21" t="s">
        <v>91</v>
      </c>
      <c r="Q126" s="27">
        <v>796</v>
      </c>
      <c r="R126" s="26" t="s">
        <v>678</v>
      </c>
      <c r="S126" s="12">
        <v>8</v>
      </c>
      <c r="T126" s="12">
        <v>573.21</v>
      </c>
      <c r="U126" s="12">
        <f t="shared" si="2"/>
        <v>4585.68</v>
      </c>
      <c r="V126" s="12">
        <f t="shared" si="3"/>
        <v>5135.9616000000005</v>
      </c>
      <c r="W126" s="23"/>
      <c r="X126" s="23">
        <v>2017</v>
      </c>
      <c r="Y126" s="25"/>
      <c r="Z126" s="92" t="s">
        <v>689</v>
      </c>
      <c r="AA126" s="92" t="s">
        <v>682</v>
      </c>
      <c r="AB126" s="92"/>
      <c r="AC126" s="92"/>
      <c r="AD126" s="95"/>
      <c r="AE126" s="95"/>
      <c r="AF126" s="92"/>
      <c r="AG126" s="96"/>
      <c r="AH126" s="92"/>
      <c r="AI126" s="94"/>
      <c r="AJ126" s="94"/>
    </row>
    <row r="127" spans="1:36" s="22" customFormat="1" ht="76.5" outlineLevel="1" x14ac:dyDescent="0.25">
      <c r="A127" s="22" t="s">
        <v>277</v>
      </c>
      <c r="B127" s="72" t="s">
        <v>2804</v>
      </c>
      <c r="C127" s="21" t="s">
        <v>79</v>
      </c>
      <c r="D127" s="21" t="s">
        <v>511</v>
      </c>
      <c r="E127" s="21" t="s">
        <v>512</v>
      </c>
      <c r="F127" s="21" t="s">
        <v>513</v>
      </c>
      <c r="G127" s="21" t="s">
        <v>420</v>
      </c>
      <c r="H127" s="23" t="s">
        <v>81</v>
      </c>
      <c r="I127" s="24">
        <v>0</v>
      </c>
      <c r="J127" s="25">
        <v>710000000</v>
      </c>
      <c r="K127" s="25" t="s">
        <v>82</v>
      </c>
      <c r="L127" s="23" t="s">
        <v>696</v>
      </c>
      <c r="M127" s="78" t="s">
        <v>4125</v>
      </c>
      <c r="N127" s="26" t="s">
        <v>84</v>
      </c>
      <c r="O127" s="26" t="s">
        <v>4214</v>
      </c>
      <c r="P127" s="21" t="s">
        <v>91</v>
      </c>
      <c r="Q127" s="27">
        <v>796</v>
      </c>
      <c r="R127" s="26" t="s">
        <v>678</v>
      </c>
      <c r="S127" s="12">
        <v>2</v>
      </c>
      <c r="T127" s="12">
        <v>573.21</v>
      </c>
      <c r="U127" s="12">
        <f t="shared" si="2"/>
        <v>1146.42</v>
      </c>
      <c r="V127" s="12">
        <f t="shared" si="3"/>
        <v>1283.9904000000001</v>
      </c>
      <c r="W127" s="23"/>
      <c r="X127" s="23">
        <v>2017</v>
      </c>
      <c r="Y127" s="25"/>
      <c r="Z127" s="92" t="s">
        <v>689</v>
      </c>
      <c r="AA127" s="92" t="s">
        <v>682</v>
      </c>
      <c r="AB127" s="92"/>
      <c r="AC127" s="92"/>
      <c r="AD127" s="95"/>
      <c r="AE127" s="95"/>
      <c r="AF127" s="92"/>
      <c r="AG127" s="96"/>
      <c r="AH127" s="92"/>
      <c r="AI127" s="94"/>
      <c r="AJ127" s="94"/>
    </row>
    <row r="128" spans="1:36" s="22" customFormat="1" ht="76.5" outlineLevel="1" x14ac:dyDescent="0.25">
      <c r="A128" s="22" t="s">
        <v>277</v>
      </c>
      <c r="B128" s="72" t="s">
        <v>2805</v>
      </c>
      <c r="C128" s="21" t="s">
        <v>79</v>
      </c>
      <c r="D128" s="21" t="s">
        <v>514</v>
      </c>
      <c r="E128" s="21" t="s">
        <v>512</v>
      </c>
      <c r="F128" s="21" t="s">
        <v>515</v>
      </c>
      <c r="G128" s="21" t="s">
        <v>390</v>
      </c>
      <c r="H128" s="23" t="s">
        <v>81</v>
      </c>
      <c r="I128" s="24">
        <v>0</v>
      </c>
      <c r="J128" s="25">
        <v>710000000</v>
      </c>
      <c r="K128" s="25" t="s">
        <v>82</v>
      </c>
      <c r="L128" s="23" t="s">
        <v>696</v>
      </c>
      <c r="M128" s="78" t="s">
        <v>4125</v>
      </c>
      <c r="N128" s="26" t="s">
        <v>84</v>
      </c>
      <c r="O128" s="26" t="s">
        <v>4214</v>
      </c>
      <c r="P128" s="21" t="s">
        <v>91</v>
      </c>
      <c r="Q128" s="27">
        <v>796</v>
      </c>
      <c r="R128" s="26" t="s">
        <v>678</v>
      </c>
      <c r="S128" s="12">
        <v>2</v>
      </c>
      <c r="T128" s="12">
        <v>20982.14</v>
      </c>
      <c r="U128" s="12">
        <f t="shared" si="2"/>
        <v>41964.28</v>
      </c>
      <c r="V128" s="12">
        <f t="shared" si="3"/>
        <v>46999.993600000002</v>
      </c>
      <c r="W128" s="23"/>
      <c r="X128" s="23">
        <v>2017</v>
      </c>
      <c r="Y128" s="25"/>
      <c r="Z128" s="92" t="s">
        <v>689</v>
      </c>
      <c r="AA128" s="92" t="s">
        <v>682</v>
      </c>
      <c r="AB128" s="92"/>
      <c r="AC128" s="92"/>
      <c r="AD128" s="95"/>
      <c r="AE128" s="95"/>
      <c r="AF128" s="92"/>
      <c r="AG128" s="96"/>
      <c r="AH128" s="92"/>
      <c r="AI128" s="94"/>
      <c r="AJ128" s="94"/>
    </row>
    <row r="129" spans="1:36" s="22" customFormat="1" ht="76.5" outlineLevel="1" x14ac:dyDescent="0.25">
      <c r="A129" s="22" t="s">
        <v>277</v>
      </c>
      <c r="B129" s="72" t="s">
        <v>2806</v>
      </c>
      <c r="C129" s="21" t="s">
        <v>79</v>
      </c>
      <c r="D129" s="21" t="s">
        <v>516</v>
      </c>
      <c r="E129" s="21" t="s">
        <v>512</v>
      </c>
      <c r="F129" s="21" t="s">
        <v>517</v>
      </c>
      <c r="G129" s="21" t="s">
        <v>518</v>
      </c>
      <c r="H129" s="23" t="s">
        <v>81</v>
      </c>
      <c r="I129" s="24">
        <v>0</v>
      </c>
      <c r="J129" s="25">
        <v>710000000</v>
      </c>
      <c r="K129" s="25" t="s">
        <v>82</v>
      </c>
      <c r="L129" s="23" t="s">
        <v>696</v>
      </c>
      <c r="M129" s="78" t="s">
        <v>4125</v>
      </c>
      <c r="N129" s="26" t="s">
        <v>84</v>
      </c>
      <c r="O129" s="26" t="s">
        <v>4214</v>
      </c>
      <c r="P129" s="21" t="s">
        <v>91</v>
      </c>
      <c r="Q129" s="27">
        <v>796</v>
      </c>
      <c r="R129" s="26" t="s">
        <v>678</v>
      </c>
      <c r="S129" s="12">
        <v>2</v>
      </c>
      <c r="T129" s="12">
        <v>12093.75</v>
      </c>
      <c r="U129" s="12">
        <f t="shared" si="2"/>
        <v>24187.5</v>
      </c>
      <c r="V129" s="12">
        <f t="shared" si="3"/>
        <v>27090.000000000004</v>
      </c>
      <c r="W129" s="23"/>
      <c r="X129" s="23">
        <v>2017</v>
      </c>
      <c r="Y129" s="25"/>
      <c r="Z129" s="92" t="s">
        <v>689</v>
      </c>
      <c r="AA129" s="92" t="s">
        <v>682</v>
      </c>
      <c r="AB129" s="92"/>
      <c r="AC129" s="92"/>
      <c r="AD129" s="95"/>
      <c r="AE129" s="95"/>
      <c r="AF129" s="92"/>
      <c r="AG129" s="96"/>
      <c r="AH129" s="92"/>
      <c r="AI129" s="94"/>
      <c r="AJ129" s="94"/>
    </row>
    <row r="130" spans="1:36" s="22" customFormat="1" ht="76.5" outlineLevel="1" x14ac:dyDescent="0.25">
      <c r="A130" s="22" t="s">
        <v>277</v>
      </c>
      <c r="B130" s="72" t="s">
        <v>2807</v>
      </c>
      <c r="C130" s="21" t="s">
        <v>79</v>
      </c>
      <c r="D130" s="21" t="s">
        <v>516</v>
      </c>
      <c r="E130" s="21" t="s">
        <v>512</v>
      </c>
      <c r="F130" s="21" t="s">
        <v>517</v>
      </c>
      <c r="G130" s="21" t="s">
        <v>519</v>
      </c>
      <c r="H130" s="23" t="s">
        <v>81</v>
      </c>
      <c r="I130" s="24">
        <v>0</v>
      </c>
      <c r="J130" s="25">
        <v>710000000</v>
      </c>
      <c r="K130" s="25" t="s">
        <v>82</v>
      </c>
      <c r="L130" s="23" t="s">
        <v>696</v>
      </c>
      <c r="M130" s="78" t="s">
        <v>4125</v>
      </c>
      <c r="N130" s="26" t="s">
        <v>84</v>
      </c>
      <c r="O130" s="26" t="s">
        <v>4214</v>
      </c>
      <c r="P130" s="21" t="s">
        <v>91</v>
      </c>
      <c r="Q130" s="27">
        <v>796</v>
      </c>
      <c r="R130" s="26" t="s">
        <v>678</v>
      </c>
      <c r="S130" s="12">
        <v>4</v>
      </c>
      <c r="T130" s="12">
        <v>8928.57</v>
      </c>
      <c r="U130" s="12">
        <f t="shared" si="2"/>
        <v>35714.28</v>
      </c>
      <c r="V130" s="12">
        <f t="shared" si="3"/>
        <v>39999.993600000002</v>
      </c>
      <c r="W130" s="23"/>
      <c r="X130" s="23">
        <v>2017</v>
      </c>
      <c r="Y130" s="25"/>
      <c r="Z130" s="92" t="s">
        <v>689</v>
      </c>
      <c r="AA130" s="92" t="s">
        <v>682</v>
      </c>
      <c r="AB130" s="92"/>
      <c r="AC130" s="92"/>
      <c r="AD130" s="95"/>
      <c r="AE130" s="95"/>
      <c r="AF130" s="92"/>
      <c r="AG130" s="96"/>
      <c r="AH130" s="92"/>
      <c r="AI130" s="94"/>
      <c r="AJ130" s="94"/>
    </row>
    <row r="131" spans="1:36" s="22" customFormat="1" ht="76.5" outlineLevel="1" x14ac:dyDescent="0.25">
      <c r="A131" s="22" t="s">
        <v>277</v>
      </c>
      <c r="B131" s="72" t="s">
        <v>2808</v>
      </c>
      <c r="C131" s="21" t="s">
        <v>79</v>
      </c>
      <c r="D131" s="21" t="s">
        <v>520</v>
      </c>
      <c r="E131" s="21" t="s">
        <v>521</v>
      </c>
      <c r="F131" s="21" t="s">
        <v>522</v>
      </c>
      <c r="G131" s="21" t="s">
        <v>392</v>
      </c>
      <c r="H131" s="23" t="s">
        <v>81</v>
      </c>
      <c r="I131" s="24">
        <v>0</v>
      </c>
      <c r="J131" s="25">
        <v>710000000</v>
      </c>
      <c r="K131" s="25" t="s">
        <v>82</v>
      </c>
      <c r="L131" s="23" t="s">
        <v>696</v>
      </c>
      <c r="M131" s="78" t="s">
        <v>4125</v>
      </c>
      <c r="N131" s="26" t="s">
        <v>84</v>
      </c>
      <c r="O131" s="26" t="s">
        <v>4214</v>
      </c>
      <c r="P131" s="21" t="s">
        <v>91</v>
      </c>
      <c r="Q131" s="27">
        <v>796</v>
      </c>
      <c r="R131" s="26" t="s">
        <v>678</v>
      </c>
      <c r="S131" s="12">
        <v>2</v>
      </c>
      <c r="T131" s="12">
        <v>5803.57</v>
      </c>
      <c r="U131" s="12">
        <f t="shared" si="2"/>
        <v>11607.14</v>
      </c>
      <c r="V131" s="12">
        <f t="shared" si="3"/>
        <v>12999.996800000001</v>
      </c>
      <c r="W131" s="23"/>
      <c r="X131" s="23">
        <v>2017</v>
      </c>
      <c r="Y131" s="25"/>
      <c r="Z131" s="92" t="s">
        <v>689</v>
      </c>
      <c r="AA131" s="92" t="s">
        <v>682</v>
      </c>
      <c r="AB131" s="92"/>
      <c r="AC131" s="92"/>
      <c r="AD131" s="95"/>
      <c r="AE131" s="95"/>
      <c r="AF131" s="92"/>
      <c r="AG131" s="96"/>
      <c r="AH131" s="92"/>
      <c r="AI131" s="94"/>
      <c r="AJ131" s="94"/>
    </row>
    <row r="132" spans="1:36" s="22" customFormat="1" ht="76.5" outlineLevel="1" x14ac:dyDescent="0.25">
      <c r="A132" s="22" t="s">
        <v>277</v>
      </c>
      <c r="B132" s="72" t="s">
        <v>2809</v>
      </c>
      <c r="C132" s="21" t="s">
        <v>79</v>
      </c>
      <c r="D132" s="21" t="s">
        <v>523</v>
      </c>
      <c r="E132" s="21" t="s">
        <v>524</v>
      </c>
      <c r="F132" s="21" t="s">
        <v>525</v>
      </c>
      <c r="G132" s="21" t="s">
        <v>390</v>
      </c>
      <c r="H132" s="23" t="s">
        <v>81</v>
      </c>
      <c r="I132" s="24">
        <v>0</v>
      </c>
      <c r="J132" s="25">
        <v>710000000</v>
      </c>
      <c r="K132" s="25" t="s">
        <v>82</v>
      </c>
      <c r="L132" s="23" t="s">
        <v>696</v>
      </c>
      <c r="M132" s="78" t="s">
        <v>4125</v>
      </c>
      <c r="N132" s="26" t="s">
        <v>84</v>
      </c>
      <c r="O132" s="26" t="s">
        <v>4214</v>
      </c>
      <c r="P132" s="21" t="s">
        <v>91</v>
      </c>
      <c r="Q132" s="27">
        <v>796</v>
      </c>
      <c r="R132" s="26" t="s">
        <v>678</v>
      </c>
      <c r="S132" s="12">
        <v>2</v>
      </c>
      <c r="T132" s="12">
        <v>10133.93</v>
      </c>
      <c r="U132" s="12">
        <f t="shared" ref="U132:U195" si="4">S132*T132</f>
        <v>20267.86</v>
      </c>
      <c r="V132" s="12">
        <f t="shared" ref="V132:V195" si="5">U132*1.12</f>
        <v>22700.003200000003</v>
      </c>
      <c r="W132" s="23"/>
      <c r="X132" s="23">
        <v>2017</v>
      </c>
      <c r="Y132" s="25"/>
      <c r="Z132" s="92" t="s">
        <v>689</v>
      </c>
      <c r="AA132" s="92" t="s">
        <v>682</v>
      </c>
      <c r="AB132" s="92"/>
      <c r="AC132" s="92"/>
      <c r="AD132" s="95"/>
      <c r="AE132" s="95"/>
      <c r="AF132" s="92"/>
      <c r="AG132" s="96"/>
      <c r="AH132" s="92"/>
      <c r="AI132" s="94"/>
      <c r="AJ132" s="94"/>
    </row>
    <row r="133" spans="1:36" s="22" customFormat="1" ht="76.5" outlineLevel="1" x14ac:dyDescent="0.25">
      <c r="A133" s="22" t="s">
        <v>277</v>
      </c>
      <c r="B133" s="72" t="s">
        <v>2810</v>
      </c>
      <c r="C133" s="21" t="s">
        <v>79</v>
      </c>
      <c r="D133" s="21" t="s">
        <v>523</v>
      </c>
      <c r="E133" s="21" t="s">
        <v>524</v>
      </c>
      <c r="F133" s="21" t="s">
        <v>525</v>
      </c>
      <c r="G133" s="21" t="s">
        <v>391</v>
      </c>
      <c r="H133" s="23" t="s">
        <v>81</v>
      </c>
      <c r="I133" s="24">
        <v>0</v>
      </c>
      <c r="J133" s="25">
        <v>710000000</v>
      </c>
      <c r="K133" s="25" t="s">
        <v>82</v>
      </c>
      <c r="L133" s="23" t="s">
        <v>696</v>
      </c>
      <c r="M133" s="78" t="s">
        <v>4125</v>
      </c>
      <c r="N133" s="26" t="s">
        <v>84</v>
      </c>
      <c r="O133" s="26" t="s">
        <v>4214</v>
      </c>
      <c r="P133" s="21" t="s">
        <v>91</v>
      </c>
      <c r="Q133" s="27">
        <v>796</v>
      </c>
      <c r="R133" s="26" t="s">
        <v>678</v>
      </c>
      <c r="S133" s="12">
        <v>4</v>
      </c>
      <c r="T133" s="12">
        <v>7321.43</v>
      </c>
      <c r="U133" s="12">
        <f t="shared" si="4"/>
        <v>29285.72</v>
      </c>
      <c r="V133" s="12">
        <f t="shared" si="5"/>
        <v>32800.006400000006</v>
      </c>
      <c r="W133" s="23"/>
      <c r="X133" s="23">
        <v>2017</v>
      </c>
      <c r="Y133" s="25"/>
      <c r="Z133" s="92" t="s">
        <v>689</v>
      </c>
      <c r="AA133" s="92" t="s">
        <v>682</v>
      </c>
      <c r="AB133" s="92"/>
      <c r="AC133" s="92"/>
      <c r="AD133" s="95"/>
      <c r="AE133" s="95"/>
      <c r="AF133" s="92"/>
      <c r="AG133" s="96"/>
      <c r="AH133" s="92"/>
      <c r="AI133" s="94"/>
      <c r="AJ133" s="94"/>
    </row>
    <row r="134" spans="1:36" s="22" customFormat="1" ht="76.5" outlineLevel="1" x14ac:dyDescent="0.25">
      <c r="A134" s="22" t="s">
        <v>277</v>
      </c>
      <c r="B134" s="72" t="s">
        <v>2811</v>
      </c>
      <c r="C134" s="21" t="s">
        <v>79</v>
      </c>
      <c r="D134" s="21" t="s">
        <v>523</v>
      </c>
      <c r="E134" s="21" t="s">
        <v>524</v>
      </c>
      <c r="F134" s="21" t="s">
        <v>525</v>
      </c>
      <c r="G134" s="21" t="s">
        <v>526</v>
      </c>
      <c r="H134" s="23" t="s">
        <v>81</v>
      </c>
      <c r="I134" s="24">
        <v>0</v>
      </c>
      <c r="J134" s="25">
        <v>710000000</v>
      </c>
      <c r="K134" s="25" t="s">
        <v>82</v>
      </c>
      <c r="L134" s="23" t="s">
        <v>696</v>
      </c>
      <c r="M134" s="78" t="s">
        <v>4125</v>
      </c>
      <c r="N134" s="26" t="s">
        <v>84</v>
      </c>
      <c r="O134" s="26" t="s">
        <v>4214</v>
      </c>
      <c r="P134" s="21" t="s">
        <v>91</v>
      </c>
      <c r="Q134" s="27">
        <v>796</v>
      </c>
      <c r="R134" s="26" t="s">
        <v>678</v>
      </c>
      <c r="S134" s="12">
        <v>2</v>
      </c>
      <c r="T134" s="12">
        <v>6696.43</v>
      </c>
      <c r="U134" s="12">
        <f t="shared" si="4"/>
        <v>13392.86</v>
      </c>
      <c r="V134" s="12">
        <f t="shared" si="5"/>
        <v>15000.003200000003</v>
      </c>
      <c r="W134" s="23"/>
      <c r="X134" s="23">
        <v>2017</v>
      </c>
      <c r="Y134" s="25"/>
      <c r="Z134" s="92" t="s">
        <v>689</v>
      </c>
      <c r="AA134" s="92" t="s">
        <v>682</v>
      </c>
      <c r="AB134" s="92"/>
      <c r="AC134" s="92"/>
      <c r="AD134" s="95"/>
      <c r="AE134" s="95"/>
      <c r="AF134" s="92"/>
      <c r="AG134" s="96"/>
      <c r="AH134" s="92"/>
      <c r="AI134" s="94"/>
      <c r="AJ134" s="94"/>
    </row>
    <row r="135" spans="1:36" s="22" customFormat="1" ht="76.5" outlineLevel="1" x14ac:dyDescent="0.25">
      <c r="A135" s="22" t="s">
        <v>277</v>
      </c>
      <c r="B135" s="72" t="s">
        <v>2812</v>
      </c>
      <c r="C135" s="21" t="s">
        <v>79</v>
      </c>
      <c r="D135" s="21" t="s">
        <v>527</v>
      </c>
      <c r="E135" s="21" t="s">
        <v>524</v>
      </c>
      <c r="F135" s="21" t="s">
        <v>528</v>
      </c>
      <c r="G135" s="21" t="s">
        <v>390</v>
      </c>
      <c r="H135" s="23" t="s">
        <v>81</v>
      </c>
      <c r="I135" s="24">
        <v>0</v>
      </c>
      <c r="J135" s="25">
        <v>710000000</v>
      </c>
      <c r="K135" s="25" t="s">
        <v>82</v>
      </c>
      <c r="L135" s="23" t="s">
        <v>696</v>
      </c>
      <c r="M135" s="78" t="s">
        <v>4125</v>
      </c>
      <c r="N135" s="26" t="s">
        <v>84</v>
      </c>
      <c r="O135" s="26" t="s">
        <v>4214</v>
      </c>
      <c r="P135" s="21" t="s">
        <v>91</v>
      </c>
      <c r="Q135" s="27">
        <v>796</v>
      </c>
      <c r="R135" s="26" t="s">
        <v>678</v>
      </c>
      <c r="S135" s="12">
        <v>2</v>
      </c>
      <c r="T135" s="12">
        <v>16071.43</v>
      </c>
      <c r="U135" s="12">
        <f t="shared" si="4"/>
        <v>32142.86</v>
      </c>
      <c r="V135" s="12">
        <f t="shared" si="5"/>
        <v>36000.003200000006</v>
      </c>
      <c r="W135" s="23"/>
      <c r="X135" s="23">
        <v>2017</v>
      </c>
      <c r="Y135" s="25"/>
      <c r="Z135" s="92" t="s">
        <v>689</v>
      </c>
      <c r="AA135" s="92" t="s">
        <v>682</v>
      </c>
      <c r="AB135" s="92"/>
      <c r="AC135" s="92"/>
      <c r="AD135" s="95"/>
      <c r="AE135" s="95"/>
      <c r="AF135" s="92"/>
      <c r="AG135" s="96"/>
      <c r="AH135" s="92"/>
      <c r="AI135" s="94"/>
      <c r="AJ135" s="94"/>
    </row>
    <row r="136" spans="1:36" s="22" customFormat="1" ht="76.5" outlineLevel="1" x14ac:dyDescent="0.25">
      <c r="A136" s="22" t="s">
        <v>277</v>
      </c>
      <c r="B136" s="72" t="s">
        <v>2813</v>
      </c>
      <c r="C136" s="21" t="s">
        <v>79</v>
      </c>
      <c r="D136" s="21" t="s">
        <v>529</v>
      </c>
      <c r="E136" s="21" t="s">
        <v>530</v>
      </c>
      <c r="F136" s="21" t="s">
        <v>531</v>
      </c>
      <c r="G136" s="21" t="s">
        <v>382</v>
      </c>
      <c r="H136" s="23" t="s">
        <v>81</v>
      </c>
      <c r="I136" s="24">
        <v>0</v>
      </c>
      <c r="J136" s="25">
        <v>710000000</v>
      </c>
      <c r="K136" s="25" t="s">
        <v>82</v>
      </c>
      <c r="L136" s="23" t="s">
        <v>696</v>
      </c>
      <c r="M136" s="78" t="s">
        <v>4125</v>
      </c>
      <c r="N136" s="26" t="s">
        <v>84</v>
      </c>
      <c r="O136" s="26" t="s">
        <v>4214</v>
      </c>
      <c r="P136" s="21" t="s">
        <v>91</v>
      </c>
      <c r="Q136" s="27">
        <v>796</v>
      </c>
      <c r="R136" s="26" t="s">
        <v>678</v>
      </c>
      <c r="S136" s="12">
        <v>4</v>
      </c>
      <c r="T136" s="12">
        <v>15178.57</v>
      </c>
      <c r="U136" s="12">
        <f t="shared" si="4"/>
        <v>60714.28</v>
      </c>
      <c r="V136" s="12">
        <f t="shared" si="5"/>
        <v>67999.993600000002</v>
      </c>
      <c r="W136" s="23"/>
      <c r="X136" s="23">
        <v>2017</v>
      </c>
      <c r="Y136" s="25"/>
      <c r="Z136" s="92" t="s">
        <v>689</v>
      </c>
      <c r="AA136" s="92" t="s">
        <v>682</v>
      </c>
      <c r="AB136" s="92"/>
      <c r="AC136" s="92"/>
      <c r="AD136" s="95"/>
      <c r="AE136" s="95"/>
      <c r="AF136" s="92"/>
      <c r="AG136" s="96"/>
      <c r="AH136" s="92"/>
      <c r="AI136" s="94"/>
      <c r="AJ136" s="94"/>
    </row>
    <row r="137" spans="1:36" s="22" customFormat="1" ht="76.5" outlineLevel="1" x14ac:dyDescent="0.25">
      <c r="A137" s="22" t="s">
        <v>277</v>
      </c>
      <c r="B137" s="72" t="s">
        <v>2814</v>
      </c>
      <c r="C137" s="21" t="s">
        <v>79</v>
      </c>
      <c r="D137" s="21" t="s">
        <v>532</v>
      </c>
      <c r="E137" s="21" t="s">
        <v>530</v>
      </c>
      <c r="F137" s="21" t="s">
        <v>533</v>
      </c>
      <c r="G137" s="21" t="s">
        <v>384</v>
      </c>
      <c r="H137" s="23" t="s">
        <v>81</v>
      </c>
      <c r="I137" s="24">
        <v>0</v>
      </c>
      <c r="J137" s="25">
        <v>710000000</v>
      </c>
      <c r="K137" s="25" t="s">
        <v>82</v>
      </c>
      <c r="L137" s="23" t="s">
        <v>696</v>
      </c>
      <c r="M137" s="78" t="s">
        <v>4125</v>
      </c>
      <c r="N137" s="26" t="s">
        <v>84</v>
      </c>
      <c r="O137" s="26" t="s">
        <v>4214</v>
      </c>
      <c r="P137" s="21" t="s">
        <v>91</v>
      </c>
      <c r="Q137" s="27">
        <v>796</v>
      </c>
      <c r="R137" s="26" t="s">
        <v>678</v>
      </c>
      <c r="S137" s="12">
        <v>2</v>
      </c>
      <c r="T137" s="12">
        <v>10714.29</v>
      </c>
      <c r="U137" s="12">
        <f t="shared" si="4"/>
        <v>21428.58</v>
      </c>
      <c r="V137" s="12">
        <f t="shared" si="5"/>
        <v>24000.009600000005</v>
      </c>
      <c r="W137" s="23"/>
      <c r="X137" s="23">
        <v>2017</v>
      </c>
      <c r="Y137" s="25"/>
      <c r="Z137" s="92" t="s">
        <v>689</v>
      </c>
      <c r="AA137" s="92" t="s">
        <v>682</v>
      </c>
      <c r="AB137" s="92"/>
      <c r="AC137" s="92"/>
      <c r="AD137" s="95"/>
      <c r="AE137" s="95"/>
      <c r="AF137" s="92"/>
      <c r="AG137" s="96"/>
      <c r="AH137" s="92"/>
      <c r="AI137" s="94"/>
      <c r="AJ137" s="94"/>
    </row>
    <row r="138" spans="1:36" s="22" customFormat="1" ht="76.5" outlineLevel="1" x14ac:dyDescent="0.25">
      <c r="A138" s="22" t="s">
        <v>277</v>
      </c>
      <c r="B138" s="72" t="s">
        <v>2815</v>
      </c>
      <c r="C138" s="21" t="s">
        <v>79</v>
      </c>
      <c r="D138" s="21" t="s">
        <v>529</v>
      </c>
      <c r="E138" s="21" t="s">
        <v>530</v>
      </c>
      <c r="F138" s="21" t="s">
        <v>531</v>
      </c>
      <c r="G138" s="21" t="s">
        <v>389</v>
      </c>
      <c r="H138" s="23" t="s">
        <v>81</v>
      </c>
      <c r="I138" s="24">
        <v>0</v>
      </c>
      <c r="J138" s="25">
        <v>710000000</v>
      </c>
      <c r="K138" s="25" t="s">
        <v>82</v>
      </c>
      <c r="L138" s="23" t="s">
        <v>696</v>
      </c>
      <c r="M138" s="78" t="s">
        <v>4125</v>
      </c>
      <c r="N138" s="26" t="s">
        <v>84</v>
      </c>
      <c r="O138" s="26" t="s">
        <v>4214</v>
      </c>
      <c r="P138" s="21" t="s">
        <v>91</v>
      </c>
      <c r="Q138" s="27">
        <v>796</v>
      </c>
      <c r="R138" s="26" t="s">
        <v>678</v>
      </c>
      <c r="S138" s="12">
        <v>4</v>
      </c>
      <c r="T138" s="12">
        <v>13482.14</v>
      </c>
      <c r="U138" s="12">
        <f t="shared" si="4"/>
        <v>53928.56</v>
      </c>
      <c r="V138" s="12">
        <f t="shared" si="5"/>
        <v>60399.987200000003</v>
      </c>
      <c r="W138" s="23"/>
      <c r="X138" s="23">
        <v>2017</v>
      </c>
      <c r="Y138" s="25"/>
      <c r="Z138" s="92" t="s">
        <v>689</v>
      </c>
      <c r="AA138" s="92" t="s">
        <v>682</v>
      </c>
      <c r="AB138" s="92"/>
      <c r="AC138" s="92"/>
      <c r="AD138" s="95"/>
      <c r="AE138" s="95"/>
      <c r="AF138" s="92"/>
      <c r="AG138" s="96"/>
      <c r="AH138" s="92"/>
      <c r="AI138" s="94"/>
      <c r="AJ138" s="94"/>
    </row>
    <row r="139" spans="1:36" s="22" customFormat="1" ht="76.5" outlineLevel="1" x14ac:dyDescent="0.25">
      <c r="A139" s="22" t="s">
        <v>277</v>
      </c>
      <c r="B139" s="72" t="s">
        <v>2816</v>
      </c>
      <c r="C139" s="21" t="s">
        <v>79</v>
      </c>
      <c r="D139" s="21" t="s">
        <v>529</v>
      </c>
      <c r="E139" s="21" t="s">
        <v>530</v>
      </c>
      <c r="F139" s="21" t="s">
        <v>531</v>
      </c>
      <c r="G139" s="21" t="s">
        <v>390</v>
      </c>
      <c r="H139" s="23" t="s">
        <v>81</v>
      </c>
      <c r="I139" s="24">
        <v>0</v>
      </c>
      <c r="J139" s="25">
        <v>710000000</v>
      </c>
      <c r="K139" s="25" t="s">
        <v>82</v>
      </c>
      <c r="L139" s="23" t="s">
        <v>696</v>
      </c>
      <c r="M139" s="78" t="s">
        <v>4125</v>
      </c>
      <c r="N139" s="26" t="s">
        <v>84</v>
      </c>
      <c r="O139" s="26" t="s">
        <v>4214</v>
      </c>
      <c r="P139" s="21" t="s">
        <v>91</v>
      </c>
      <c r="Q139" s="27">
        <v>796</v>
      </c>
      <c r="R139" s="26" t="s">
        <v>678</v>
      </c>
      <c r="S139" s="12">
        <v>2</v>
      </c>
      <c r="T139" s="12">
        <v>11607.14</v>
      </c>
      <c r="U139" s="12">
        <f t="shared" si="4"/>
        <v>23214.28</v>
      </c>
      <c r="V139" s="12">
        <f t="shared" si="5"/>
        <v>25999.993600000002</v>
      </c>
      <c r="W139" s="23"/>
      <c r="X139" s="23">
        <v>2017</v>
      </c>
      <c r="Y139" s="25"/>
      <c r="Z139" s="92" t="s">
        <v>689</v>
      </c>
      <c r="AA139" s="92" t="s">
        <v>682</v>
      </c>
      <c r="AB139" s="92"/>
      <c r="AC139" s="92"/>
      <c r="AD139" s="95"/>
      <c r="AE139" s="95"/>
      <c r="AF139" s="92"/>
      <c r="AG139" s="96"/>
      <c r="AH139" s="92"/>
      <c r="AI139" s="94"/>
      <c r="AJ139" s="94"/>
    </row>
    <row r="140" spans="1:36" s="22" customFormat="1" ht="76.5" outlineLevel="1" x14ac:dyDescent="0.25">
      <c r="A140" s="22" t="s">
        <v>277</v>
      </c>
      <c r="B140" s="72" t="s">
        <v>2817</v>
      </c>
      <c r="C140" s="21" t="s">
        <v>79</v>
      </c>
      <c r="D140" s="21" t="s">
        <v>529</v>
      </c>
      <c r="E140" s="21" t="s">
        <v>530</v>
      </c>
      <c r="F140" s="21" t="s">
        <v>531</v>
      </c>
      <c r="G140" s="21" t="s">
        <v>391</v>
      </c>
      <c r="H140" s="23" t="s">
        <v>81</v>
      </c>
      <c r="I140" s="24">
        <v>0</v>
      </c>
      <c r="J140" s="25">
        <v>710000000</v>
      </c>
      <c r="K140" s="25" t="s">
        <v>82</v>
      </c>
      <c r="L140" s="23" t="s">
        <v>696</v>
      </c>
      <c r="M140" s="78" t="s">
        <v>4125</v>
      </c>
      <c r="N140" s="26" t="s">
        <v>84</v>
      </c>
      <c r="O140" s="26" t="s">
        <v>4214</v>
      </c>
      <c r="P140" s="21" t="s">
        <v>91</v>
      </c>
      <c r="Q140" s="27">
        <v>796</v>
      </c>
      <c r="R140" s="26" t="s">
        <v>678</v>
      </c>
      <c r="S140" s="12">
        <v>4</v>
      </c>
      <c r="T140" s="12">
        <v>9375</v>
      </c>
      <c r="U140" s="12">
        <f t="shared" si="4"/>
        <v>37500</v>
      </c>
      <c r="V140" s="12">
        <f t="shared" si="5"/>
        <v>42000.000000000007</v>
      </c>
      <c r="W140" s="23"/>
      <c r="X140" s="23">
        <v>2017</v>
      </c>
      <c r="Y140" s="25"/>
      <c r="Z140" s="92" t="s">
        <v>689</v>
      </c>
      <c r="AA140" s="92" t="s">
        <v>682</v>
      </c>
      <c r="AB140" s="92"/>
      <c r="AC140" s="92"/>
      <c r="AD140" s="95"/>
      <c r="AE140" s="95"/>
      <c r="AF140" s="92"/>
      <c r="AG140" s="96"/>
      <c r="AH140" s="92"/>
      <c r="AI140" s="94"/>
      <c r="AJ140" s="94"/>
    </row>
    <row r="141" spans="1:36" s="22" customFormat="1" ht="76.5" outlineLevel="1" x14ac:dyDescent="0.25">
      <c r="A141" s="22" t="s">
        <v>277</v>
      </c>
      <c r="B141" s="72" t="s">
        <v>2818</v>
      </c>
      <c r="C141" s="21" t="s">
        <v>79</v>
      </c>
      <c r="D141" s="21" t="s">
        <v>529</v>
      </c>
      <c r="E141" s="21" t="s">
        <v>530</v>
      </c>
      <c r="F141" s="21" t="s">
        <v>531</v>
      </c>
      <c r="G141" s="21" t="s">
        <v>392</v>
      </c>
      <c r="H141" s="23" t="s">
        <v>81</v>
      </c>
      <c r="I141" s="24">
        <v>0</v>
      </c>
      <c r="J141" s="25">
        <v>710000000</v>
      </c>
      <c r="K141" s="25" t="s">
        <v>82</v>
      </c>
      <c r="L141" s="23" t="s">
        <v>696</v>
      </c>
      <c r="M141" s="78" t="s">
        <v>4125</v>
      </c>
      <c r="N141" s="26" t="s">
        <v>84</v>
      </c>
      <c r="O141" s="26" t="s">
        <v>4214</v>
      </c>
      <c r="P141" s="21" t="s">
        <v>91</v>
      </c>
      <c r="Q141" s="27">
        <v>796</v>
      </c>
      <c r="R141" s="26" t="s">
        <v>678</v>
      </c>
      <c r="S141" s="12">
        <v>6</v>
      </c>
      <c r="T141" s="12">
        <v>10714.29</v>
      </c>
      <c r="U141" s="12">
        <f t="shared" si="4"/>
        <v>64285.740000000005</v>
      </c>
      <c r="V141" s="12">
        <f t="shared" si="5"/>
        <v>72000.028800000015</v>
      </c>
      <c r="W141" s="23"/>
      <c r="X141" s="23">
        <v>2017</v>
      </c>
      <c r="Y141" s="25"/>
      <c r="Z141" s="92" t="s">
        <v>689</v>
      </c>
      <c r="AA141" s="92" t="s">
        <v>682</v>
      </c>
      <c r="AB141" s="92"/>
      <c r="AC141" s="92"/>
      <c r="AD141" s="95"/>
      <c r="AE141" s="95"/>
      <c r="AF141" s="92"/>
      <c r="AG141" s="96"/>
      <c r="AH141" s="92"/>
      <c r="AI141" s="94"/>
      <c r="AJ141" s="94"/>
    </row>
    <row r="142" spans="1:36" s="22" customFormat="1" ht="76.5" outlineLevel="1" x14ac:dyDescent="0.25">
      <c r="A142" s="22" t="s">
        <v>277</v>
      </c>
      <c r="B142" s="72" t="s">
        <v>2819</v>
      </c>
      <c r="C142" s="21" t="s">
        <v>79</v>
      </c>
      <c r="D142" s="21" t="s">
        <v>534</v>
      </c>
      <c r="E142" s="21" t="s">
        <v>535</v>
      </c>
      <c r="F142" s="21" t="s">
        <v>536</v>
      </c>
      <c r="G142" s="21" t="s">
        <v>537</v>
      </c>
      <c r="H142" s="23" t="s">
        <v>81</v>
      </c>
      <c r="I142" s="24">
        <v>0</v>
      </c>
      <c r="J142" s="25">
        <v>710000000</v>
      </c>
      <c r="K142" s="25" t="s">
        <v>82</v>
      </c>
      <c r="L142" s="23" t="s">
        <v>696</v>
      </c>
      <c r="M142" s="78" t="s">
        <v>4125</v>
      </c>
      <c r="N142" s="26" t="s">
        <v>84</v>
      </c>
      <c r="O142" s="26" t="s">
        <v>4214</v>
      </c>
      <c r="P142" s="21" t="s">
        <v>91</v>
      </c>
      <c r="Q142" s="27">
        <v>796</v>
      </c>
      <c r="R142" s="26" t="s">
        <v>678</v>
      </c>
      <c r="S142" s="12">
        <v>10</v>
      </c>
      <c r="T142" s="12">
        <v>28460.94</v>
      </c>
      <c r="U142" s="12">
        <f t="shared" si="4"/>
        <v>284609.39999999997</v>
      </c>
      <c r="V142" s="12">
        <f t="shared" si="5"/>
        <v>318762.52799999999</v>
      </c>
      <c r="W142" s="23"/>
      <c r="X142" s="23">
        <v>2017</v>
      </c>
      <c r="Y142" s="25"/>
      <c r="Z142" s="92" t="s">
        <v>689</v>
      </c>
      <c r="AA142" s="92" t="s">
        <v>682</v>
      </c>
      <c r="AB142" s="92"/>
      <c r="AC142" s="92"/>
      <c r="AD142" s="95"/>
      <c r="AE142" s="95"/>
      <c r="AF142" s="92"/>
      <c r="AG142" s="96"/>
      <c r="AH142" s="92"/>
      <c r="AI142" s="94"/>
      <c r="AJ142" s="94"/>
    </row>
    <row r="143" spans="1:36" s="22" customFormat="1" ht="76.5" outlineLevel="1" x14ac:dyDescent="0.25">
      <c r="A143" s="22" t="s">
        <v>277</v>
      </c>
      <c r="B143" s="72" t="s">
        <v>2820</v>
      </c>
      <c r="C143" s="21" t="s">
        <v>79</v>
      </c>
      <c r="D143" s="21" t="s">
        <v>534</v>
      </c>
      <c r="E143" s="21" t="s">
        <v>535</v>
      </c>
      <c r="F143" s="21" t="s">
        <v>536</v>
      </c>
      <c r="G143" s="21" t="s">
        <v>538</v>
      </c>
      <c r="H143" s="23" t="s">
        <v>81</v>
      </c>
      <c r="I143" s="24">
        <v>0</v>
      </c>
      <c r="J143" s="25">
        <v>710000000</v>
      </c>
      <c r="K143" s="25" t="s">
        <v>82</v>
      </c>
      <c r="L143" s="23" t="s">
        <v>696</v>
      </c>
      <c r="M143" s="78" t="s">
        <v>4125</v>
      </c>
      <c r="N143" s="26" t="s">
        <v>84</v>
      </c>
      <c r="O143" s="26" t="s">
        <v>4214</v>
      </c>
      <c r="P143" s="21" t="s">
        <v>91</v>
      </c>
      <c r="Q143" s="27">
        <v>796</v>
      </c>
      <c r="R143" s="26" t="s">
        <v>678</v>
      </c>
      <c r="S143" s="12">
        <v>3</v>
      </c>
      <c r="T143" s="12">
        <v>37053.57</v>
      </c>
      <c r="U143" s="12">
        <f t="shared" si="4"/>
        <v>111160.70999999999</v>
      </c>
      <c r="V143" s="12">
        <f t="shared" si="5"/>
        <v>124499.9952</v>
      </c>
      <c r="W143" s="23"/>
      <c r="X143" s="23">
        <v>2017</v>
      </c>
      <c r="Y143" s="25"/>
      <c r="Z143" s="92" t="s">
        <v>689</v>
      </c>
      <c r="AA143" s="92" t="s">
        <v>682</v>
      </c>
      <c r="AB143" s="92"/>
      <c r="AC143" s="92"/>
      <c r="AD143" s="95"/>
      <c r="AE143" s="95"/>
      <c r="AF143" s="92"/>
      <c r="AG143" s="96"/>
      <c r="AH143" s="92"/>
      <c r="AI143" s="94"/>
      <c r="AJ143" s="94"/>
    </row>
    <row r="144" spans="1:36" s="22" customFormat="1" ht="76.5" outlineLevel="1" x14ac:dyDescent="0.25">
      <c r="A144" s="22" t="s">
        <v>277</v>
      </c>
      <c r="B144" s="72" t="s">
        <v>2821</v>
      </c>
      <c r="C144" s="21" t="s">
        <v>79</v>
      </c>
      <c r="D144" s="21" t="s">
        <v>534</v>
      </c>
      <c r="E144" s="21" t="s">
        <v>535</v>
      </c>
      <c r="F144" s="21" t="s">
        <v>536</v>
      </c>
      <c r="G144" s="21" t="s">
        <v>539</v>
      </c>
      <c r="H144" s="23" t="s">
        <v>81</v>
      </c>
      <c r="I144" s="24">
        <v>0</v>
      </c>
      <c r="J144" s="25">
        <v>710000000</v>
      </c>
      <c r="K144" s="25" t="s">
        <v>82</v>
      </c>
      <c r="L144" s="23" t="s">
        <v>696</v>
      </c>
      <c r="M144" s="78" t="s">
        <v>4125</v>
      </c>
      <c r="N144" s="26" t="s">
        <v>84</v>
      </c>
      <c r="O144" s="26" t="s">
        <v>4214</v>
      </c>
      <c r="P144" s="21" t="s">
        <v>91</v>
      </c>
      <c r="Q144" s="27">
        <v>796</v>
      </c>
      <c r="R144" s="26" t="s">
        <v>678</v>
      </c>
      <c r="S144" s="12">
        <v>8</v>
      </c>
      <c r="T144" s="12">
        <v>32142.86</v>
      </c>
      <c r="U144" s="12">
        <f t="shared" si="4"/>
        <v>257142.88</v>
      </c>
      <c r="V144" s="12">
        <f t="shared" si="5"/>
        <v>288000.02560000005</v>
      </c>
      <c r="W144" s="23"/>
      <c r="X144" s="23">
        <v>2017</v>
      </c>
      <c r="Y144" s="25"/>
      <c r="Z144" s="92" t="s">
        <v>689</v>
      </c>
      <c r="AA144" s="92" t="s">
        <v>682</v>
      </c>
      <c r="AB144" s="92"/>
      <c r="AC144" s="92"/>
      <c r="AD144" s="95"/>
      <c r="AE144" s="95"/>
      <c r="AF144" s="92"/>
      <c r="AG144" s="96"/>
      <c r="AH144" s="92"/>
      <c r="AI144" s="94"/>
      <c r="AJ144" s="94"/>
    </row>
    <row r="145" spans="1:36" s="22" customFormat="1" ht="76.5" outlineLevel="1" x14ac:dyDescent="0.25">
      <c r="A145" s="22" t="s">
        <v>277</v>
      </c>
      <c r="B145" s="72" t="s">
        <v>2822</v>
      </c>
      <c r="C145" s="21" t="s">
        <v>79</v>
      </c>
      <c r="D145" s="21" t="s">
        <v>534</v>
      </c>
      <c r="E145" s="21" t="s">
        <v>535</v>
      </c>
      <c r="F145" s="21" t="s">
        <v>536</v>
      </c>
      <c r="G145" s="21" t="s">
        <v>540</v>
      </c>
      <c r="H145" s="23" t="s">
        <v>81</v>
      </c>
      <c r="I145" s="24">
        <v>0</v>
      </c>
      <c r="J145" s="25">
        <v>710000000</v>
      </c>
      <c r="K145" s="25" t="s">
        <v>82</v>
      </c>
      <c r="L145" s="23" t="s">
        <v>696</v>
      </c>
      <c r="M145" s="78" t="s">
        <v>4125</v>
      </c>
      <c r="N145" s="26" t="s">
        <v>84</v>
      </c>
      <c r="O145" s="26" t="s">
        <v>4214</v>
      </c>
      <c r="P145" s="21" t="s">
        <v>91</v>
      </c>
      <c r="Q145" s="27">
        <v>796</v>
      </c>
      <c r="R145" s="26" t="s">
        <v>678</v>
      </c>
      <c r="S145" s="12">
        <v>10</v>
      </c>
      <c r="T145" s="12">
        <v>33928.57</v>
      </c>
      <c r="U145" s="12">
        <f t="shared" si="4"/>
        <v>339285.7</v>
      </c>
      <c r="V145" s="12">
        <f t="shared" si="5"/>
        <v>379999.98400000005</v>
      </c>
      <c r="W145" s="23"/>
      <c r="X145" s="23">
        <v>2017</v>
      </c>
      <c r="Y145" s="25"/>
      <c r="Z145" s="92" t="s">
        <v>689</v>
      </c>
      <c r="AA145" s="92" t="s">
        <v>682</v>
      </c>
      <c r="AB145" s="92"/>
      <c r="AC145" s="92"/>
      <c r="AD145" s="95"/>
      <c r="AE145" s="95"/>
      <c r="AF145" s="92"/>
      <c r="AG145" s="96"/>
      <c r="AH145" s="92"/>
      <c r="AI145" s="94"/>
      <c r="AJ145" s="94"/>
    </row>
    <row r="146" spans="1:36" s="22" customFormat="1" ht="76.5" outlineLevel="1" x14ac:dyDescent="0.25">
      <c r="A146" s="22" t="s">
        <v>277</v>
      </c>
      <c r="B146" s="72" t="s">
        <v>2823</v>
      </c>
      <c r="C146" s="21" t="s">
        <v>79</v>
      </c>
      <c r="D146" s="21" t="s">
        <v>534</v>
      </c>
      <c r="E146" s="21" t="s">
        <v>535</v>
      </c>
      <c r="F146" s="21" t="s">
        <v>536</v>
      </c>
      <c r="G146" s="21" t="s">
        <v>541</v>
      </c>
      <c r="H146" s="23" t="s">
        <v>81</v>
      </c>
      <c r="I146" s="24">
        <v>0</v>
      </c>
      <c r="J146" s="25">
        <v>710000000</v>
      </c>
      <c r="K146" s="25" t="s">
        <v>82</v>
      </c>
      <c r="L146" s="23" t="s">
        <v>696</v>
      </c>
      <c r="M146" s="78" t="s">
        <v>4125</v>
      </c>
      <c r="N146" s="26" t="s">
        <v>84</v>
      </c>
      <c r="O146" s="26" t="s">
        <v>4214</v>
      </c>
      <c r="P146" s="21" t="s">
        <v>91</v>
      </c>
      <c r="Q146" s="27">
        <v>796</v>
      </c>
      <c r="R146" s="26" t="s">
        <v>678</v>
      </c>
      <c r="S146" s="12">
        <v>3</v>
      </c>
      <c r="T146" s="12">
        <v>40178.57</v>
      </c>
      <c r="U146" s="12">
        <f t="shared" si="4"/>
        <v>120535.70999999999</v>
      </c>
      <c r="V146" s="12">
        <f t="shared" si="5"/>
        <v>134999.9952</v>
      </c>
      <c r="W146" s="23"/>
      <c r="X146" s="23">
        <v>2017</v>
      </c>
      <c r="Y146" s="25"/>
      <c r="Z146" s="92" t="s">
        <v>689</v>
      </c>
      <c r="AA146" s="92" t="s">
        <v>682</v>
      </c>
      <c r="AB146" s="92"/>
      <c r="AC146" s="92"/>
      <c r="AD146" s="95"/>
      <c r="AE146" s="95"/>
      <c r="AF146" s="92"/>
      <c r="AG146" s="96"/>
      <c r="AH146" s="92"/>
      <c r="AI146" s="94"/>
      <c r="AJ146" s="94"/>
    </row>
    <row r="147" spans="1:36" s="22" customFormat="1" ht="76.5" outlineLevel="1" x14ac:dyDescent="0.25">
      <c r="A147" s="22" t="s">
        <v>277</v>
      </c>
      <c r="B147" s="72" t="s">
        <v>2824</v>
      </c>
      <c r="C147" s="21" t="s">
        <v>79</v>
      </c>
      <c r="D147" s="21" t="s">
        <v>534</v>
      </c>
      <c r="E147" s="21" t="s">
        <v>535</v>
      </c>
      <c r="F147" s="21" t="s">
        <v>536</v>
      </c>
      <c r="G147" s="21" t="s">
        <v>542</v>
      </c>
      <c r="H147" s="23" t="s">
        <v>81</v>
      </c>
      <c r="I147" s="24">
        <v>0</v>
      </c>
      <c r="J147" s="25">
        <v>710000000</v>
      </c>
      <c r="K147" s="25" t="s">
        <v>82</v>
      </c>
      <c r="L147" s="23" t="s">
        <v>696</v>
      </c>
      <c r="M147" s="78" t="s">
        <v>4125</v>
      </c>
      <c r="N147" s="26" t="s">
        <v>84</v>
      </c>
      <c r="O147" s="26" t="s">
        <v>4214</v>
      </c>
      <c r="P147" s="21" t="s">
        <v>91</v>
      </c>
      <c r="Q147" s="27">
        <v>796</v>
      </c>
      <c r="R147" s="26" t="s">
        <v>678</v>
      </c>
      <c r="S147" s="12">
        <v>4</v>
      </c>
      <c r="T147" s="12">
        <v>15357.14</v>
      </c>
      <c r="U147" s="12">
        <f t="shared" si="4"/>
        <v>61428.56</v>
      </c>
      <c r="V147" s="12">
        <f t="shared" si="5"/>
        <v>68799.987200000003</v>
      </c>
      <c r="W147" s="23"/>
      <c r="X147" s="23">
        <v>2017</v>
      </c>
      <c r="Y147" s="25"/>
      <c r="Z147" s="92" t="s">
        <v>689</v>
      </c>
      <c r="AA147" s="92" t="s">
        <v>682</v>
      </c>
      <c r="AB147" s="92"/>
      <c r="AC147" s="92"/>
      <c r="AD147" s="95"/>
      <c r="AE147" s="95"/>
      <c r="AF147" s="92"/>
      <c r="AG147" s="96"/>
      <c r="AH147" s="92"/>
      <c r="AI147" s="94"/>
      <c r="AJ147" s="94"/>
    </row>
    <row r="148" spans="1:36" s="22" customFormat="1" ht="76.5" outlineLevel="1" x14ac:dyDescent="0.25">
      <c r="A148" s="22" t="s">
        <v>277</v>
      </c>
      <c r="B148" s="72" t="s">
        <v>2825</v>
      </c>
      <c r="C148" s="21" t="s">
        <v>79</v>
      </c>
      <c r="D148" s="21" t="s">
        <v>534</v>
      </c>
      <c r="E148" s="21" t="s">
        <v>535</v>
      </c>
      <c r="F148" s="21" t="s">
        <v>536</v>
      </c>
      <c r="G148" s="21" t="s">
        <v>543</v>
      </c>
      <c r="H148" s="23" t="s">
        <v>81</v>
      </c>
      <c r="I148" s="24">
        <v>0</v>
      </c>
      <c r="J148" s="25">
        <v>710000000</v>
      </c>
      <c r="K148" s="25" t="s">
        <v>82</v>
      </c>
      <c r="L148" s="23" t="s">
        <v>696</v>
      </c>
      <c r="M148" s="78" t="s">
        <v>4125</v>
      </c>
      <c r="N148" s="26" t="s">
        <v>84</v>
      </c>
      <c r="O148" s="26" t="s">
        <v>4214</v>
      </c>
      <c r="P148" s="21" t="s">
        <v>91</v>
      </c>
      <c r="Q148" s="27">
        <v>796</v>
      </c>
      <c r="R148" s="26" t="s">
        <v>678</v>
      </c>
      <c r="S148" s="12">
        <v>8</v>
      </c>
      <c r="T148" s="12">
        <v>34709.82</v>
      </c>
      <c r="U148" s="12">
        <f t="shared" si="4"/>
        <v>277678.56</v>
      </c>
      <c r="V148" s="12">
        <f t="shared" si="5"/>
        <v>310999.98720000003</v>
      </c>
      <c r="W148" s="23"/>
      <c r="X148" s="23">
        <v>2017</v>
      </c>
      <c r="Y148" s="25"/>
      <c r="Z148" s="92" t="s">
        <v>689</v>
      </c>
      <c r="AA148" s="92" t="s">
        <v>682</v>
      </c>
      <c r="AB148" s="92"/>
      <c r="AC148" s="92"/>
      <c r="AD148" s="95"/>
      <c r="AE148" s="95"/>
      <c r="AF148" s="92"/>
      <c r="AG148" s="96"/>
      <c r="AH148" s="92"/>
      <c r="AI148" s="94"/>
      <c r="AJ148" s="94"/>
    </row>
    <row r="149" spans="1:36" s="22" customFormat="1" ht="76.5" outlineLevel="1" x14ac:dyDescent="0.25">
      <c r="A149" s="22" t="s">
        <v>277</v>
      </c>
      <c r="B149" s="72" t="s">
        <v>2826</v>
      </c>
      <c r="C149" s="21" t="s">
        <v>79</v>
      </c>
      <c r="D149" s="21" t="s">
        <v>544</v>
      </c>
      <c r="E149" s="21" t="s">
        <v>535</v>
      </c>
      <c r="F149" s="21" t="s">
        <v>545</v>
      </c>
      <c r="G149" s="21" t="s">
        <v>391</v>
      </c>
      <c r="H149" s="23" t="s">
        <v>81</v>
      </c>
      <c r="I149" s="24">
        <v>0</v>
      </c>
      <c r="J149" s="25">
        <v>710000000</v>
      </c>
      <c r="K149" s="25" t="s">
        <v>82</v>
      </c>
      <c r="L149" s="23" t="s">
        <v>696</v>
      </c>
      <c r="M149" s="78" t="s">
        <v>4125</v>
      </c>
      <c r="N149" s="26" t="s">
        <v>84</v>
      </c>
      <c r="O149" s="26" t="s">
        <v>4214</v>
      </c>
      <c r="P149" s="21" t="s">
        <v>91</v>
      </c>
      <c r="Q149" s="27">
        <v>796</v>
      </c>
      <c r="R149" s="26" t="s">
        <v>678</v>
      </c>
      <c r="S149" s="12">
        <v>4</v>
      </c>
      <c r="T149" s="12">
        <v>11428.57</v>
      </c>
      <c r="U149" s="12">
        <f t="shared" si="4"/>
        <v>45714.28</v>
      </c>
      <c r="V149" s="12">
        <f t="shared" si="5"/>
        <v>51199.993600000002</v>
      </c>
      <c r="W149" s="23"/>
      <c r="X149" s="23">
        <v>2017</v>
      </c>
      <c r="Y149" s="25"/>
      <c r="Z149" s="92" t="s">
        <v>689</v>
      </c>
      <c r="AA149" s="92" t="s">
        <v>682</v>
      </c>
      <c r="AB149" s="92"/>
      <c r="AC149" s="92"/>
      <c r="AD149" s="95"/>
      <c r="AE149" s="95"/>
      <c r="AF149" s="92"/>
      <c r="AG149" s="96"/>
      <c r="AH149" s="92"/>
      <c r="AI149" s="94"/>
      <c r="AJ149" s="94"/>
    </row>
    <row r="150" spans="1:36" s="22" customFormat="1" ht="76.5" outlineLevel="1" x14ac:dyDescent="0.25">
      <c r="A150" s="22" t="s">
        <v>277</v>
      </c>
      <c r="B150" s="72" t="s">
        <v>2827</v>
      </c>
      <c r="C150" s="21" t="s">
        <v>79</v>
      </c>
      <c r="D150" s="21" t="s">
        <v>544</v>
      </c>
      <c r="E150" s="21" t="s">
        <v>535</v>
      </c>
      <c r="F150" s="21" t="s">
        <v>545</v>
      </c>
      <c r="G150" s="21" t="s">
        <v>546</v>
      </c>
      <c r="H150" s="23" t="s">
        <v>81</v>
      </c>
      <c r="I150" s="24">
        <v>0</v>
      </c>
      <c r="J150" s="25">
        <v>710000000</v>
      </c>
      <c r="K150" s="25" t="s">
        <v>82</v>
      </c>
      <c r="L150" s="23" t="s">
        <v>696</v>
      </c>
      <c r="M150" s="78" t="s">
        <v>4125</v>
      </c>
      <c r="N150" s="26" t="s">
        <v>84</v>
      </c>
      <c r="O150" s="26" t="s">
        <v>4214</v>
      </c>
      <c r="P150" s="21" t="s">
        <v>91</v>
      </c>
      <c r="Q150" s="27">
        <v>796</v>
      </c>
      <c r="R150" s="26" t="s">
        <v>678</v>
      </c>
      <c r="S150" s="12">
        <v>3</v>
      </c>
      <c r="T150" s="12">
        <v>19642.86</v>
      </c>
      <c r="U150" s="12">
        <f t="shared" si="4"/>
        <v>58928.58</v>
      </c>
      <c r="V150" s="12">
        <f t="shared" si="5"/>
        <v>66000.009600000005</v>
      </c>
      <c r="W150" s="23"/>
      <c r="X150" s="23">
        <v>2017</v>
      </c>
      <c r="Y150" s="25"/>
      <c r="Z150" s="92" t="s">
        <v>689</v>
      </c>
      <c r="AA150" s="92" t="s">
        <v>682</v>
      </c>
      <c r="AB150" s="92"/>
      <c r="AC150" s="92"/>
      <c r="AD150" s="95"/>
      <c r="AE150" s="95"/>
      <c r="AF150" s="92"/>
      <c r="AG150" s="96"/>
      <c r="AH150" s="92"/>
      <c r="AI150" s="94"/>
      <c r="AJ150" s="94"/>
    </row>
    <row r="151" spans="1:36" s="22" customFormat="1" ht="76.5" outlineLevel="1" x14ac:dyDescent="0.25">
      <c r="A151" s="22" t="s">
        <v>277</v>
      </c>
      <c r="B151" s="72" t="s">
        <v>2828</v>
      </c>
      <c r="C151" s="21" t="s">
        <v>79</v>
      </c>
      <c r="D151" s="21" t="s">
        <v>544</v>
      </c>
      <c r="E151" s="21" t="s">
        <v>535</v>
      </c>
      <c r="F151" s="21" t="s">
        <v>545</v>
      </c>
      <c r="G151" s="21" t="s">
        <v>547</v>
      </c>
      <c r="H151" s="23" t="s">
        <v>81</v>
      </c>
      <c r="I151" s="24">
        <v>0</v>
      </c>
      <c r="J151" s="25">
        <v>710000000</v>
      </c>
      <c r="K151" s="25" t="s">
        <v>82</v>
      </c>
      <c r="L151" s="23" t="s">
        <v>696</v>
      </c>
      <c r="M151" s="78" t="s">
        <v>4125</v>
      </c>
      <c r="N151" s="26" t="s">
        <v>84</v>
      </c>
      <c r="O151" s="26" t="s">
        <v>4214</v>
      </c>
      <c r="P151" s="21" t="s">
        <v>91</v>
      </c>
      <c r="Q151" s="27">
        <v>796</v>
      </c>
      <c r="R151" s="26" t="s">
        <v>678</v>
      </c>
      <c r="S151" s="12">
        <v>4</v>
      </c>
      <c r="T151" s="12">
        <v>11696.43</v>
      </c>
      <c r="U151" s="12">
        <f t="shared" si="4"/>
        <v>46785.72</v>
      </c>
      <c r="V151" s="12">
        <f t="shared" si="5"/>
        <v>52400.006400000006</v>
      </c>
      <c r="W151" s="23"/>
      <c r="X151" s="23">
        <v>2017</v>
      </c>
      <c r="Y151" s="25"/>
      <c r="Z151" s="92" t="s">
        <v>689</v>
      </c>
      <c r="AA151" s="92" t="s">
        <v>682</v>
      </c>
      <c r="AB151" s="92"/>
      <c r="AC151" s="92"/>
      <c r="AD151" s="95"/>
      <c r="AE151" s="95"/>
      <c r="AF151" s="92"/>
      <c r="AG151" s="96"/>
      <c r="AH151" s="92"/>
      <c r="AI151" s="94"/>
      <c r="AJ151" s="94"/>
    </row>
    <row r="152" spans="1:36" s="22" customFormat="1" ht="76.5" outlineLevel="1" x14ac:dyDescent="0.25">
      <c r="A152" s="22" t="s">
        <v>277</v>
      </c>
      <c r="B152" s="72" t="s">
        <v>2829</v>
      </c>
      <c r="C152" s="21" t="s">
        <v>79</v>
      </c>
      <c r="D152" s="21" t="s">
        <v>548</v>
      </c>
      <c r="E152" s="21" t="s">
        <v>535</v>
      </c>
      <c r="F152" s="21" t="s">
        <v>549</v>
      </c>
      <c r="G152" s="21" t="s">
        <v>546</v>
      </c>
      <c r="H152" s="23" t="s">
        <v>81</v>
      </c>
      <c r="I152" s="24">
        <v>0</v>
      </c>
      <c r="J152" s="25">
        <v>710000000</v>
      </c>
      <c r="K152" s="25" t="s">
        <v>82</v>
      </c>
      <c r="L152" s="23" t="s">
        <v>696</v>
      </c>
      <c r="M152" s="78" t="s">
        <v>4125</v>
      </c>
      <c r="N152" s="26" t="s">
        <v>84</v>
      </c>
      <c r="O152" s="26" t="s">
        <v>4214</v>
      </c>
      <c r="P152" s="21" t="s">
        <v>91</v>
      </c>
      <c r="Q152" s="27">
        <v>796</v>
      </c>
      <c r="R152" s="26" t="s">
        <v>678</v>
      </c>
      <c r="S152" s="12">
        <v>3</v>
      </c>
      <c r="T152" s="12">
        <v>19642.86</v>
      </c>
      <c r="U152" s="12">
        <f t="shared" si="4"/>
        <v>58928.58</v>
      </c>
      <c r="V152" s="12">
        <f t="shared" si="5"/>
        <v>66000.009600000005</v>
      </c>
      <c r="W152" s="23"/>
      <c r="X152" s="23">
        <v>2017</v>
      </c>
      <c r="Y152" s="25"/>
      <c r="Z152" s="92" t="s">
        <v>689</v>
      </c>
      <c r="AA152" s="92" t="s">
        <v>682</v>
      </c>
      <c r="AB152" s="92"/>
      <c r="AC152" s="92"/>
      <c r="AD152" s="95"/>
      <c r="AE152" s="95"/>
      <c r="AF152" s="92"/>
      <c r="AG152" s="96"/>
      <c r="AH152" s="92"/>
      <c r="AI152" s="94"/>
      <c r="AJ152" s="94"/>
    </row>
    <row r="153" spans="1:36" s="22" customFormat="1" ht="76.5" outlineLevel="1" x14ac:dyDescent="0.25">
      <c r="A153" s="22" t="s">
        <v>277</v>
      </c>
      <c r="B153" s="72" t="s">
        <v>2830</v>
      </c>
      <c r="C153" s="21" t="s">
        <v>79</v>
      </c>
      <c r="D153" s="21" t="s">
        <v>548</v>
      </c>
      <c r="E153" s="21" t="s">
        <v>535</v>
      </c>
      <c r="F153" s="21" t="s">
        <v>549</v>
      </c>
      <c r="G153" s="21" t="s">
        <v>547</v>
      </c>
      <c r="H153" s="23" t="s">
        <v>81</v>
      </c>
      <c r="I153" s="24">
        <v>0</v>
      </c>
      <c r="J153" s="25">
        <v>710000000</v>
      </c>
      <c r="K153" s="25" t="s">
        <v>82</v>
      </c>
      <c r="L153" s="23" t="s">
        <v>696</v>
      </c>
      <c r="M153" s="78" t="s">
        <v>4125</v>
      </c>
      <c r="N153" s="26" t="s">
        <v>84</v>
      </c>
      <c r="O153" s="26" t="s">
        <v>4214</v>
      </c>
      <c r="P153" s="21" t="s">
        <v>91</v>
      </c>
      <c r="Q153" s="27">
        <v>796</v>
      </c>
      <c r="R153" s="26" t="s">
        <v>678</v>
      </c>
      <c r="S153" s="12">
        <v>4</v>
      </c>
      <c r="T153" s="12">
        <v>11607.14</v>
      </c>
      <c r="U153" s="12">
        <f t="shared" si="4"/>
        <v>46428.56</v>
      </c>
      <c r="V153" s="12">
        <f t="shared" si="5"/>
        <v>51999.987200000003</v>
      </c>
      <c r="W153" s="23"/>
      <c r="X153" s="23">
        <v>2017</v>
      </c>
      <c r="Y153" s="25"/>
      <c r="Z153" s="92" t="s">
        <v>689</v>
      </c>
      <c r="AA153" s="92" t="s">
        <v>682</v>
      </c>
      <c r="AB153" s="92"/>
      <c r="AC153" s="92"/>
      <c r="AD153" s="95"/>
      <c r="AE153" s="95"/>
      <c r="AF153" s="92"/>
      <c r="AG153" s="96"/>
      <c r="AH153" s="92"/>
      <c r="AI153" s="94"/>
      <c r="AJ153" s="94"/>
    </row>
    <row r="154" spans="1:36" s="22" customFormat="1" ht="76.5" outlineLevel="1" x14ac:dyDescent="0.25">
      <c r="A154" s="22" t="s">
        <v>277</v>
      </c>
      <c r="B154" s="72" t="s">
        <v>2831</v>
      </c>
      <c r="C154" s="21" t="s">
        <v>79</v>
      </c>
      <c r="D154" s="21" t="s">
        <v>548</v>
      </c>
      <c r="E154" s="21" t="s">
        <v>535</v>
      </c>
      <c r="F154" s="21" t="s">
        <v>549</v>
      </c>
      <c r="G154" s="21" t="s">
        <v>388</v>
      </c>
      <c r="H154" s="23" t="s">
        <v>81</v>
      </c>
      <c r="I154" s="24">
        <v>0</v>
      </c>
      <c r="J154" s="25">
        <v>710000000</v>
      </c>
      <c r="K154" s="25" t="s">
        <v>82</v>
      </c>
      <c r="L154" s="23" t="s">
        <v>696</v>
      </c>
      <c r="M154" s="78" t="s">
        <v>4125</v>
      </c>
      <c r="N154" s="26" t="s">
        <v>84</v>
      </c>
      <c r="O154" s="26" t="s">
        <v>4214</v>
      </c>
      <c r="P154" s="21" t="s">
        <v>91</v>
      </c>
      <c r="Q154" s="27">
        <v>796</v>
      </c>
      <c r="R154" s="26" t="s">
        <v>678</v>
      </c>
      <c r="S154" s="12">
        <v>10</v>
      </c>
      <c r="T154" s="12">
        <v>13830.36</v>
      </c>
      <c r="U154" s="12">
        <f t="shared" si="4"/>
        <v>138303.6</v>
      </c>
      <c r="V154" s="12">
        <f t="shared" si="5"/>
        <v>154900.03200000004</v>
      </c>
      <c r="W154" s="23"/>
      <c r="X154" s="23">
        <v>2017</v>
      </c>
      <c r="Y154" s="25"/>
      <c r="Z154" s="92" t="s">
        <v>689</v>
      </c>
      <c r="AA154" s="92" t="s">
        <v>682</v>
      </c>
      <c r="AB154" s="92"/>
      <c r="AC154" s="92"/>
      <c r="AD154" s="95"/>
      <c r="AE154" s="95"/>
      <c r="AF154" s="92"/>
      <c r="AG154" s="96"/>
      <c r="AH154" s="92"/>
      <c r="AI154" s="94"/>
      <c r="AJ154" s="94"/>
    </row>
    <row r="155" spans="1:36" s="22" customFormat="1" ht="76.5" outlineLevel="1" x14ac:dyDescent="0.25">
      <c r="A155" s="22" t="s">
        <v>277</v>
      </c>
      <c r="B155" s="72" t="s">
        <v>2832</v>
      </c>
      <c r="C155" s="21" t="s">
        <v>79</v>
      </c>
      <c r="D155" s="21" t="s">
        <v>550</v>
      </c>
      <c r="E155" s="21" t="s">
        <v>551</v>
      </c>
      <c r="F155" s="21" t="s">
        <v>552</v>
      </c>
      <c r="G155" s="21" t="s">
        <v>539</v>
      </c>
      <c r="H155" s="23" t="s">
        <v>81</v>
      </c>
      <c r="I155" s="24">
        <v>0</v>
      </c>
      <c r="J155" s="25">
        <v>710000000</v>
      </c>
      <c r="K155" s="25" t="s">
        <v>82</v>
      </c>
      <c r="L155" s="23" t="s">
        <v>696</v>
      </c>
      <c r="M155" s="78" t="s">
        <v>4125</v>
      </c>
      <c r="N155" s="26" t="s">
        <v>84</v>
      </c>
      <c r="O155" s="26" t="s">
        <v>4214</v>
      </c>
      <c r="P155" s="21" t="s">
        <v>91</v>
      </c>
      <c r="Q155" s="27">
        <v>796</v>
      </c>
      <c r="R155" s="26" t="s">
        <v>678</v>
      </c>
      <c r="S155" s="12">
        <v>4</v>
      </c>
      <c r="T155" s="12">
        <v>5803.57</v>
      </c>
      <c r="U155" s="12">
        <f t="shared" si="4"/>
        <v>23214.28</v>
      </c>
      <c r="V155" s="12">
        <f t="shared" si="5"/>
        <v>25999.993600000002</v>
      </c>
      <c r="W155" s="23"/>
      <c r="X155" s="23">
        <v>2017</v>
      </c>
      <c r="Y155" s="25"/>
      <c r="Z155" s="92" t="s">
        <v>689</v>
      </c>
      <c r="AA155" s="92" t="s">
        <v>682</v>
      </c>
      <c r="AB155" s="92"/>
      <c r="AC155" s="92"/>
      <c r="AD155" s="95"/>
      <c r="AE155" s="95"/>
      <c r="AF155" s="92"/>
      <c r="AG155" s="96"/>
      <c r="AH155" s="92"/>
      <c r="AI155" s="94"/>
      <c r="AJ155" s="94"/>
    </row>
    <row r="156" spans="1:36" s="22" customFormat="1" ht="76.5" outlineLevel="1" x14ac:dyDescent="0.25">
      <c r="A156" s="22" t="s">
        <v>277</v>
      </c>
      <c r="B156" s="72" t="s">
        <v>2833</v>
      </c>
      <c r="C156" s="21" t="s">
        <v>79</v>
      </c>
      <c r="D156" s="21" t="s">
        <v>550</v>
      </c>
      <c r="E156" s="21" t="s">
        <v>551</v>
      </c>
      <c r="F156" s="21" t="s">
        <v>552</v>
      </c>
      <c r="G156" s="21" t="s">
        <v>543</v>
      </c>
      <c r="H156" s="23" t="s">
        <v>81</v>
      </c>
      <c r="I156" s="24">
        <v>0</v>
      </c>
      <c r="J156" s="25">
        <v>710000000</v>
      </c>
      <c r="K156" s="25" t="s">
        <v>82</v>
      </c>
      <c r="L156" s="23" t="s">
        <v>696</v>
      </c>
      <c r="M156" s="78" t="s">
        <v>4125</v>
      </c>
      <c r="N156" s="26" t="s">
        <v>84</v>
      </c>
      <c r="O156" s="26" t="s">
        <v>4214</v>
      </c>
      <c r="P156" s="21" t="s">
        <v>91</v>
      </c>
      <c r="Q156" s="27">
        <v>796</v>
      </c>
      <c r="R156" s="26" t="s">
        <v>678</v>
      </c>
      <c r="S156" s="12">
        <v>4</v>
      </c>
      <c r="T156" s="12">
        <v>6250</v>
      </c>
      <c r="U156" s="12">
        <f t="shared" si="4"/>
        <v>25000</v>
      </c>
      <c r="V156" s="12">
        <f t="shared" si="5"/>
        <v>28000.000000000004</v>
      </c>
      <c r="W156" s="23"/>
      <c r="X156" s="23">
        <v>2017</v>
      </c>
      <c r="Y156" s="25"/>
      <c r="Z156" s="92" t="s">
        <v>689</v>
      </c>
      <c r="AA156" s="92" t="s">
        <v>682</v>
      </c>
      <c r="AB156" s="92"/>
      <c r="AC156" s="92"/>
      <c r="AD156" s="95"/>
      <c r="AE156" s="95"/>
      <c r="AF156" s="92"/>
      <c r="AG156" s="96"/>
      <c r="AH156" s="92"/>
      <c r="AI156" s="94"/>
      <c r="AJ156" s="94"/>
    </row>
    <row r="157" spans="1:36" s="22" customFormat="1" ht="76.5" outlineLevel="1" x14ac:dyDescent="0.25">
      <c r="A157" s="22" t="s">
        <v>277</v>
      </c>
      <c r="B157" s="72" t="s">
        <v>2834</v>
      </c>
      <c r="C157" s="21" t="s">
        <v>79</v>
      </c>
      <c r="D157" s="21" t="s">
        <v>553</v>
      </c>
      <c r="E157" s="21" t="s">
        <v>551</v>
      </c>
      <c r="F157" s="21" t="s">
        <v>554</v>
      </c>
      <c r="G157" s="21" t="s">
        <v>555</v>
      </c>
      <c r="H157" s="23" t="s">
        <v>81</v>
      </c>
      <c r="I157" s="24">
        <v>0</v>
      </c>
      <c r="J157" s="25">
        <v>710000000</v>
      </c>
      <c r="K157" s="25" t="s">
        <v>82</v>
      </c>
      <c r="L157" s="23" t="s">
        <v>696</v>
      </c>
      <c r="M157" s="78" t="s">
        <v>4125</v>
      </c>
      <c r="N157" s="26" t="s">
        <v>84</v>
      </c>
      <c r="O157" s="26" t="s">
        <v>4214</v>
      </c>
      <c r="P157" s="21" t="s">
        <v>91</v>
      </c>
      <c r="Q157" s="27">
        <v>796</v>
      </c>
      <c r="R157" s="26" t="s">
        <v>678</v>
      </c>
      <c r="S157" s="12">
        <v>3</v>
      </c>
      <c r="T157" s="12">
        <v>18794.64</v>
      </c>
      <c r="U157" s="12">
        <f t="shared" si="4"/>
        <v>56383.92</v>
      </c>
      <c r="V157" s="12">
        <f t="shared" si="5"/>
        <v>63149.990400000002</v>
      </c>
      <c r="W157" s="23"/>
      <c r="X157" s="23">
        <v>2017</v>
      </c>
      <c r="Y157" s="25"/>
      <c r="Z157" s="92" t="s">
        <v>689</v>
      </c>
      <c r="AA157" s="92" t="s">
        <v>682</v>
      </c>
      <c r="AB157" s="92"/>
      <c r="AC157" s="92"/>
      <c r="AD157" s="95"/>
      <c r="AE157" s="95"/>
      <c r="AF157" s="92"/>
      <c r="AG157" s="96"/>
      <c r="AH157" s="92"/>
      <c r="AI157" s="94"/>
      <c r="AJ157" s="94"/>
    </row>
    <row r="158" spans="1:36" s="22" customFormat="1" ht="76.5" outlineLevel="1" x14ac:dyDescent="0.25">
      <c r="A158" s="22" t="s">
        <v>277</v>
      </c>
      <c r="B158" s="72" t="s">
        <v>2835</v>
      </c>
      <c r="C158" s="21" t="s">
        <v>79</v>
      </c>
      <c r="D158" s="21" t="s">
        <v>553</v>
      </c>
      <c r="E158" s="21" t="s">
        <v>551</v>
      </c>
      <c r="F158" s="21" t="s">
        <v>554</v>
      </c>
      <c r="G158" s="21" t="s">
        <v>556</v>
      </c>
      <c r="H158" s="23" t="s">
        <v>81</v>
      </c>
      <c r="I158" s="24">
        <v>0</v>
      </c>
      <c r="J158" s="25">
        <v>710000000</v>
      </c>
      <c r="K158" s="25" t="s">
        <v>82</v>
      </c>
      <c r="L158" s="23" t="s">
        <v>696</v>
      </c>
      <c r="M158" s="78" t="s">
        <v>4125</v>
      </c>
      <c r="N158" s="26" t="s">
        <v>84</v>
      </c>
      <c r="O158" s="26" t="s">
        <v>4214</v>
      </c>
      <c r="P158" s="21" t="s">
        <v>91</v>
      </c>
      <c r="Q158" s="27">
        <v>796</v>
      </c>
      <c r="R158" s="26" t="s">
        <v>678</v>
      </c>
      <c r="S158" s="12">
        <v>3</v>
      </c>
      <c r="T158" s="12">
        <v>13392.86</v>
      </c>
      <c r="U158" s="12">
        <f t="shared" si="4"/>
        <v>40178.58</v>
      </c>
      <c r="V158" s="12">
        <f t="shared" si="5"/>
        <v>45000.009600000005</v>
      </c>
      <c r="W158" s="23"/>
      <c r="X158" s="23">
        <v>2017</v>
      </c>
      <c r="Y158" s="25"/>
      <c r="Z158" s="92" t="s">
        <v>689</v>
      </c>
      <c r="AA158" s="92" t="s">
        <v>682</v>
      </c>
      <c r="AB158" s="92"/>
      <c r="AC158" s="92"/>
      <c r="AD158" s="95"/>
      <c r="AE158" s="95"/>
      <c r="AF158" s="92"/>
      <c r="AG158" s="96"/>
      <c r="AH158" s="92"/>
      <c r="AI158" s="94"/>
      <c r="AJ158" s="94"/>
    </row>
    <row r="159" spans="1:36" s="22" customFormat="1" ht="76.5" outlineLevel="1" x14ac:dyDescent="0.25">
      <c r="A159" s="22" t="s">
        <v>277</v>
      </c>
      <c r="B159" s="72" t="s">
        <v>2836</v>
      </c>
      <c r="C159" s="21" t="s">
        <v>79</v>
      </c>
      <c r="D159" s="21" t="s">
        <v>553</v>
      </c>
      <c r="E159" s="21" t="s">
        <v>551</v>
      </c>
      <c r="F159" s="21" t="s">
        <v>554</v>
      </c>
      <c r="G159" s="21" t="s">
        <v>557</v>
      </c>
      <c r="H159" s="23" t="s">
        <v>81</v>
      </c>
      <c r="I159" s="24">
        <v>0</v>
      </c>
      <c r="J159" s="25">
        <v>710000000</v>
      </c>
      <c r="K159" s="25" t="s">
        <v>82</v>
      </c>
      <c r="L159" s="23" t="s">
        <v>696</v>
      </c>
      <c r="M159" s="78" t="s">
        <v>4125</v>
      </c>
      <c r="N159" s="26" t="s">
        <v>84</v>
      </c>
      <c r="O159" s="26" t="s">
        <v>4214</v>
      </c>
      <c r="P159" s="21" t="s">
        <v>91</v>
      </c>
      <c r="Q159" s="27">
        <v>796</v>
      </c>
      <c r="R159" s="26" t="s">
        <v>678</v>
      </c>
      <c r="S159" s="12">
        <v>2</v>
      </c>
      <c r="T159" s="12">
        <v>16964.29</v>
      </c>
      <c r="U159" s="12">
        <f t="shared" si="4"/>
        <v>33928.58</v>
      </c>
      <c r="V159" s="12">
        <f t="shared" si="5"/>
        <v>38000.009600000005</v>
      </c>
      <c r="W159" s="23"/>
      <c r="X159" s="23">
        <v>2017</v>
      </c>
      <c r="Y159" s="25"/>
      <c r="Z159" s="92" t="s">
        <v>689</v>
      </c>
      <c r="AA159" s="92" t="s">
        <v>682</v>
      </c>
      <c r="AB159" s="92"/>
      <c r="AC159" s="92"/>
      <c r="AD159" s="95"/>
      <c r="AE159" s="95"/>
      <c r="AF159" s="92"/>
      <c r="AG159" s="96"/>
      <c r="AH159" s="92"/>
      <c r="AI159" s="94"/>
      <c r="AJ159" s="94"/>
    </row>
    <row r="160" spans="1:36" s="22" customFormat="1" ht="76.5" outlineLevel="1" x14ac:dyDescent="0.25">
      <c r="A160" s="22" t="s">
        <v>277</v>
      </c>
      <c r="B160" s="72" t="s">
        <v>2837</v>
      </c>
      <c r="C160" s="21" t="s">
        <v>79</v>
      </c>
      <c r="D160" s="21" t="s">
        <v>558</v>
      </c>
      <c r="E160" s="21" t="s">
        <v>559</v>
      </c>
      <c r="F160" s="21" t="s">
        <v>560</v>
      </c>
      <c r="G160" s="21" t="s">
        <v>561</v>
      </c>
      <c r="H160" s="23" t="s">
        <v>81</v>
      </c>
      <c r="I160" s="24">
        <v>0</v>
      </c>
      <c r="J160" s="25">
        <v>710000000</v>
      </c>
      <c r="K160" s="25" t="s">
        <v>82</v>
      </c>
      <c r="L160" s="23" t="s">
        <v>696</v>
      </c>
      <c r="M160" s="78" t="s">
        <v>4125</v>
      </c>
      <c r="N160" s="26" t="s">
        <v>84</v>
      </c>
      <c r="O160" s="26" t="s">
        <v>4214</v>
      </c>
      <c r="P160" s="21" t="s">
        <v>91</v>
      </c>
      <c r="Q160" s="27">
        <v>796</v>
      </c>
      <c r="R160" s="26" t="s">
        <v>678</v>
      </c>
      <c r="S160" s="12">
        <v>4</v>
      </c>
      <c r="T160" s="12">
        <v>8928.57</v>
      </c>
      <c r="U160" s="12">
        <f t="shared" si="4"/>
        <v>35714.28</v>
      </c>
      <c r="V160" s="12">
        <f t="shared" si="5"/>
        <v>39999.993600000002</v>
      </c>
      <c r="W160" s="23"/>
      <c r="X160" s="23">
        <v>2017</v>
      </c>
      <c r="Y160" s="25"/>
      <c r="Z160" s="92" t="s">
        <v>689</v>
      </c>
      <c r="AA160" s="92" t="s">
        <v>682</v>
      </c>
      <c r="AB160" s="92"/>
      <c r="AC160" s="92"/>
      <c r="AD160" s="95"/>
      <c r="AE160" s="95"/>
      <c r="AF160" s="92"/>
      <c r="AG160" s="96"/>
      <c r="AH160" s="92"/>
      <c r="AI160" s="94"/>
      <c r="AJ160" s="94"/>
    </row>
    <row r="161" spans="1:36" s="22" customFormat="1" ht="76.5" outlineLevel="1" x14ac:dyDescent="0.25">
      <c r="A161" s="22" t="s">
        <v>277</v>
      </c>
      <c r="B161" s="72" t="s">
        <v>2838</v>
      </c>
      <c r="C161" s="21" t="s">
        <v>79</v>
      </c>
      <c r="D161" s="21" t="s">
        <v>562</v>
      </c>
      <c r="E161" s="21" t="s">
        <v>563</v>
      </c>
      <c r="F161" s="21" t="s">
        <v>564</v>
      </c>
      <c r="G161" s="21" t="s">
        <v>565</v>
      </c>
      <c r="H161" s="23" t="s">
        <v>81</v>
      </c>
      <c r="I161" s="24">
        <v>0</v>
      </c>
      <c r="J161" s="25">
        <v>710000000</v>
      </c>
      <c r="K161" s="25" t="s">
        <v>82</v>
      </c>
      <c r="L161" s="23" t="s">
        <v>696</v>
      </c>
      <c r="M161" s="78" t="s">
        <v>4125</v>
      </c>
      <c r="N161" s="26" t="s">
        <v>84</v>
      </c>
      <c r="O161" s="26" t="s">
        <v>4214</v>
      </c>
      <c r="P161" s="21" t="s">
        <v>91</v>
      </c>
      <c r="Q161" s="27">
        <v>796</v>
      </c>
      <c r="R161" s="26" t="s">
        <v>678</v>
      </c>
      <c r="S161" s="12">
        <v>3</v>
      </c>
      <c r="T161" s="12">
        <v>10714.29</v>
      </c>
      <c r="U161" s="12">
        <f t="shared" si="4"/>
        <v>32142.870000000003</v>
      </c>
      <c r="V161" s="12">
        <f t="shared" si="5"/>
        <v>36000.014400000007</v>
      </c>
      <c r="W161" s="23"/>
      <c r="X161" s="23">
        <v>2017</v>
      </c>
      <c r="Y161" s="25"/>
      <c r="Z161" s="92" t="s">
        <v>689</v>
      </c>
      <c r="AA161" s="92" t="s">
        <v>682</v>
      </c>
      <c r="AB161" s="92"/>
      <c r="AC161" s="92"/>
      <c r="AD161" s="95"/>
      <c r="AE161" s="95"/>
      <c r="AF161" s="92"/>
      <c r="AG161" s="96"/>
      <c r="AH161" s="92"/>
      <c r="AI161" s="94"/>
      <c r="AJ161" s="94"/>
    </row>
    <row r="162" spans="1:36" s="22" customFormat="1" ht="76.5" outlineLevel="1" x14ac:dyDescent="0.25">
      <c r="A162" s="22" t="s">
        <v>277</v>
      </c>
      <c r="B162" s="72" t="s">
        <v>2839</v>
      </c>
      <c r="C162" s="21" t="s">
        <v>79</v>
      </c>
      <c r="D162" s="21" t="s">
        <v>562</v>
      </c>
      <c r="E162" s="21" t="s">
        <v>563</v>
      </c>
      <c r="F162" s="21" t="s">
        <v>564</v>
      </c>
      <c r="G162" s="21" t="s">
        <v>387</v>
      </c>
      <c r="H162" s="23" t="s">
        <v>81</v>
      </c>
      <c r="I162" s="24">
        <v>0</v>
      </c>
      <c r="J162" s="25">
        <v>710000000</v>
      </c>
      <c r="K162" s="25" t="s">
        <v>82</v>
      </c>
      <c r="L162" s="23" t="s">
        <v>696</v>
      </c>
      <c r="M162" s="78" t="s">
        <v>4125</v>
      </c>
      <c r="N162" s="26" t="s">
        <v>84</v>
      </c>
      <c r="O162" s="26" t="s">
        <v>4214</v>
      </c>
      <c r="P162" s="21" t="s">
        <v>91</v>
      </c>
      <c r="Q162" s="27">
        <v>796</v>
      </c>
      <c r="R162" s="26" t="s">
        <v>678</v>
      </c>
      <c r="S162" s="12">
        <v>2</v>
      </c>
      <c r="T162" s="12">
        <v>11718.75</v>
      </c>
      <c r="U162" s="12">
        <f t="shared" si="4"/>
        <v>23437.5</v>
      </c>
      <c r="V162" s="12">
        <f t="shared" si="5"/>
        <v>26250.000000000004</v>
      </c>
      <c r="W162" s="23"/>
      <c r="X162" s="23">
        <v>2017</v>
      </c>
      <c r="Y162" s="25"/>
      <c r="Z162" s="92" t="s">
        <v>689</v>
      </c>
      <c r="AA162" s="92" t="s">
        <v>682</v>
      </c>
      <c r="AB162" s="92"/>
      <c r="AC162" s="92"/>
      <c r="AD162" s="95"/>
      <c r="AE162" s="95"/>
      <c r="AF162" s="92"/>
      <c r="AG162" s="96"/>
      <c r="AH162" s="92"/>
      <c r="AI162" s="94"/>
      <c r="AJ162" s="94"/>
    </row>
    <row r="163" spans="1:36" s="22" customFormat="1" ht="76.5" outlineLevel="1" x14ac:dyDescent="0.25">
      <c r="A163" s="22" t="s">
        <v>277</v>
      </c>
      <c r="B163" s="72" t="s">
        <v>2840</v>
      </c>
      <c r="C163" s="21" t="s">
        <v>79</v>
      </c>
      <c r="D163" s="21" t="s">
        <v>566</v>
      </c>
      <c r="E163" s="21" t="s">
        <v>567</v>
      </c>
      <c r="F163" s="21" t="s">
        <v>568</v>
      </c>
      <c r="G163" s="21" t="s">
        <v>384</v>
      </c>
      <c r="H163" s="23" t="s">
        <v>81</v>
      </c>
      <c r="I163" s="24">
        <v>0</v>
      </c>
      <c r="J163" s="25">
        <v>710000000</v>
      </c>
      <c r="K163" s="25" t="s">
        <v>82</v>
      </c>
      <c r="L163" s="23" t="s">
        <v>696</v>
      </c>
      <c r="M163" s="78" t="s">
        <v>4125</v>
      </c>
      <c r="N163" s="26" t="s">
        <v>84</v>
      </c>
      <c r="O163" s="26" t="s">
        <v>4214</v>
      </c>
      <c r="P163" s="21" t="s">
        <v>91</v>
      </c>
      <c r="Q163" s="27">
        <v>796</v>
      </c>
      <c r="R163" s="26" t="s">
        <v>678</v>
      </c>
      <c r="S163" s="12">
        <v>1</v>
      </c>
      <c r="T163" s="12">
        <v>67625</v>
      </c>
      <c r="U163" s="12">
        <f t="shared" si="4"/>
        <v>67625</v>
      </c>
      <c r="V163" s="12">
        <f t="shared" si="5"/>
        <v>75740</v>
      </c>
      <c r="W163" s="23"/>
      <c r="X163" s="23">
        <v>2017</v>
      </c>
      <c r="Y163" s="25"/>
      <c r="Z163" s="92" t="s">
        <v>689</v>
      </c>
      <c r="AA163" s="92" t="s">
        <v>682</v>
      </c>
      <c r="AB163" s="92"/>
      <c r="AC163" s="92"/>
      <c r="AD163" s="95"/>
      <c r="AE163" s="95"/>
      <c r="AF163" s="92"/>
      <c r="AG163" s="96"/>
      <c r="AH163" s="92"/>
      <c r="AI163" s="94"/>
      <c r="AJ163" s="94"/>
    </row>
    <row r="164" spans="1:36" s="22" customFormat="1" ht="76.5" outlineLevel="1" x14ac:dyDescent="0.25">
      <c r="A164" s="22" t="s">
        <v>277</v>
      </c>
      <c r="B164" s="72" t="s">
        <v>2841</v>
      </c>
      <c r="C164" s="21" t="s">
        <v>79</v>
      </c>
      <c r="D164" s="21" t="s">
        <v>569</v>
      </c>
      <c r="E164" s="21" t="s">
        <v>567</v>
      </c>
      <c r="F164" s="21" t="s">
        <v>570</v>
      </c>
      <c r="G164" s="21" t="s">
        <v>388</v>
      </c>
      <c r="H164" s="23" t="s">
        <v>81</v>
      </c>
      <c r="I164" s="24">
        <v>0</v>
      </c>
      <c r="J164" s="25">
        <v>710000000</v>
      </c>
      <c r="K164" s="25" t="s">
        <v>82</v>
      </c>
      <c r="L164" s="23" t="s">
        <v>696</v>
      </c>
      <c r="M164" s="78" t="s">
        <v>4125</v>
      </c>
      <c r="N164" s="26" t="s">
        <v>84</v>
      </c>
      <c r="O164" s="26" t="s">
        <v>4214</v>
      </c>
      <c r="P164" s="21" t="s">
        <v>91</v>
      </c>
      <c r="Q164" s="27">
        <v>796</v>
      </c>
      <c r="R164" s="26" t="s">
        <v>678</v>
      </c>
      <c r="S164" s="12">
        <v>2</v>
      </c>
      <c r="T164" s="12">
        <v>49419.64</v>
      </c>
      <c r="U164" s="12">
        <f t="shared" si="4"/>
        <v>98839.28</v>
      </c>
      <c r="V164" s="12">
        <f t="shared" si="5"/>
        <v>110699.99360000002</v>
      </c>
      <c r="W164" s="23"/>
      <c r="X164" s="23">
        <v>2017</v>
      </c>
      <c r="Y164" s="25"/>
      <c r="Z164" s="92" t="s">
        <v>689</v>
      </c>
      <c r="AA164" s="92" t="s">
        <v>682</v>
      </c>
      <c r="AB164" s="92"/>
      <c r="AC164" s="92"/>
      <c r="AD164" s="95"/>
      <c r="AE164" s="95"/>
      <c r="AF164" s="92"/>
      <c r="AG164" s="96"/>
      <c r="AH164" s="92"/>
      <c r="AI164" s="94"/>
      <c r="AJ164" s="94"/>
    </row>
    <row r="165" spans="1:36" s="22" customFormat="1" ht="76.5" outlineLevel="1" x14ac:dyDescent="0.25">
      <c r="A165" s="22" t="s">
        <v>277</v>
      </c>
      <c r="B165" s="72" t="s">
        <v>2842</v>
      </c>
      <c r="C165" s="21" t="s">
        <v>79</v>
      </c>
      <c r="D165" s="21" t="s">
        <v>569</v>
      </c>
      <c r="E165" s="21" t="s">
        <v>567</v>
      </c>
      <c r="F165" s="21" t="s">
        <v>570</v>
      </c>
      <c r="G165" s="21" t="s">
        <v>390</v>
      </c>
      <c r="H165" s="23" t="s">
        <v>81</v>
      </c>
      <c r="I165" s="24">
        <v>0</v>
      </c>
      <c r="J165" s="25">
        <v>710000000</v>
      </c>
      <c r="K165" s="25" t="s">
        <v>82</v>
      </c>
      <c r="L165" s="23" t="s">
        <v>696</v>
      </c>
      <c r="M165" s="78" t="s">
        <v>4125</v>
      </c>
      <c r="N165" s="26" t="s">
        <v>84</v>
      </c>
      <c r="O165" s="26" t="s">
        <v>4214</v>
      </c>
      <c r="P165" s="21" t="s">
        <v>91</v>
      </c>
      <c r="Q165" s="27">
        <v>796</v>
      </c>
      <c r="R165" s="26" t="s">
        <v>678</v>
      </c>
      <c r="S165" s="12">
        <v>1</v>
      </c>
      <c r="T165" s="12">
        <v>60714.29</v>
      </c>
      <c r="U165" s="12">
        <f t="shared" si="4"/>
        <v>60714.29</v>
      </c>
      <c r="V165" s="12">
        <f t="shared" si="5"/>
        <v>68000.00480000001</v>
      </c>
      <c r="W165" s="23"/>
      <c r="X165" s="23">
        <v>2017</v>
      </c>
      <c r="Y165" s="25"/>
      <c r="Z165" s="92" t="s">
        <v>689</v>
      </c>
      <c r="AA165" s="92" t="s">
        <v>682</v>
      </c>
      <c r="AB165" s="92"/>
      <c r="AC165" s="92"/>
      <c r="AD165" s="95"/>
      <c r="AE165" s="95"/>
      <c r="AF165" s="92"/>
      <c r="AG165" s="96"/>
      <c r="AH165" s="92"/>
      <c r="AI165" s="94"/>
      <c r="AJ165" s="94"/>
    </row>
    <row r="166" spans="1:36" s="22" customFormat="1" ht="76.5" outlineLevel="1" x14ac:dyDescent="0.25">
      <c r="A166" s="22" t="s">
        <v>277</v>
      </c>
      <c r="B166" s="72" t="s">
        <v>2843</v>
      </c>
      <c r="C166" s="21" t="s">
        <v>79</v>
      </c>
      <c r="D166" s="21" t="s">
        <v>569</v>
      </c>
      <c r="E166" s="21" t="s">
        <v>567</v>
      </c>
      <c r="F166" s="21" t="s">
        <v>570</v>
      </c>
      <c r="G166" s="21" t="s">
        <v>391</v>
      </c>
      <c r="H166" s="23" t="s">
        <v>81</v>
      </c>
      <c r="I166" s="24">
        <v>0</v>
      </c>
      <c r="J166" s="25">
        <v>710000000</v>
      </c>
      <c r="K166" s="25" t="s">
        <v>82</v>
      </c>
      <c r="L166" s="23" t="s">
        <v>696</v>
      </c>
      <c r="M166" s="78" t="s">
        <v>4125</v>
      </c>
      <c r="N166" s="26" t="s">
        <v>84</v>
      </c>
      <c r="O166" s="26" t="s">
        <v>4214</v>
      </c>
      <c r="P166" s="21" t="s">
        <v>91</v>
      </c>
      <c r="Q166" s="27">
        <v>796</v>
      </c>
      <c r="R166" s="26" t="s">
        <v>678</v>
      </c>
      <c r="S166" s="12">
        <v>2</v>
      </c>
      <c r="T166" s="12">
        <v>42857.14</v>
      </c>
      <c r="U166" s="12">
        <f t="shared" si="4"/>
        <v>85714.28</v>
      </c>
      <c r="V166" s="12">
        <f t="shared" si="5"/>
        <v>95999.993600000002</v>
      </c>
      <c r="W166" s="23"/>
      <c r="X166" s="23">
        <v>2017</v>
      </c>
      <c r="Y166" s="25"/>
      <c r="Z166" s="92" t="s">
        <v>689</v>
      </c>
      <c r="AA166" s="92" t="s">
        <v>682</v>
      </c>
      <c r="AB166" s="92"/>
      <c r="AC166" s="92"/>
      <c r="AD166" s="95"/>
      <c r="AE166" s="95"/>
      <c r="AF166" s="92"/>
      <c r="AG166" s="96"/>
      <c r="AH166" s="92"/>
      <c r="AI166" s="94"/>
      <c r="AJ166" s="94"/>
    </row>
    <row r="167" spans="1:36" s="22" customFormat="1" ht="76.5" outlineLevel="1" x14ac:dyDescent="0.25">
      <c r="A167" s="22" t="s">
        <v>277</v>
      </c>
      <c r="B167" s="72" t="s">
        <v>2844</v>
      </c>
      <c r="C167" s="21" t="s">
        <v>79</v>
      </c>
      <c r="D167" s="21" t="s">
        <v>569</v>
      </c>
      <c r="E167" s="21" t="s">
        <v>567</v>
      </c>
      <c r="F167" s="21" t="s">
        <v>570</v>
      </c>
      <c r="G167" s="21" t="s">
        <v>392</v>
      </c>
      <c r="H167" s="23" t="s">
        <v>81</v>
      </c>
      <c r="I167" s="24">
        <v>0</v>
      </c>
      <c r="J167" s="25">
        <v>710000000</v>
      </c>
      <c r="K167" s="25" t="s">
        <v>82</v>
      </c>
      <c r="L167" s="23" t="s">
        <v>696</v>
      </c>
      <c r="M167" s="78" t="s">
        <v>4125</v>
      </c>
      <c r="N167" s="26" t="s">
        <v>84</v>
      </c>
      <c r="O167" s="26" t="s">
        <v>4214</v>
      </c>
      <c r="P167" s="21" t="s">
        <v>91</v>
      </c>
      <c r="Q167" s="27">
        <v>796</v>
      </c>
      <c r="R167" s="26" t="s">
        <v>678</v>
      </c>
      <c r="S167" s="12">
        <v>4</v>
      </c>
      <c r="T167" s="12">
        <v>30803.57</v>
      </c>
      <c r="U167" s="12">
        <f t="shared" si="4"/>
        <v>123214.28</v>
      </c>
      <c r="V167" s="12">
        <f t="shared" si="5"/>
        <v>137999.99360000002</v>
      </c>
      <c r="W167" s="23"/>
      <c r="X167" s="23">
        <v>2017</v>
      </c>
      <c r="Y167" s="25"/>
      <c r="Z167" s="92" t="s">
        <v>689</v>
      </c>
      <c r="AA167" s="92" t="s">
        <v>682</v>
      </c>
      <c r="AB167" s="92"/>
      <c r="AC167" s="92"/>
      <c r="AD167" s="95"/>
      <c r="AE167" s="95"/>
      <c r="AF167" s="92"/>
      <c r="AG167" s="96"/>
      <c r="AH167" s="92"/>
      <c r="AI167" s="94"/>
      <c r="AJ167" s="94"/>
    </row>
    <row r="168" spans="1:36" s="22" customFormat="1" ht="76.5" outlineLevel="1" x14ac:dyDescent="0.25">
      <c r="A168" s="22" t="s">
        <v>277</v>
      </c>
      <c r="B168" s="72" t="s">
        <v>2845</v>
      </c>
      <c r="C168" s="21" t="s">
        <v>79</v>
      </c>
      <c r="D168" s="21" t="s">
        <v>571</v>
      </c>
      <c r="E168" s="21" t="s">
        <v>572</v>
      </c>
      <c r="F168" s="21" t="s">
        <v>573</v>
      </c>
      <c r="G168" s="21" t="s">
        <v>556</v>
      </c>
      <c r="H168" s="23" t="s">
        <v>81</v>
      </c>
      <c r="I168" s="24">
        <v>0</v>
      </c>
      <c r="J168" s="25">
        <v>710000000</v>
      </c>
      <c r="K168" s="25" t="s">
        <v>82</v>
      </c>
      <c r="L168" s="23" t="s">
        <v>696</v>
      </c>
      <c r="M168" s="78" t="s">
        <v>4125</v>
      </c>
      <c r="N168" s="26" t="s">
        <v>84</v>
      </c>
      <c r="O168" s="26" t="s">
        <v>4214</v>
      </c>
      <c r="P168" s="21" t="s">
        <v>91</v>
      </c>
      <c r="Q168" s="27">
        <v>796</v>
      </c>
      <c r="R168" s="26" t="s">
        <v>678</v>
      </c>
      <c r="S168" s="12">
        <v>3</v>
      </c>
      <c r="T168" s="12">
        <v>7767.86</v>
      </c>
      <c r="U168" s="12">
        <f t="shared" si="4"/>
        <v>23303.579999999998</v>
      </c>
      <c r="V168" s="12">
        <f t="shared" si="5"/>
        <v>26100.009600000001</v>
      </c>
      <c r="W168" s="23"/>
      <c r="X168" s="23">
        <v>2017</v>
      </c>
      <c r="Y168" s="25"/>
      <c r="Z168" s="92" t="s">
        <v>689</v>
      </c>
      <c r="AA168" s="92" t="s">
        <v>682</v>
      </c>
      <c r="AB168" s="92"/>
      <c r="AC168" s="92"/>
      <c r="AD168" s="95"/>
      <c r="AE168" s="95"/>
      <c r="AF168" s="92"/>
      <c r="AG168" s="96"/>
      <c r="AH168" s="92"/>
      <c r="AI168" s="94"/>
      <c r="AJ168" s="94"/>
    </row>
    <row r="169" spans="1:36" s="22" customFormat="1" ht="76.5" outlineLevel="1" x14ac:dyDescent="0.25">
      <c r="A169" s="22" t="s">
        <v>277</v>
      </c>
      <c r="B169" s="72" t="s">
        <v>2846</v>
      </c>
      <c r="C169" s="21" t="s">
        <v>79</v>
      </c>
      <c r="D169" s="21" t="s">
        <v>571</v>
      </c>
      <c r="E169" s="21" t="s">
        <v>572</v>
      </c>
      <c r="F169" s="21" t="s">
        <v>573</v>
      </c>
      <c r="G169" s="21" t="s">
        <v>555</v>
      </c>
      <c r="H169" s="23" t="s">
        <v>81</v>
      </c>
      <c r="I169" s="24">
        <v>0</v>
      </c>
      <c r="J169" s="25">
        <v>710000000</v>
      </c>
      <c r="K169" s="25" t="s">
        <v>82</v>
      </c>
      <c r="L169" s="23" t="s">
        <v>696</v>
      </c>
      <c r="M169" s="78" t="s">
        <v>4125</v>
      </c>
      <c r="N169" s="26" t="s">
        <v>84</v>
      </c>
      <c r="O169" s="26" t="s">
        <v>4214</v>
      </c>
      <c r="P169" s="21" t="s">
        <v>91</v>
      </c>
      <c r="Q169" s="27">
        <v>796</v>
      </c>
      <c r="R169" s="26" t="s">
        <v>678</v>
      </c>
      <c r="S169" s="12">
        <v>3</v>
      </c>
      <c r="T169" s="12">
        <v>6941.96</v>
      </c>
      <c r="U169" s="12">
        <f t="shared" si="4"/>
        <v>20825.88</v>
      </c>
      <c r="V169" s="12">
        <f t="shared" si="5"/>
        <v>23324.985600000004</v>
      </c>
      <c r="W169" s="23"/>
      <c r="X169" s="23">
        <v>2017</v>
      </c>
      <c r="Y169" s="25"/>
      <c r="Z169" s="92" t="s">
        <v>689</v>
      </c>
      <c r="AA169" s="92" t="s">
        <v>682</v>
      </c>
      <c r="AB169" s="92"/>
      <c r="AC169" s="92"/>
      <c r="AD169" s="95"/>
      <c r="AE169" s="95"/>
      <c r="AF169" s="92"/>
      <c r="AG169" s="96"/>
      <c r="AH169" s="92"/>
      <c r="AI169" s="94"/>
      <c r="AJ169" s="94"/>
    </row>
    <row r="170" spans="1:36" s="22" customFormat="1" ht="76.5" outlineLevel="1" x14ac:dyDescent="0.25">
      <c r="A170" s="22" t="s">
        <v>277</v>
      </c>
      <c r="B170" s="72" t="s">
        <v>2847</v>
      </c>
      <c r="C170" s="21" t="s">
        <v>79</v>
      </c>
      <c r="D170" s="21" t="s">
        <v>571</v>
      </c>
      <c r="E170" s="21" t="s">
        <v>572</v>
      </c>
      <c r="F170" s="21" t="s">
        <v>573</v>
      </c>
      <c r="G170" s="21" t="s">
        <v>557</v>
      </c>
      <c r="H170" s="23" t="s">
        <v>81</v>
      </c>
      <c r="I170" s="24">
        <v>0</v>
      </c>
      <c r="J170" s="25">
        <v>710000000</v>
      </c>
      <c r="K170" s="25" t="s">
        <v>82</v>
      </c>
      <c r="L170" s="23" t="s">
        <v>696</v>
      </c>
      <c r="M170" s="78" t="s">
        <v>4125</v>
      </c>
      <c r="N170" s="26" t="s">
        <v>84</v>
      </c>
      <c r="O170" s="26" t="s">
        <v>4214</v>
      </c>
      <c r="P170" s="21" t="s">
        <v>91</v>
      </c>
      <c r="Q170" s="27">
        <v>796</v>
      </c>
      <c r="R170" s="26" t="s">
        <v>678</v>
      </c>
      <c r="S170" s="12">
        <v>3</v>
      </c>
      <c r="T170" s="12">
        <v>9821.43</v>
      </c>
      <c r="U170" s="12">
        <f t="shared" si="4"/>
        <v>29464.29</v>
      </c>
      <c r="V170" s="12">
        <f t="shared" si="5"/>
        <v>33000.004800000002</v>
      </c>
      <c r="W170" s="23"/>
      <c r="X170" s="23">
        <v>2017</v>
      </c>
      <c r="Y170" s="25"/>
      <c r="Z170" s="92" t="s">
        <v>689</v>
      </c>
      <c r="AA170" s="92" t="s">
        <v>682</v>
      </c>
      <c r="AB170" s="92"/>
      <c r="AC170" s="92"/>
      <c r="AD170" s="95"/>
      <c r="AE170" s="95"/>
      <c r="AF170" s="92"/>
      <c r="AG170" s="96"/>
      <c r="AH170" s="92"/>
      <c r="AI170" s="94"/>
      <c r="AJ170" s="94"/>
    </row>
    <row r="171" spans="1:36" s="22" customFormat="1" ht="76.5" outlineLevel="1" x14ac:dyDescent="0.25">
      <c r="A171" s="22" t="s">
        <v>277</v>
      </c>
      <c r="B171" s="72" t="s">
        <v>2848</v>
      </c>
      <c r="C171" s="21" t="s">
        <v>79</v>
      </c>
      <c r="D171" s="21" t="s">
        <v>571</v>
      </c>
      <c r="E171" s="21" t="s">
        <v>572</v>
      </c>
      <c r="F171" s="21" t="s">
        <v>573</v>
      </c>
      <c r="G171" s="21" t="s">
        <v>574</v>
      </c>
      <c r="H171" s="23" t="s">
        <v>81</v>
      </c>
      <c r="I171" s="24">
        <v>0</v>
      </c>
      <c r="J171" s="25">
        <v>710000000</v>
      </c>
      <c r="K171" s="25" t="s">
        <v>82</v>
      </c>
      <c r="L171" s="23" t="s">
        <v>696</v>
      </c>
      <c r="M171" s="78" t="s">
        <v>4125</v>
      </c>
      <c r="N171" s="26" t="s">
        <v>84</v>
      </c>
      <c r="O171" s="26" t="s">
        <v>4214</v>
      </c>
      <c r="P171" s="21" t="s">
        <v>91</v>
      </c>
      <c r="Q171" s="27">
        <v>796</v>
      </c>
      <c r="R171" s="26" t="s">
        <v>678</v>
      </c>
      <c r="S171" s="12">
        <v>4</v>
      </c>
      <c r="T171" s="12">
        <v>4464.29</v>
      </c>
      <c r="U171" s="12">
        <f t="shared" si="4"/>
        <v>17857.16</v>
      </c>
      <c r="V171" s="12">
        <f t="shared" si="5"/>
        <v>20000.019200000002</v>
      </c>
      <c r="W171" s="23"/>
      <c r="X171" s="23">
        <v>2017</v>
      </c>
      <c r="Y171" s="25"/>
      <c r="Z171" s="92" t="s">
        <v>689</v>
      </c>
      <c r="AA171" s="92" t="s">
        <v>682</v>
      </c>
      <c r="AB171" s="92"/>
      <c r="AC171" s="92"/>
      <c r="AD171" s="95"/>
      <c r="AE171" s="95"/>
      <c r="AF171" s="92"/>
      <c r="AG171" s="96"/>
      <c r="AH171" s="92"/>
      <c r="AI171" s="94"/>
      <c r="AJ171" s="94"/>
    </row>
    <row r="172" spans="1:36" s="22" customFormat="1" ht="76.5" outlineLevel="1" x14ac:dyDescent="0.25">
      <c r="A172" s="22" t="s">
        <v>277</v>
      </c>
      <c r="B172" s="72" t="s">
        <v>2849</v>
      </c>
      <c r="C172" s="21" t="s">
        <v>79</v>
      </c>
      <c r="D172" s="21" t="s">
        <v>575</v>
      </c>
      <c r="E172" s="21" t="s">
        <v>572</v>
      </c>
      <c r="F172" s="21" t="s">
        <v>576</v>
      </c>
      <c r="G172" s="21" t="s">
        <v>556</v>
      </c>
      <c r="H172" s="23" t="s">
        <v>81</v>
      </c>
      <c r="I172" s="24">
        <v>0</v>
      </c>
      <c r="J172" s="25">
        <v>710000000</v>
      </c>
      <c r="K172" s="25" t="s">
        <v>82</v>
      </c>
      <c r="L172" s="23" t="s">
        <v>696</v>
      </c>
      <c r="M172" s="78" t="s">
        <v>4125</v>
      </c>
      <c r="N172" s="26" t="s">
        <v>84</v>
      </c>
      <c r="O172" s="26" t="s">
        <v>4214</v>
      </c>
      <c r="P172" s="21" t="s">
        <v>91</v>
      </c>
      <c r="Q172" s="27">
        <v>796</v>
      </c>
      <c r="R172" s="26" t="s">
        <v>678</v>
      </c>
      <c r="S172" s="12">
        <v>3</v>
      </c>
      <c r="T172" s="12">
        <v>11607.14</v>
      </c>
      <c r="U172" s="12">
        <f t="shared" si="4"/>
        <v>34821.42</v>
      </c>
      <c r="V172" s="12">
        <f t="shared" si="5"/>
        <v>38999.990400000002</v>
      </c>
      <c r="W172" s="23"/>
      <c r="X172" s="23">
        <v>2017</v>
      </c>
      <c r="Y172" s="25"/>
      <c r="Z172" s="92" t="s">
        <v>689</v>
      </c>
      <c r="AA172" s="92" t="s">
        <v>682</v>
      </c>
      <c r="AB172" s="92"/>
      <c r="AC172" s="92"/>
      <c r="AD172" s="95"/>
      <c r="AE172" s="95"/>
      <c r="AF172" s="92"/>
      <c r="AG172" s="96"/>
      <c r="AH172" s="92"/>
      <c r="AI172" s="94"/>
      <c r="AJ172" s="94"/>
    </row>
    <row r="173" spans="1:36" s="22" customFormat="1" ht="76.5" outlineLevel="1" x14ac:dyDescent="0.25">
      <c r="A173" s="22" t="s">
        <v>277</v>
      </c>
      <c r="B173" s="72" t="s">
        <v>2850</v>
      </c>
      <c r="C173" s="21" t="s">
        <v>79</v>
      </c>
      <c r="D173" s="21" t="s">
        <v>575</v>
      </c>
      <c r="E173" s="21" t="s">
        <v>572</v>
      </c>
      <c r="F173" s="21" t="s">
        <v>576</v>
      </c>
      <c r="G173" s="21" t="s">
        <v>577</v>
      </c>
      <c r="H173" s="23" t="s">
        <v>81</v>
      </c>
      <c r="I173" s="24">
        <v>0</v>
      </c>
      <c r="J173" s="25">
        <v>710000000</v>
      </c>
      <c r="K173" s="25" t="s">
        <v>82</v>
      </c>
      <c r="L173" s="23" t="s">
        <v>696</v>
      </c>
      <c r="M173" s="78" t="s">
        <v>4125</v>
      </c>
      <c r="N173" s="26" t="s">
        <v>84</v>
      </c>
      <c r="O173" s="26" t="s">
        <v>4214</v>
      </c>
      <c r="P173" s="21" t="s">
        <v>91</v>
      </c>
      <c r="Q173" s="27">
        <v>796</v>
      </c>
      <c r="R173" s="26" t="s">
        <v>678</v>
      </c>
      <c r="S173" s="12">
        <v>20</v>
      </c>
      <c r="T173" s="12">
        <v>7809.15</v>
      </c>
      <c r="U173" s="12">
        <f t="shared" si="4"/>
        <v>156183</v>
      </c>
      <c r="V173" s="12">
        <f t="shared" si="5"/>
        <v>174924.96000000002</v>
      </c>
      <c r="W173" s="23"/>
      <c r="X173" s="23">
        <v>2017</v>
      </c>
      <c r="Y173" s="25"/>
      <c r="Z173" s="92" t="s">
        <v>689</v>
      </c>
      <c r="AA173" s="92" t="s">
        <v>682</v>
      </c>
      <c r="AB173" s="92"/>
      <c r="AC173" s="92"/>
      <c r="AD173" s="95"/>
      <c r="AE173" s="95"/>
      <c r="AF173" s="92"/>
      <c r="AG173" s="96"/>
      <c r="AH173" s="92"/>
      <c r="AI173" s="94"/>
      <c r="AJ173" s="94"/>
    </row>
    <row r="174" spans="1:36" s="22" customFormat="1" ht="76.5" outlineLevel="1" x14ac:dyDescent="0.25">
      <c r="A174" s="22" t="s">
        <v>277</v>
      </c>
      <c r="B174" s="72" t="s">
        <v>2851</v>
      </c>
      <c r="C174" s="21" t="s">
        <v>79</v>
      </c>
      <c r="D174" s="21" t="s">
        <v>575</v>
      </c>
      <c r="E174" s="21" t="s">
        <v>572</v>
      </c>
      <c r="F174" s="21" t="s">
        <v>576</v>
      </c>
      <c r="G174" s="21" t="s">
        <v>555</v>
      </c>
      <c r="H174" s="23" t="s">
        <v>81</v>
      </c>
      <c r="I174" s="24">
        <v>0</v>
      </c>
      <c r="J174" s="25">
        <v>710000000</v>
      </c>
      <c r="K174" s="25" t="s">
        <v>82</v>
      </c>
      <c r="L174" s="23" t="s">
        <v>696</v>
      </c>
      <c r="M174" s="78" t="s">
        <v>4125</v>
      </c>
      <c r="N174" s="26" t="s">
        <v>84</v>
      </c>
      <c r="O174" s="26" t="s">
        <v>4214</v>
      </c>
      <c r="P174" s="21" t="s">
        <v>91</v>
      </c>
      <c r="Q174" s="27">
        <v>796</v>
      </c>
      <c r="R174" s="26" t="s">
        <v>678</v>
      </c>
      <c r="S174" s="12">
        <v>3</v>
      </c>
      <c r="T174" s="12">
        <v>6808.04</v>
      </c>
      <c r="U174" s="12">
        <f t="shared" si="4"/>
        <v>20424.12</v>
      </c>
      <c r="V174" s="12">
        <f t="shared" si="5"/>
        <v>22875.0144</v>
      </c>
      <c r="W174" s="23"/>
      <c r="X174" s="23">
        <v>2017</v>
      </c>
      <c r="Y174" s="25"/>
      <c r="Z174" s="92" t="s">
        <v>689</v>
      </c>
      <c r="AA174" s="92" t="s">
        <v>682</v>
      </c>
      <c r="AB174" s="92"/>
      <c r="AC174" s="92"/>
      <c r="AD174" s="95"/>
      <c r="AE174" s="95"/>
      <c r="AF174" s="92"/>
      <c r="AG174" s="96"/>
      <c r="AH174" s="92"/>
      <c r="AI174" s="94"/>
      <c r="AJ174" s="94"/>
    </row>
    <row r="175" spans="1:36" s="22" customFormat="1" ht="76.5" outlineLevel="1" x14ac:dyDescent="0.25">
      <c r="A175" s="22" t="s">
        <v>277</v>
      </c>
      <c r="B175" s="72" t="s">
        <v>2852</v>
      </c>
      <c r="C175" s="21" t="s">
        <v>79</v>
      </c>
      <c r="D175" s="21" t="s">
        <v>575</v>
      </c>
      <c r="E175" s="21" t="s">
        <v>572</v>
      </c>
      <c r="F175" s="21" t="s">
        <v>576</v>
      </c>
      <c r="G175" s="21" t="s">
        <v>557</v>
      </c>
      <c r="H175" s="23" t="s">
        <v>81</v>
      </c>
      <c r="I175" s="24">
        <v>0</v>
      </c>
      <c r="J175" s="25">
        <v>710000000</v>
      </c>
      <c r="K175" s="25" t="s">
        <v>82</v>
      </c>
      <c r="L175" s="23" t="s">
        <v>696</v>
      </c>
      <c r="M175" s="78" t="s">
        <v>4125</v>
      </c>
      <c r="N175" s="26" t="s">
        <v>84</v>
      </c>
      <c r="O175" s="26" t="s">
        <v>4214</v>
      </c>
      <c r="P175" s="21" t="s">
        <v>91</v>
      </c>
      <c r="Q175" s="27">
        <v>796</v>
      </c>
      <c r="R175" s="26" t="s">
        <v>678</v>
      </c>
      <c r="S175" s="12">
        <v>3</v>
      </c>
      <c r="T175" s="12">
        <v>11607.14</v>
      </c>
      <c r="U175" s="12">
        <f t="shared" si="4"/>
        <v>34821.42</v>
      </c>
      <c r="V175" s="12">
        <f t="shared" si="5"/>
        <v>38999.990400000002</v>
      </c>
      <c r="W175" s="23"/>
      <c r="X175" s="23">
        <v>2017</v>
      </c>
      <c r="Y175" s="25"/>
      <c r="Z175" s="92" t="s">
        <v>689</v>
      </c>
      <c r="AA175" s="92" t="s">
        <v>682</v>
      </c>
      <c r="AB175" s="92"/>
      <c r="AC175" s="92"/>
      <c r="AD175" s="95"/>
      <c r="AE175" s="95"/>
      <c r="AF175" s="92"/>
      <c r="AG175" s="96"/>
      <c r="AH175" s="92"/>
      <c r="AI175" s="94"/>
      <c r="AJ175" s="94"/>
    </row>
    <row r="176" spans="1:36" s="22" customFormat="1" ht="76.5" outlineLevel="1" x14ac:dyDescent="0.25">
      <c r="A176" s="22" t="s">
        <v>277</v>
      </c>
      <c r="B176" s="72" t="s">
        <v>2853</v>
      </c>
      <c r="C176" s="21" t="s">
        <v>79</v>
      </c>
      <c r="D176" s="21" t="s">
        <v>575</v>
      </c>
      <c r="E176" s="21" t="s">
        <v>572</v>
      </c>
      <c r="F176" s="21" t="s">
        <v>576</v>
      </c>
      <c r="G176" s="21" t="s">
        <v>574</v>
      </c>
      <c r="H176" s="23" t="s">
        <v>81</v>
      </c>
      <c r="I176" s="24">
        <v>0</v>
      </c>
      <c r="J176" s="25">
        <v>710000000</v>
      </c>
      <c r="K176" s="25" t="s">
        <v>82</v>
      </c>
      <c r="L176" s="23" t="s">
        <v>696</v>
      </c>
      <c r="M176" s="78" t="s">
        <v>4125</v>
      </c>
      <c r="N176" s="26" t="s">
        <v>84</v>
      </c>
      <c r="O176" s="26" t="s">
        <v>4214</v>
      </c>
      <c r="P176" s="21" t="s">
        <v>91</v>
      </c>
      <c r="Q176" s="27">
        <v>796</v>
      </c>
      <c r="R176" s="26" t="s">
        <v>678</v>
      </c>
      <c r="S176" s="12">
        <v>4</v>
      </c>
      <c r="T176" s="12">
        <v>4821.43</v>
      </c>
      <c r="U176" s="12">
        <f t="shared" si="4"/>
        <v>19285.72</v>
      </c>
      <c r="V176" s="12">
        <f t="shared" si="5"/>
        <v>21600.006400000002</v>
      </c>
      <c r="W176" s="23"/>
      <c r="X176" s="23">
        <v>2017</v>
      </c>
      <c r="Y176" s="25"/>
      <c r="Z176" s="92" t="s">
        <v>689</v>
      </c>
      <c r="AA176" s="92" t="s">
        <v>682</v>
      </c>
      <c r="AB176" s="92"/>
      <c r="AC176" s="92"/>
      <c r="AD176" s="95"/>
      <c r="AE176" s="95"/>
      <c r="AF176" s="92"/>
      <c r="AG176" s="96"/>
      <c r="AH176" s="92"/>
      <c r="AI176" s="94"/>
      <c r="AJ176" s="94"/>
    </row>
    <row r="177" spans="1:36" s="22" customFormat="1" ht="76.5" outlineLevel="1" x14ac:dyDescent="0.25">
      <c r="A177" s="22" t="s">
        <v>277</v>
      </c>
      <c r="B177" s="72" t="s">
        <v>2854</v>
      </c>
      <c r="C177" s="21" t="s">
        <v>79</v>
      </c>
      <c r="D177" s="21" t="s">
        <v>578</v>
      </c>
      <c r="E177" s="21" t="s">
        <v>579</v>
      </c>
      <c r="F177" s="21" t="s">
        <v>429</v>
      </c>
      <c r="G177" s="21" t="s">
        <v>580</v>
      </c>
      <c r="H177" s="23" t="s">
        <v>81</v>
      </c>
      <c r="I177" s="24">
        <v>0</v>
      </c>
      <c r="J177" s="25">
        <v>710000000</v>
      </c>
      <c r="K177" s="25" t="s">
        <v>82</v>
      </c>
      <c r="L177" s="23" t="s">
        <v>696</v>
      </c>
      <c r="M177" s="78" t="s">
        <v>4125</v>
      </c>
      <c r="N177" s="26" t="s">
        <v>84</v>
      </c>
      <c r="O177" s="26" t="s">
        <v>4214</v>
      </c>
      <c r="P177" s="21" t="s">
        <v>91</v>
      </c>
      <c r="Q177" s="27">
        <v>796</v>
      </c>
      <c r="R177" s="26" t="s">
        <v>678</v>
      </c>
      <c r="S177" s="12">
        <v>1</v>
      </c>
      <c r="T177" s="12">
        <v>30803.57</v>
      </c>
      <c r="U177" s="12">
        <f t="shared" si="4"/>
        <v>30803.57</v>
      </c>
      <c r="V177" s="12">
        <f t="shared" si="5"/>
        <v>34499.998400000004</v>
      </c>
      <c r="W177" s="23"/>
      <c r="X177" s="23">
        <v>2017</v>
      </c>
      <c r="Y177" s="25"/>
      <c r="Z177" s="92" t="s">
        <v>689</v>
      </c>
      <c r="AA177" s="92" t="s">
        <v>682</v>
      </c>
      <c r="AB177" s="92"/>
      <c r="AC177" s="92"/>
      <c r="AD177" s="95"/>
      <c r="AE177" s="95"/>
      <c r="AF177" s="92"/>
      <c r="AG177" s="96"/>
      <c r="AH177" s="92"/>
      <c r="AI177" s="94"/>
      <c r="AJ177" s="94"/>
    </row>
    <row r="178" spans="1:36" s="22" customFormat="1" ht="76.5" outlineLevel="1" x14ac:dyDescent="0.25">
      <c r="A178" s="22" t="s">
        <v>277</v>
      </c>
      <c r="B178" s="72" t="s">
        <v>2855</v>
      </c>
      <c r="C178" s="21" t="s">
        <v>79</v>
      </c>
      <c r="D178" s="21" t="s">
        <v>578</v>
      </c>
      <c r="E178" s="21" t="s">
        <v>579</v>
      </c>
      <c r="F178" s="21" t="s">
        <v>429</v>
      </c>
      <c r="G178" s="21" t="s">
        <v>581</v>
      </c>
      <c r="H178" s="23" t="s">
        <v>81</v>
      </c>
      <c r="I178" s="24">
        <v>0</v>
      </c>
      <c r="J178" s="25">
        <v>710000000</v>
      </c>
      <c r="K178" s="25" t="s">
        <v>82</v>
      </c>
      <c r="L178" s="23" t="s">
        <v>696</v>
      </c>
      <c r="M178" s="78" t="s">
        <v>4125</v>
      </c>
      <c r="N178" s="26" t="s">
        <v>84</v>
      </c>
      <c r="O178" s="26" t="s">
        <v>4214</v>
      </c>
      <c r="P178" s="21" t="s">
        <v>91</v>
      </c>
      <c r="Q178" s="27">
        <v>796</v>
      </c>
      <c r="R178" s="26" t="s">
        <v>678</v>
      </c>
      <c r="S178" s="12">
        <v>1</v>
      </c>
      <c r="T178" s="12">
        <v>17321.43</v>
      </c>
      <c r="U178" s="12">
        <f t="shared" si="4"/>
        <v>17321.43</v>
      </c>
      <c r="V178" s="12">
        <f t="shared" si="5"/>
        <v>19400.001600000003</v>
      </c>
      <c r="W178" s="23"/>
      <c r="X178" s="23">
        <v>2017</v>
      </c>
      <c r="Y178" s="25"/>
      <c r="Z178" s="92" t="s">
        <v>689</v>
      </c>
      <c r="AA178" s="92" t="s">
        <v>682</v>
      </c>
      <c r="AB178" s="92"/>
      <c r="AC178" s="92"/>
      <c r="AD178" s="95"/>
      <c r="AE178" s="95"/>
      <c r="AF178" s="92"/>
      <c r="AG178" s="96"/>
      <c r="AH178" s="92"/>
      <c r="AI178" s="94"/>
      <c r="AJ178" s="94"/>
    </row>
    <row r="179" spans="1:36" s="22" customFormat="1" ht="76.5" outlineLevel="1" x14ac:dyDescent="0.25">
      <c r="A179" s="22" t="s">
        <v>277</v>
      </c>
      <c r="B179" s="72" t="s">
        <v>2856</v>
      </c>
      <c r="C179" s="21" t="s">
        <v>79</v>
      </c>
      <c r="D179" s="21" t="s">
        <v>582</v>
      </c>
      <c r="E179" s="21" t="s">
        <v>579</v>
      </c>
      <c r="F179" s="21" t="s">
        <v>404</v>
      </c>
      <c r="G179" s="21" t="s">
        <v>583</v>
      </c>
      <c r="H179" s="23" t="s">
        <v>81</v>
      </c>
      <c r="I179" s="24">
        <v>0</v>
      </c>
      <c r="J179" s="25">
        <v>710000000</v>
      </c>
      <c r="K179" s="25" t="s">
        <v>82</v>
      </c>
      <c r="L179" s="23" t="s">
        <v>696</v>
      </c>
      <c r="M179" s="78" t="s">
        <v>4125</v>
      </c>
      <c r="N179" s="26" t="s">
        <v>84</v>
      </c>
      <c r="O179" s="26" t="s">
        <v>4214</v>
      </c>
      <c r="P179" s="21" t="s">
        <v>91</v>
      </c>
      <c r="Q179" s="27">
        <v>796</v>
      </c>
      <c r="R179" s="26" t="s">
        <v>678</v>
      </c>
      <c r="S179" s="12">
        <v>4</v>
      </c>
      <c r="T179" s="12">
        <v>40178.57</v>
      </c>
      <c r="U179" s="12">
        <f t="shared" si="4"/>
        <v>160714.28</v>
      </c>
      <c r="V179" s="12">
        <f t="shared" si="5"/>
        <v>179999.99360000002</v>
      </c>
      <c r="W179" s="23"/>
      <c r="X179" s="23">
        <v>2017</v>
      </c>
      <c r="Y179" s="25"/>
      <c r="Z179" s="92" t="s">
        <v>689</v>
      </c>
      <c r="AA179" s="92" t="s">
        <v>682</v>
      </c>
      <c r="AB179" s="92"/>
      <c r="AC179" s="92"/>
      <c r="AD179" s="95"/>
      <c r="AE179" s="95"/>
      <c r="AF179" s="92"/>
      <c r="AG179" s="96"/>
      <c r="AH179" s="92"/>
      <c r="AI179" s="94"/>
      <c r="AJ179" s="94"/>
    </row>
    <row r="180" spans="1:36" s="22" customFormat="1" ht="76.5" outlineLevel="1" x14ac:dyDescent="0.25">
      <c r="A180" s="22" t="s">
        <v>277</v>
      </c>
      <c r="B180" s="72" t="s">
        <v>2857</v>
      </c>
      <c r="C180" s="21" t="s">
        <v>79</v>
      </c>
      <c r="D180" s="21" t="s">
        <v>584</v>
      </c>
      <c r="E180" s="21" t="s">
        <v>579</v>
      </c>
      <c r="F180" s="21" t="s">
        <v>406</v>
      </c>
      <c r="G180" s="21" t="s">
        <v>585</v>
      </c>
      <c r="H180" s="23" t="s">
        <v>81</v>
      </c>
      <c r="I180" s="24">
        <v>0</v>
      </c>
      <c r="J180" s="25">
        <v>710000000</v>
      </c>
      <c r="K180" s="25" t="s">
        <v>82</v>
      </c>
      <c r="L180" s="23" t="s">
        <v>696</v>
      </c>
      <c r="M180" s="78" t="s">
        <v>4125</v>
      </c>
      <c r="N180" s="26" t="s">
        <v>84</v>
      </c>
      <c r="O180" s="26" t="s">
        <v>4214</v>
      </c>
      <c r="P180" s="21" t="s">
        <v>91</v>
      </c>
      <c r="Q180" s="27">
        <v>796</v>
      </c>
      <c r="R180" s="26" t="s">
        <v>678</v>
      </c>
      <c r="S180" s="12">
        <v>1</v>
      </c>
      <c r="T180" s="12">
        <v>33035.71</v>
      </c>
      <c r="U180" s="12">
        <f t="shared" si="4"/>
        <v>33035.71</v>
      </c>
      <c r="V180" s="12">
        <f t="shared" si="5"/>
        <v>36999.995200000005</v>
      </c>
      <c r="W180" s="23"/>
      <c r="X180" s="23">
        <v>2017</v>
      </c>
      <c r="Y180" s="25"/>
      <c r="Z180" s="92" t="s">
        <v>689</v>
      </c>
      <c r="AA180" s="92" t="s">
        <v>682</v>
      </c>
      <c r="AB180" s="92"/>
      <c r="AC180" s="92"/>
      <c r="AD180" s="95"/>
      <c r="AE180" s="95"/>
      <c r="AF180" s="92"/>
      <c r="AG180" s="96"/>
      <c r="AH180" s="92"/>
      <c r="AI180" s="94"/>
      <c r="AJ180" s="94"/>
    </row>
    <row r="181" spans="1:36" s="22" customFormat="1" ht="76.5" outlineLevel="1" x14ac:dyDescent="0.25">
      <c r="A181" s="22" t="s">
        <v>277</v>
      </c>
      <c r="B181" s="72" t="s">
        <v>2858</v>
      </c>
      <c r="C181" s="21" t="s">
        <v>79</v>
      </c>
      <c r="D181" s="21" t="s">
        <v>584</v>
      </c>
      <c r="E181" s="21" t="s">
        <v>579</v>
      </c>
      <c r="F181" s="21" t="s">
        <v>406</v>
      </c>
      <c r="G181" s="21" t="s">
        <v>586</v>
      </c>
      <c r="H181" s="23" t="s">
        <v>81</v>
      </c>
      <c r="I181" s="24">
        <v>0</v>
      </c>
      <c r="J181" s="25">
        <v>710000000</v>
      </c>
      <c r="K181" s="25" t="s">
        <v>82</v>
      </c>
      <c r="L181" s="23" t="s">
        <v>696</v>
      </c>
      <c r="M181" s="78" t="s">
        <v>4125</v>
      </c>
      <c r="N181" s="26" t="s">
        <v>84</v>
      </c>
      <c r="O181" s="26" t="s">
        <v>4214</v>
      </c>
      <c r="P181" s="21" t="s">
        <v>91</v>
      </c>
      <c r="Q181" s="27">
        <v>796</v>
      </c>
      <c r="R181" s="26" t="s">
        <v>678</v>
      </c>
      <c r="S181" s="12">
        <v>1</v>
      </c>
      <c r="T181" s="12">
        <v>45982.14</v>
      </c>
      <c r="U181" s="12">
        <f t="shared" si="4"/>
        <v>45982.14</v>
      </c>
      <c r="V181" s="12">
        <f t="shared" si="5"/>
        <v>51499.996800000001</v>
      </c>
      <c r="W181" s="23"/>
      <c r="X181" s="23">
        <v>2017</v>
      </c>
      <c r="Y181" s="25"/>
      <c r="Z181" s="92" t="s">
        <v>689</v>
      </c>
      <c r="AA181" s="92" t="s">
        <v>682</v>
      </c>
      <c r="AB181" s="92"/>
      <c r="AC181" s="92"/>
      <c r="AD181" s="95"/>
      <c r="AE181" s="95"/>
      <c r="AF181" s="92"/>
      <c r="AG181" s="96"/>
      <c r="AH181" s="92"/>
      <c r="AI181" s="94"/>
      <c r="AJ181" s="94"/>
    </row>
    <row r="182" spans="1:36" s="22" customFormat="1" ht="76.5" outlineLevel="1" x14ac:dyDescent="0.25">
      <c r="A182" s="22" t="s">
        <v>277</v>
      </c>
      <c r="B182" s="72" t="s">
        <v>2859</v>
      </c>
      <c r="C182" s="21" t="s">
        <v>79</v>
      </c>
      <c r="D182" s="21" t="s">
        <v>587</v>
      </c>
      <c r="E182" s="21" t="s">
        <v>588</v>
      </c>
      <c r="F182" s="21" t="s">
        <v>589</v>
      </c>
      <c r="G182" s="21" t="s">
        <v>590</v>
      </c>
      <c r="H182" s="23" t="s">
        <v>81</v>
      </c>
      <c r="I182" s="24">
        <v>0</v>
      </c>
      <c r="J182" s="25">
        <v>710000000</v>
      </c>
      <c r="K182" s="25" t="s">
        <v>82</v>
      </c>
      <c r="L182" s="23" t="s">
        <v>696</v>
      </c>
      <c r="M182" s="78" t="s">
        <v>4125</v>
      </c>
      <c r="N182" s="26" t="s">
        <v>84</v>
      </c>
      <c r="O182" s="26" t="s">
        <v>4214</v>
      </c>
      <c r="P182" s="21" t="s">
        <v>91</v>
      </c>
      <c r="Q182" s="27">
        <v>796</v>
      </c>
      <c r="R182" s="26" t="s">
        <v>678</v>
      </c>
      <c r="S182" s="12">
        <v>1</v>
      </c>
      <c r="T182" s="12">
        <v>15625</v>
      </c>
      <c r="U182" s="12">
        <f t="shared" si="4"/>
        <v>15625</v>
      </c>
      <c r="V182" s="12">
        <f t="shared" si="5"/>
        <v>17500</v>
      </c>
      <c r="W182" s="23"/>
      <c r="X182" s="23">
        <v>2017</v>
      </c>
      <c r="Y182" s="25"/>
      <c r="Z182" s="92" t="s">
        <v>689</v>
      </c>
      <c r="AA182" s="92" t="s">
        <v>682</v>
      </c>
      <c r="AB182" s="92"/>
      <c r="AC182" s="92"/>
      <c r="AD182" s="95"/>
      <c r="AE182" s="95"/>
      <c r="AF182" s="92"/>
      <c r="AG182" s="96"/>
      <c r="AH182" s="92"/>
      <c r="AI182" s="94"/>
      <c r="AJ182" s="94"/>
    </row>
    <row r="183" spans="1:36" s="22" customFormat="1" ht="76.5" outlineLevel="1" x14ac:dyDescent="0.25">
      <c r="A183" s="22" t="s">
        <v>277</v>
      </c>
      <c r="B183" s="72" t="s">
        <v>2860</v>
      </c>
      <c r="C183" s="21" t="s">
        <v>79</v>
      </c>
      <c r="D183" s="21" t="s">
        <v>591</v>
      </c>
      <c r="E183" s="21" t="s">
        <v>592</v>
      </c>
      <c r="F183" s="21" t="s">
        <v>593</v>
      </c>
      <c r="G183" s="21" t="s">
        <v>594</v>
      </c>
      <c r="H183" s="23" t="s">
        <v>81</v>
      </c>
      <c r="I183" s="24">
        <v>0</v>
      </c>
      <c r="J183" s="25">
        <v>710000000</v>
      </c>
      <c r="K183" s="25" t="s">
        <v>82</v>
      </c>
      <c r="L183" s="23" t="s">
        <v>696</v>
      </c>
      <c r="M183" s="78" t="s">
        <v>4125</v>
      </c>
      <c r="N183" s="26" t="s">
        <v>84</v>
      </c>
      <c r="O183" s="26" t="s">
        <v>4214</v>
      </c>
      <c r="P183" s="21" t="s">
        <v>91</v>
      </c>
      <c r="Q183" s="27">
        <v>796</v>
      </c>
      <c r="R183" s="26" t="s">
        <v>678</v>
      </c>
      <c r="S183" s="12">
        <v>1</v>
      </c>
      <c r="T183" s="12">
        <v>65178.57</v>
      </c>
      <c r="U183" s="12">
        <f t="shared" si="4"/>
        <v>65178.57</v>
      </c>
      <c r="V183" s="12">
        <f t="shared" si="5"/>
        <v>72999.998400000011</v>
      </c>
      <c r="W183" s="23"/>
      <c r="X183" s="23">
        <v>2017</v>
      </c>
      <c r="Y183" s="25"/>
      <c r="Z183" s="92" t="s">
        <v>689</v>
      </c>
      <c r="AA183" s="92" t="s">
        <v>682</v>
      </c>
      <c r="AB183" s="92"/>
      <c r="AC183" s="92"/>
      <c r="AD183" s="95"/>
      <c r="AE183" s="95"/>
      <c r="AF183" s="92"/>
      <c r="AG183" s="96"/>
      <c r="AH183" s="92"/>
      <c r="AI183" s="94"/>
      <c r="AJ183" s="94"/>
    </row>
    <row r="184" spans="1:36" s="22" customFormat="1" ht="76.5" outlineLevel="1" x14ac:dyDescent="0.25">
      <c r="A184" s="22" t="s">
        <v>277</v>
      </c>
      <c r="B184" s="72" t="s">
        <v>2861</v>
      </c>
      <c r="C184" s="21" t="s">
        <v>79</v>
      </c>
      <c r="D184" s="21" t="s">
        <v>595</v>
      </c>
      <c r="E184" s="21" t="s">
        <v>596</v>
      </c>
      <c r="F184" s="21" t="s">
        <v>597</v>
      </c>
      <c r="G184" s="21" t="s">
        <v>598</v>
      </c>
      <c r="H184" s="23" t="s">
        <v>81</v>
      </c>
      <c r="I184" s="24">
        <v>0</v>
      </c>
      <c r="J184" s="25">
        <v>710000000</v>
      </c>
      <c r="K184" s="25" t="s">
        <v>82</v>
      </c>
      <c r="L184" s="23" t="s">
        <v>696</v>
      </c>
      <c r="M184" s="78" t="s">
        <v>4125</v>
      </c>
      <c r="N184" s="26" t="s">
        <v>84</v>
      </c>
      <c r="O184" s="26" t="s">
        <v>4214</v>
      </c>
      <c r="P184" s="21" t="s">
        <v>91</v>
      </c>
      <c r="Q184" s="27">
        <v>796</v>
      </c>
      <c r="R184" s="26" t="s">
        <v>678</v>
      </c>
      <c r="S184" s="12">
        <v>2</v>
      </c>
      <c r="T184" s="12">
        <v>8928.57</v>
      </c>
      <c r="U184" s="12">
        <f t="shared" si="4"/>
        <v>17857.14</v>
      </c>
      <c r="V184" s="12">
        <f t="shared" si="5"/>
        <v>19999.996800000001</v>
      </c>
      <c r="W184" s="23"/>
      <c r="X184" s="23">
        <v>2017</v>
      </c>
      <c r="Y184" s="25"/>
      <c r="Z184" s="92" t="s">
        <v>689</v>
      </c>
      <c r="AA184" s="92" t="s">
        <v>682</v>
      </c>
      <c r="AB184" s="92"/>
      <c r="AC184" s="92"/>
      <c r="AD184" s="95"/>
      <c r="AE184" s="95"/>
      <c r="AF184" s="92"/>
      <c r="AG184" s="96"/>
      <c r="AH184" s="92"/>
      <c r="AI184" s="94"/>
      <c r="AJ184" s="94"/>
    </row>
    <row r="185" spans="1:36" s="22" customFormat="1" ht="76.5" outlineLevel="1" x14ac:dyDescent="0.25">
      <c r="A185" s="22" t="s">
        <v>277</v>
      </c>
      <c r="B185" s="72" t="s">
        <v>2862</v>
      </c>
      <c r="C185" s="21" t="s">
        <v>79</v>
      </c>
      <c r="D185" s="21" t="s">
        <v>595</v>
      </c>
      <c r="E185" s="21" t="s">
        <v>596</v>
      </c>
      <c r="F185" s="21" t="s">
        <v>597</v>
      </c>
      <c r="G185" s="21" t="s">
        <v>599</v>
      </c>
      <c r="H185" s="23" t="s">
        <v>81</v>
      </c>
      <c r="I185" s="24">
        <v>0</v>
      </c>
      <c r="J185" s="25">
        <v>710000000</v>
      </c>
      <c r="K185" s="25" t="s">
        <v>82</v>
      </c>
      <c r="L185" s="23" t="s">
        <v>696</v>
      </c>
      <c r="M185" s="78" t="s">
        <v>4125</v>
      </c>
      <c r="N185" s="26" t="s">
        <v>84</v>
      </c>
      <c r="O185" s="26" t="s">
        <v>4214</v>
      </c>
      <c r="P185" s="21" t="s">
        <v>91</v>
      </c>
      <c r="Q185" s="27">
        <v>796</v>
      </c>
      <c r="R185" s="26" t="s">
        <v>678</v>
      </c>
      <c r="S185" s="12">
        <v>2</v>
      </c>
      <c r="T185" s="12">
        <v>4464.29</v>
      </c>
      <c r="U185" s="12">
        <f t="shared" si="4"/>
        <v>8928.58</v>
      </c>
      <c r="V185" s="12">
        <f t="shared" si="5"/>
        <v>10000.009600000001</v>
      </c>
      <c r="W185" s="23"/>
      <c r="X185" s="23">
        <v>2017</v>
      </c>
      <c r="Y185" s="25"/>
      <c r="Z185" s="92" t="s">
        <v>689</v>
      </c>
      <c r="AA185" s="92" t="s">
        <v>682</v>
      </c>
      <c r="AB185" s="92"/>
      <c r="AC185" s="92"/>
      <c r="AD185" s="95"/>
      <c r="AE185" s="95"/>
      <c r="AF185" s="92"/>
      <c r="AG185" s="96"/>
      <c r="AH185" s="92"/>
      <c r="AI185" s="94"/>
      <c r="AJ185" s="94"/>
    </row>
    <row r="186" spans="1:36" s="22" customFormat="1" ht="76.5" outlineLevel="1" x14ac:dyDescent="0.25">
      <c r="A186" s="22" t="s">
        <v>277</v>
      </c>
      <c r="B186" s="72" t="s">
        <v>2863</v>
      </c>
      <c r="C186" s="21" t="s">
        <v>79</v>
      </c>
      <c r="D186" s="21" t="s">
        <v>600</v>
      </c>
      <c r="E186" s="21" t="s">
        <v>601</v>
      </c>
      <c r="F186" s="21" t="s">
        <v>602</v>
      </c>
      <c r="G186" s="21" t="s">
        <v>574</v>
      </c>
      <c r="H186" s="23" t="s">
        <v>81</v>
      </c>
      <c r="I186" s="24">
        <v>0</v>
      </c>
      <c r="J186" s="25">
        <v>710000000</v>
      </c>
      <c r="K186" s="25" t="s">
        <v>82</v>
      </c>
      <c r="L186" s="23" t="s">
        <v>696</v>
      </c>
      <c r="M186" s="78" t="s">
        <v>4125</v>
      </c>
      <c r="N186" s="26" t="s">
        <v>84</v>
      </c>
      <c r="O186" s="26" t="s">
        <v>4214</v>
      </c>
      <c r="P186" s="21" t="s">
        <v>91</v>
      </c>
      <c r="Q186" s="27">
        <v>796</v>
      </c>
      <c r="R186" s="26" t="s">
        <v>678</v>
      </c>
      <c r="S186" s="12">
        <v>4</v>
      </c>
      <c r="T186" s="12">
        <v>8035.71</v>
      </c>
      <c r="U186" s="12">
        <f t="shared" si="4"/>
        <v>32142.84</v>
      </c>
      <c r="V186" s="12">
        <f t="shared" si="5"/>
        <v>35999.980800000005</v>
      </c>
      <c r="W186" s="23"/>
      <c r="X186" s="23">
        <v>2017</v>
      </c>
      <c r="Y186" s="25"/>
      <c r="Z186" s="92" t="s">
        <v>689</v>
      </c>
      <c r="AA186" s="92" t="s">
        <v>682</v>
      </c>
      <c r="AB186" s="92"/>
      <c r="AC186" s="92"/>
      <c r="AD186" s="95"/>
      <c r="AE186" s="95"/>
      <c r="AF186" s="92"/>
      <c r="AG186" s="96"/>
      <c r="AH186" s="92"/>
      <c r="AI186" s="94"/>
      <c r="AJ186" s="94"/>
    </row>
    <row r="187" spans="1:36" s="22" customFormat="1" ht="76.5" outlineLevel="1" x14ac:dyDescent="0.25">
      <c r="A187" s="22" t="s">
        <v>277</v>
      </c>
      <c r="B187" s="72" t="s">
        <v>2864</v>
      </c>
      <c r="C187" s="21" t="s">
        <v>79</v>
      </c>
      <c r="D187" s="21" t="s">
        <v>600</v>
      </c>
      <c r="E187" s="21" t="s">
        <v>601</v>
      </c>
      <c r="F187" s="21" t="s">
        <v>602</v>
      </c>
      <c r="G187" s="21" t="s">
        <v>603</v>
      </c>
      <c r="H187" s="23" t="s">
        <v>81</v>
      </c>
      <c r="I187" s="24">
        <v>0</v>
      </c>
      <c r="J187" s="25">
        <v>710000000</v>
      </c>
      <c r="K187" s="25" t="s">
        <v>82</v>
      </c>
      <c r="L187" s="23" t="s">
        <v>696</v>
      </c>
      <c r="M187" s="78" t="s">
        <v>4125</v>
      </c>
      <c r="N187" s="26" t="s">
        <v>84</v>
      </c>
      <c r="O187" s="26" t="s">
        <v>4214</v>
      </c>
      <c r="P187" s="21" t="s">
        <v>91</v>
      </c>
      <c r="Q187" s="27">
        <v>796</v>
      </c>
      <c r="R187" s="26" t="s">
        <v>678</v>
      </c>
      <c r="S187" s="12">
        <v>4</v>
      </c>
      <c r="T187" s="12">
        <v>8928.57</v>
      </c>
      <c r="U187" s="12">
        <f t="shared" si="4"/>
        <v>35714.28</v>
      </c>
      <c r="V187" s="12">
        <f t="shared" si="5"/>
        <v>39999.993600000002</v>
      </c>
      <c r="W187" s="23"/>
      <c r="X187" s="23">
        <v>2017</v>
      </c>
      <c r="Y187" s="25"/>
      <c r="Z187" s="92" t="s">
        <v>689</v>
      </c>
      <c r="AA187" s="92" t="s">
        <v>682</v>
      </c>
      <c r="AB187" s="92"/>
      <c r="AC187" s="92"/>
      <c r="AD187" s="95"/>
      <c r="AE187" s="95"/>
      <c r="AF187" s="92"/>
      <c r="AG187" s="96"/>
      <c r="AH187" s="92"/>
      <c r="AI187" s="94"/>
      <c r="AJ187" s="94"/>
    </row>
    <row r="188" spans="1:36" s="22" customFormat="1" ht="76.5" outlineLevel="1" x14ac:dyDescent="0.25">
      <c r="A188" s="22" t="s">
        <v>277</v>
      </c>
      <c r="B188" s="72" t="s">
        <v>2865</v>
      </c>
      <c r="C188" s="21" t="s">
        <v>79</v>
      </c>
      <c r="D188" s="21" t="s">
        <v>600</v>
      </c>
      <c r="E188" s="21" t="s">
        <v>601</v>
      </c>
      <c r="F188" s="21" t="s">
        <v>602</v>
      </c>
      <c r="G188" s="21" t="s">
        <v>604</v>
      </c>
      <c r="H188" s="23" t="s">
        <v>81</v>
      </c>
      <c r="I188" s="24">
        <v>0</v>
      </c>
      <c r="J188" s="25">
        <v>710000000</v>
      </c>
      <c r="K188" s="25" t="s">
        <v>82</v>
      </c>
      <c r="L188" s="23" t="s">
        <v>696</v>
      </c>
      <c r="M188" s="78" t="s">
        <v>4125</v>
      </c>
      <c r="N188" s="26" t="s">
        <v>84</v>
      </c>
      <c r="O188" s="26" t="s">
        <v>4214</v>
      </c>
      <c r="P188" s="21" t="s">
        <v>91</v>
      </c>
      <c r="Q188" s="27">
        <v>796</v>
      </c>
      <c r="R188" s="26" t="s">
        <v>678</v>
      </c>
      <c r="S188" s="12">
        <v>2</v>
      </c>
      <c r="T188" s="12">
        <v>16071.43</v>
      </c>
      <c r="U188" s="12">
        <f t="shared" si="4"/>
        <v>32142.86</v>
      </c>
      <c r="V188" s="12">
        <f t="shared" si="5"/>
        <v>36000.003200000006</v>
      </c>
      <c r="W188" s="23"/>
      <c r="X188" s="23">
        <v>2017</v>
      </c>
      <c r="Y188" s="25"/>
      <c r="Z188" s="92" t="s">
        <v>689</v>
      </c>
      <c r="AA188" s="92" t="s">
        <v>682</v>
      </c>
      <c r="AB188" s="92"/>
      <c r="AC188" s="92"/>
      <c r="AD188" s="95"/>
      <c r="AE188" s="95"/>
      <c r="AF188" s="92"/>
      <c r="AG188" s="96"/>
      <c r="AH188" s="92"/>
      <c r="AI188" s="94"/>
      <c r="AJ188" s="94"/>
    </row>
    <row r="189" spans="1:36" s="22" customFormat="1" ht="76.5" outlineLevel="1" x14ac:dyDescent="0.25">
      <c r="A189" s="22" t="s">
        <v>277</v>
      </c>
      <c r="B189" s="72" t="s">
        <v>2866</v>
      </c>
      <c r="C189" s="21" t="s">
        <v>79</v>
      </c>
      <c r="D189" s="21" t="s">
        <v>600</v>
      </c>
      <c r="E189" s="21" t="s">
        <v>601</v>
      </c>
      <c r="F189" s="21" t="s">
        <v>602</v>
      </c>
      <c r="G189" s="21" t="s">
        <v>605</v>
      </c>
      <c r="H189" s="23" t="s">
        <v>81</v>
      </c>
      <c r="I189" s="24">
        <v>0</v>
      </c>
      <c r="J189" s="25">
        <v>710000000</v>
      </c>
      <c r="K189" s="25" t="s">
        <v>82</v>
      </c>
      <c r="L189" s="23" t="s">
        <v>696</v>
      </c>
      <c r="M189" s="78" t="s">
        <v>4125</v>
      </c>
      <c r="N189" s="26" t="s">
        <v>84</v>
      </c>
      <c r="O189" s="26" t="s">
        <v>4214</v>
      </c>
      <c r="P189" s="21" t="s">
        <v>91</v>
      </c>
      <c r="Q189" s="27">
        <v>796</v>
      </c>
      <c r="R189" s="26" t="s">
        <v>678</v>
      </c>
      <c r="S189" s="12">
        <v>2</v>
      </c>
      <c r="T189" s="12">
        <v>15357.14</v>
      </c>
      <c r="U189" s="12">
        <f t="shared" si="4"/>
        <v>30714.28</v>
      </c>
      <c r="V189" s="12">
        <f t="shared" si="5"/>
        <v>34399.993600000002</v>
      </c>
      <c r="W189" s="23"/>
      <c r="X189" s="23">
        <v>2017</v>
      </c>
      <c r="Y189" s="25"/>
      <c r="Z189" s="92" t="s">
        <v>689</v>
      </c>
      <c r="AA189" s="92" t="s">
        <v>682</v>
      </c>
      <c r="AB189" s="92"/>
      <c r="AC189" s="92"/>
      <c r="AD189" s="95"/>
      <c r="AE189" s="95"/>
      <c r="AF189" s="92"/>
      <c r="AG189" s="96"/>
      <c r="AH189" s="92"/>
      <c r="AI189" s="94"/>
      <c r="AJ189" s="94"/>
    </row>
    <row r="190" spans="1:36" s="22" customFormat="1" ht="76.5" outlineLevel="1" x14ac:dyDescent="0.25">
      <c r="A190" s="22" t="s">
        <v>277</v>
      </c>
      <c r="B190" s="72" t="s">
        <v>2867</v>
      </c>
      <c r="C190" s="21" t="s">
        <v>79</v>
      </c>
      <c r="D190" s="21" t="s">
        <v>600</v>
      </c>
      <c r="E190" s="21" t="s">
        <v>601</v>
      </c>
      <c r="F190" s="21" t="s">
        <v>602</v>
      </c>
      <c r="G190" s="21" t="s">
        <v>606</v>
      </c>
      <c r="H190" s="23" t="s">
        <v>81</v>
      </c>
      <c r="I190" s="24">
        <v>0</v>
      </c>
      <c r="J190" s="25">
        <v>710000000</v>
      </c>
      <c r="K190" s="25" t="s">
        <v>82</v>
      </c>
      <c r="L190" s="23" t="s">
        <v>696</v>
      </c>
      <c r="M190" s="78" t="s">
        <v>4125</v>
      </c>
      <c r="N190" s="26" t="s">
        <v>84</v>
      </c>
      <c r="O190" s="26" t="s">
        <v>4214</v>
      </c>
      <c r="P190" s="21" t="s">
        <v>91</v>
      </c>
      <c r="Q190" s="27">
        <v>796</v>
      </c>
      <c r="R190" s="26" t="s">
        <v>678</v>
      </c>
      <c r="S190" s="12">
        <v>2</v>
      </c>
      <c r="T190" s="12">
        <v>16071.43</v>
      </c>
      <c r="U190" s="12">
        <f t="shared" si="4"/>
        <v>32142.86</v>
      </c>
      <c r="V190" s="12">
        <f t="shared" si="5"/>
        <v>36000.003200000006</v>
      </c>
      <c r="W190" s="23"/>
      <c r="X190" s="23">
        <v>2017</v>
      </c>
      <c r="Y190" s="25"/>
      <c r="Z190" s="92" t="s">
        <v>689</v>
      </c>
      <c r="AA190" s="92" t="s">
        <v>682</v>
      </c>
      <c r="AB190" s="92"/>
      <c r="AC190" s="92"/>
      <c r="AD190" s="95"/>
      <c r="AE190" s="95"/>
      <c r="AF190" s="92"/>
      <c r="AG190" s="96"/>
      <c r="AH190" s="92"/>
      <c r="AI190" s="94"/>
      <c r="AJ190" s="94"/>
    </row>
    <row r="191" spans="1:36" s="22" customFormat="1" ht="76.5" outlineLevel="1" x14ac:dyDescent="0.25">
      <c r="A191" s="22" t="s">
        <v>277</v>
      </c>
      <c r="B191" s="72" t="s">
        <v>2868</v>
      </c>
      <c r="C191" s="21" t="s">
        <v>79</v>
      </c>
      <c r="D191" s="21" t="s">
        <v>600</v>
      </c>
      <c r="E191" s="21" t="s">
        <v>601</v>
      </c>
      <c r="F191" s="21" t="s">
        <v>602</v>
      </c>
      <c r="G191" s="21" t="s">
        <v>607</v>
      </c>
      <c r="H191" s="23" t="s">
        <v>81</v>
      </c>
      <c r="I191" s="24">
        <v>0</v>
      </c>
      <c r="J191" s="25">
        <v>710000000</v>
      </c>
      <c r="K191" s="25" t="s">
        <v>82</v>
      </c>
      <c r="L191" s="23" t="s">
        <v>696</v>
      </c>
      <c r="M191" s="78" t="s">
        <v>4125</v>
      </c>
      <c r="N191" s="26" t="s">
        <v>84</v>
      </c>
      <c r="O191" s="26" t="s">
        <v>4214</v>
      </c>
      <c r="P191" s="21" t="s">
        <v>91</v>
      </c>
      <c r="Q191" s="27">
        <v>796</v>
      </c>
      <c r="R191" s="26" t="s">
        <v>678</v>
      </c>
      <c r="S191" s="12">
        <v>2</v>
      </c>
      <c r="T191" s="12">
        <v>15357.14</v>
      </c>
      <c r="U191" s="12">
        <f t="shared" si="4"/>
        <v>30714.28</v>
      </c>
      <c r="V191" s="12">
        <f t="shared" si="5"/>
        <v>34399.993600000002</v>
      </c>
      <c r="W191" s="23"/>
      <c r="X191" s="23">
        <v>2017</v>
      </c>
      <c r="Y191" s="25"/>
      <c r="Z191" s="92" t="s">
        <v>689</v>
      </c>
      <c r="AA191" s="92" t="s">
        <v>682</v>
      </c>
      <c r="AB191" s="92"/>
      <c r="AC191" s="92"/>
      <c r="AD191" s="95"/>
      <c r="AE191" s="95"/>
      <c r="AF191" s="92"/>
      <c r="AG191" s="96"/>
      <c r="AH191" s="92"/>
      <c r="AI191" s="94"/>
      <c r="AJ191" s="94"/>
    </row>
    <row r="192" spans="1:36" s="22" customFormat="1" ht="76.5" outlineLevel="1" x14ac:dyDescent="0.25">
      <c r="A192" s="22" t="s">
        <v>277</v>
      </c>
      <c r="B192" s="72" t="s">
        <v>2869</v>
      </c>
      <c r="C192" s="21" t="s">
        <v>79</v>
      </c>
      <c r="D192" s="21" t="s">
        <v>608</v>
      </c>
      <c r="E192" s="21" t="s">
        <v>609</v>
      </c>
      <c r="F192" s="21" t="s">
        <v>610</v>
      </c>
      <c r="G192" s="21" t="s">
        <v>611</v>
      </c>
      <c r="H192" s="23" t="s">
        <v>81</v>
      </c>
      <c r="I192" s="24">
        <v>0</v>
      </c>
      <c r="J192" s="25">
        <v>710000000</v>
      </c>
      <c r="K192" s="25" t="s">
        <v>82</v>
      </c>
      <c r="L192" s="23" t="s">
        <v>696</v>
      </c>
      <c r="M192" s="78" t="s">
        <v>4125</v>
      </c>
      <c r="N192" s="26" t="s">
        <v>84</v>
      </c>
      <c r="O192" s="26" t="s">
        <v>4214</v>
      </c>
      <c r="P192" s="21" t="s">
        <v>91</v>
      </c>
      <c r="Q192" s="27">
        <v>796</v>
      </c>
      <c r="R192" s="26" t="s">
        <v>678</v>
      </c>
      <c r="S192" s="12">
        <v>2</v>
      </c>
      <c r="T192" s="12">
        <v>8191.96</v>
      </c>
      <c r="U192" s="12">
        <f t="shared" si="4"/>
        <v>16383.92</v>
      </c>
      <c r="V192" s="12">
        <f t="shared" si="5"/>
        <v>18349.990400000002</v>
      </c>
      <c r="W192" s="23"/>
      <c r="X192" s="23">
        <v>2017</v>
      </c>
      <c r="Y192" s="25"/>
      <c r="Z192" s="92" t="s">
        <v>689</v>
      </c>
      <c r="AA192" s="92" t="s">
        <v>682</v>
      </c>
      <c r="AB192" s="92"/>
      <c r="AC192" s="92"/>
      <c r="AD192" s="95"/>
      <c r="AE192" s="95"/>
      <c r="AF192" s="92"/>
      <c r="AG192" s="96"/>
      <c r="AH192" s="92"/>
      <c r="AI192" s="94"/>
      <c r="AJ192" s="94"/>
    </row>
    <row r="193" spans="1:36" s="22" customFormat="1" ht="76.5" outlineLevel="1" x14ac:dyDescent="0.25">
      <c r="A193" s="22" t="s">
        <v>277</v>
      </c>
      <c r="B193" s="72" t="s">
        <v>2870</v>
      </c>
      <c r="C193" s="21" t="s">
        <v>79</v>
      </c>
      <c r="D193" s="21" t="s">
        <v>608</v>
      </c>
      <c r="E193" s="21" t="s">
        <v>609</v>
      </c>
      <c r="F193" s="21" t="s">
        <v>610</v>
      </c>
      <c r="G193" s="21" t="s">
        <v>612</v>
      </c>
      <c r="H193" s="23" t="s">
        <v>81</v>
      </c>
      <c r="I193" s="24">
        <v>0</v>
      </c>
      <c r="J193" s="25">
        <v>710000000</v>
      </c>
      <c r="K193" s="25" t="s">
        <v>82</v>
      </c>
      <c r="L193" s="23" t="s">
        <v>696</v>
      </c>
      <c r="M193" s="78" t="s">
        <v>4125</v>
      </c>
      <c r="N193" s="26" t="s">
        <v>84</v>
      </c>
      <c r="O193" s="26" t="s">
        <v>4214</v>
      </c>
      <c r="P193" s="21" t="s">
        <v>91</v>
      </c>
      <c r="Q193" s="27">
        <v>796</v>
      </c>
      <c r="R193" s="26" t="s">
        <v>678</v>
      </c>
      <c r="S193" s="12">
        <v>2</v>
      </c>
      <c r="T193" s="12">
        <v>7187.5</v>
      </c>
      <c r="U193" s="12">
        <f t="shared" si="4"/>
        <v>14375</v>
      </c>
      <c r="V193" s="12">
        <f t="shared" si="5"/>
        <v>16100.000000000002</v>
      </c>
      <c r="W193" s="23"/>
      <c r="X193" s="23">
        <v>2017</v>
      </c>
      <c r="Y193" s="25"/>
      <c r="Z193" s="92" t="s">
        <v>689</v>
      </c>
      <c r="AA193" s="92" t="s">
        <v>682</v>
      </c>
      <c r="AB193" s="92"/>
      <c r="AC193" s="92"/>
      <c r="AD193" s="95"/>
      <c r="AE193" s="95"/>
      <c r="AF193" s="92"/>
      <c r="AG193" s="96"/>
      <c r="AH193" s="92"/>
      <c r="AI193" s="94"/>
      <c r="AJ193" s="94"/>
    </row>
    <row r="194" spans="1:36" s="22" customFormat="1" ht="76.5" outlineLevel="1" x14ac:dyDescent="0.25">
      <c r="A194" s="22" t="s">
        <v>277</v>
      </c>
      <c r="B194" s="72" t="s">
        <v>2871</v>
      </c>
      <c r="C194" s="21" t="s">
        <v>79</v>
      </c>
      <c r="D194" s="21" t="s">
        <v>608</v>
      </c>
      <c r="E194" s="21" t="s">
        <v>609</v>
      </c>
      <c r="F194" s="21" t="s">
        <v>610</v>
      </c>
      <c r="G194" s="21" t="s">
        <v>613</v>
      </c>
      <c r="H194" s="23" t="s">
        <v>81</v>
      </c>
      <c r="I194" s="24">
        <v>0</v>
      </c>
      <c r="J194" s="25">
        <v>710000000</v>
      </c>
      <c r="K194" s="25" t="s">
        <v>82</v>
      </c>
      <c r="L194" s="23" t="s">
        <v>696</v>
      </c>
      <c r="M194" s="78" t="s">
        <v>4125</v>
      </c>
      <c r="N194" s="26" t="s">
        <v>84</v>
      </c>
      <c r="O194" s="26" t="s">
        <v>4214</v>
      </c>
      <c r="P194" s="21" t="s">
        <v>91</v>
      </c>
      <c r="Q194" s="27">
        <v>796</v>
      </c>
      <c r="R194" s="26" t="s">
        <v>678</v>
      </c>
      <c r="S194" s="12">
        <v>4</v>
      </c>
      <c r="T194" s="12">
        <v>6428.57</v>
      </c>
      <c r="U194" s="12">
        <f t="shared" si="4"/>
        <v>25714.28</v>
      </c>
      <c r="V194" s="12">
        <f t="shared" si="5"/>
        <v>28799.993600000002</v>
      </c>
      <c r="W194" s="23"/>
      <c r="X194" s="23">
        <v>2017</v>
      </c>
      <c r="Y194" s="25"/>
      <c r="Z194" s="92" t="s">
        <v>689</v>
      </c>
      <c r="AA194" s="92" t="s">
        <v>682</v>
      </c>
      <c r="AB194" s="92"/>
      <c r="AC194" s="92"/>
      <c r="AD194" s="95"/>
      <c r="AE194" s="95"/>
      <c r="AF194" s="92"/>
      <c r="AG194" s="96"/>
      <c r="AH194" s="92"/>
      <c r="AI194" s="94"/>
      <c r="AJ194" s="94"/>
    </row>
    <row r="195" spans="1:36" s="22" customFormat="1" ht="76.5" outlineLevel="1" x14ac:dyDescent="0.25">
      <c r="A195" s="22" t="s">
        <v>277</v>
      </c>
      <c r="B195" s="72" t="s">
        <v>2872</v>
      </c>
      <c r="C195" s="21" t="s">
        <v>79</v>
      </c>
      <c r="D195" s="21" t="s">
        <v>608</v>
      </c>
      <c r="E195" s="21" t="s">
        <v>609</v>
      </c>
      <c r="F195" s="21" t="s">
        <v>610</v>
      </c>
      <c r="G195" s="21" t="s">
        <v>614</v>
      </c>
      <c r="H195" s="23" t="s">
        <v>81</v>
      </c>
      <c r="I195" s="24">
        <v>0</v>
      </c>
      <c r="J195" s="25">
        <v>710000000</v>
      </c>
      <c r="K195" s="25" t="s">
        <v>82</v>
      </c>
      <c r="L195" s="23" t="s">
        <v>696</v>
      </c>
      <c r="M195" s="78" t="s">
        <v>4125</v>
      </c>
      <c r="N195" s="26" t="s">
        <v>84</v>
      </c>
      <c r="O195" s="26" t="s">
        <v>4214</v>
      </c>
      <c r="P195" s="21" t="s">
        <v>91</v>
      </c>
      <c r="Q195" s="27">
        <v>796</v>
      </c>
      <c r="R195" s="26" t="s">
        <v>678</v>
      </c>
      <c r="S195" s="12">
        <v>3</v>
      </c>
      <c r="T195" s="12">
        <v>5446.43</v>
      </c>
      <c r="U195" s="12">
        <f t="shared" si="4"/>
        <v>16339.29</v>
      </c>
      <c r="V195" s="12">
        <f t="shared" si="5"/>
        <v>18300.004800000002</v>
      </c>
      <c r="W195" s="23"/>
      <c r="X195" s="23">
        <v>2017</v>
      </c>
      <c r="Y195" s="25"/>
      <c r="Z195" s="92" t="s">
        <v>689</v>
      </c>
      <c r="AA195" s="92" t="s">
        <v>682</v>
      </c>
      <c r="AB195" s="92"/>
      <c r="AC195" s="92"/>
      <c r="AD195" s="95"/>
      <c r="AE195" s="95"/>
      <c r="AF195" s="92"/>
      <c r="AG195" s="96"/>
      <c r="AH195" s="92"/>
      <c r="AI195" s="94"/>
      <c r="AJ195" s="94"/>
    </row>
    <row r="196" spans="1:36" s="22" customFormat="1" ht="76.5" outlineLevel="1" x14ac:dyDescent="0.25">
      <c r="A196" s="22" t="s">
        <v>277</v>
      </c>
      <c r="B196" s="72" t="s">
        <v>2873</v>
      </c>
      <c r="C196" s="21" t="s">
        <v>79</v>
      </c>
      <c r="D196" s="21" t="s">
        <v>608</v>
      </c>
      <c r="E196" s="21" t="s">
        <v>609</v>
      </c>
      <c r="F196" s="21" t="s">
        <v>610</v>
      </c>
      <c r="G196" s="21" t="s">
        <v>615</v>
      </c>
      <c r="H196" s="23" t="s">
        <v>81</v>
      </c>
      <c r="I196" s="24">
        <v>0</v>
      </c>
      <c r="J196" s="25">
        <v>710000000</v>
      </c>
      <c r="K196" s="25" t="s">
        <v>82</v>
      </c>
      <c r="L196" s="23" t="s">
        <v>696</v>
      </c>
      <c r="M196" s="78" t="s">
        <v>4125</v>
      </c>
      <c r="N196" s="26" t="s">
        <v>84</v>
      </c>
      <c r="O196" s="26" t="s">
        <v>4214</v>
      </c>
      <c r="P196" s="21" t="s">
        <v>91</v>
      </c>
      <c r="Q196" s="27">
        <v>796</v>
      </c>
      <c r="R196" s="26" t="s">
        <v>678</v>
      </c>
      <c r="S196" s="12">
        <v>2</v>
      </c>
      <c r="T196" s="12">
        <v>8348.2099999999991</v>
      </c>
      <c r="U196" s="12">
        <f t="shared" ref="U196:U259" si="6">S196*T196</f>
        <v>16696.419999999998</v>
      </c>
      <c r="V196" s="12">
        <f t="shared" ref="V196:V259" si="7">U196*1.12</f>
        <v>18699.990399999999</v>
      </c>
      <c r="W196" s="23"/>
      <c r="X196" s="23">
        <v>2017</v>
      </c>
      <c r="Y196" s="25"/>
      <c r="Z196" s="92" t="s">
        <v>689</v>
      </c>
      <c r="AA196" s="92" t="s">
        <v>682</v>
      </c>
      <c r="AB196" s="92"/>
      <c r="AC196" s="92"/>
      <c r="AD196" s="95"/>
      <c r="AE196" s="95"/>
      <c r="AF196" s="92"/>
      <c r="AG196" s="96"/>
      <c r="AH196" s="92"/>
      <c r="AI196" s="94"/>
      <c r="AJ196" s="94"/>
    </row>
    <row r="197" spans="1:36" s="22" customFormat="1" ht="76.5" outlineLevel="1" x14ac:dyDescent="0.25">
      <c r="A197" s="22" t="s">
        <v>277</v>
      </c>
      <c r="B197" s="72" t="s">
        <v>2874</v>
      </c>
      <c r="C197" s="21" t="s">
        <v>79</v>
      </c>
      <c r="D197" s="21" t="s">
        <v>608</v>
      </c>
      <c r="E197" s="21" t="s">
        <v>609</v>
      </c>
      <c r="F197" s="21" t="s">
        <v>610</v>
      </c>
      <c r="G197" s="21" t="s">
        <v>616</v>
      </c>
      <c r="H197" s="23" t="s">
        <v>81</v>
      </c>
      <c r="I197" s="24">
        <v>0</v>
      </c>
      <c r="J197" s="25">
        <v>710000000</v>
      </c>
      <c r="K197" s="25" t="s">
        <v>82</v>
      </c>
      <c r="L197" s="23" t="s">
        <v>696</v>
      </c>
      <c r="M197" s="78" t="s">
        <v>4125</v>
      </c>
      <c r="N197" s="26" t="s">
        <v>84</v>
      </c>
      <c r="O197" s="26" t="s">
        <v>4214</v>
      </c>
      <c r="P197" s="21" t="s">
        <v>91</v>
      </c>
      <c r="Q197" s="27">
        <v>796</v>
      </c>
      <c r="R197" s="26" t="s">
        <v>678</v>
      </c>
      <c r="S197" s="12">
        <v>2</v>
      </c>
      <c r="T197" s="12">
        <v>7477.68</v>
      </c>
      <c r="U197" s="12">
        <f t="shared" si="6"/>
        <v>14955.36</v>
      </c>
      <c r="V197" s="12">
        <f t="shared" si="7"/>
        <v>16750.003200000003</v>
      </c>
      <c r="W197" s="23"/>
      <c r="X197" s="23">
        <v>2017</v>
      </c>
      <c r="Y197" s="25"/>
      <c r="Z197" s="92" t="s">
        <v>689</v>
      </c>
      <c r="AA197" s="92" t="s">
        <v>682</v>
      </c>
      <c r="AB197" s="92"/>
      <c r="AC197" s="92"/>
      <c r="AD197" s="95"/>
      <c r="AE197" s="95"/>
      <c r="AF197" s="92"/>
      <c r="AG197" s="96"/>
      <c r="AH197" s="92"/>
      <c r="AI197" s="94"/>
      <c r="AJ197" s="94"/>
    </row>
    <row r="198" spans="1:36" s="22" customFormat="1" ht="76.5" outlineLevel="1" x14ac:dyDescent="0.25">
      <c r="A198" s="22" t="s">
        <v>277</v>
      </c>
      <c r="B198" s="72" t="s">
        <v>2875</v>
      </c>
      <c r="C198" s="21" t="s">
        <v>79</v>
      </c>
      <c r="D198" s="21" t="s">
        <v>608</v>
      </c>
      <c r="E198" s="21" t="s">
        <v>609</v>
      </c>
      <c r="F198" s="21" t="s">
        <v>610</v>
      </c>
      <c r="G198" s="21" t="s">
        <v>617</v>
      </c>
      <c r="H198" s="23" t="s">
        <v>81</v>
      </c>
      <c r="I198" s="24">
        <v>0</v>
      </c>
      <c r="J198" s="25">
        <v>710000000</v>
      </c>
      <c r="K198" s="25" t="s">
        <v>82</v>
      </c>
      <c r="L198" s="23" t="s">
        <v>696</v>
      </c>
      <c r="M198" s="78" t="s">
        <v>4125</v>
      </c>
      <c r="N198" s="26" t="s">
        <v>84</v>
      </c>
      <c r="O198" s="26" t="s">
        <v>4214</v>
      </c>
      <c r="P198" s="21" t="s">
        <v>91</v>
      </c>
      <c r="Q198" s="27">
        <v>796</v>
      </c>
      <c r="R198" s="26" t="s">
        <v>678</v>
      </c>
      <c r="S198" s="12">
        <v>4</v>
      </c>
      <c r="T198" s="12">
        <v>6205.36</v>
      </c>
      <c r="U198" s="12">
        <f t="shared" si="6"/>
        <v>24821.439999999999</v>
      </c>
      <c r="V198" s="12">
        <f t="shared" si="7"/>
        <v>27800.0128</v>
      </c>
      <c r="W198" s="23"/>
      <c r="X198" s="23">
        <v>2017</v>
      </c>
      <c r="Y198" s="25"/>
      <c r="Z198" s="92" t="s">
        <v>689</v>
      </c>
      <c r="AA198" s="92" t="s">
        <v>682</v>
      </c>
      <c r="AB198" s="92"/>
      <c r="AC198" s="92"/>
      <c r="AD198" s="95"/>
      <c r="AE198" s="95"/>
      <c r="AF198" s="92"/>
      <c r="AG198" s="96"/>
      <c r="AH198" s="92"/>
      <c r="AI198" s="94"/>
      <c r="AJ198" s="94"/>
    </row>
    <row r="199" spans="1:36" s="22" customFormat="1" ht="76.5" outlineLevel="1" x14ac:dyDescent="0.25">
      <c r="A199" s="22" t="s">
        <v>277</v>
      </c>
      <c r="B199" s="72" t="s">
        <v>2876</v>
      </c>
      <c r="C199" s="21" t="s">
        <v>79</v>
      </c>
      <c r="D199" s="21" t="s">
        <v>608</v>
      </c>
      <c r="E199" s="21" t="s">
        <v>609</v>
      </c>
      <c r="F199" s="21" t="s">
        <v>610</v>
      </c>
      <c r="G199" s="21" t="s">
        <v>618</v>
      </c>
      <c r="H199" s="23" t="s">
        <v>81</v>
      </c>
      <c r="I199" s="24">
        <v>0</v>
      </c>
      <c r="J199" s="25">
        <v>710000000</v>
      </c>
      <c r="K199" s="25" t="s">
        <v>82</v>
      </c>
      <c r="L199" s="23" t="s">
        <v>696</v>
      </c>
      <c r="M199" s="78" t="s">
        <v>4125</v>
      </c>
      <c r="N199" s="26" t="s">
        <v>84</v>
      </c>
      <c r="O199" s="26" t="s">
        <v>4214</v>
      </c>
      <c r="P199" s="21" t="s">
        <v>91</v>
      </c>
      <c r="Q199" s="27">
        <v>796</v>
      </c>
      <c r="R199" s="26" t="s">
        <v>678</v>
      </c>
      <c r="S199" s="12">
        <v>3</v>
      </c>
      <c r="T199" s="12">
        <v>5446.43</v>
      </c>
      <c r="U199" s="12">
        <f t="shared" si="6"/>
        <v>16339.29</v>
      </c>
      <c r="V199" s="12">
        <f t="shared" si="7"/>
        <v>18300.004800000002</v>
      </c>
      <c r="W199" s="23"/>
      <c r="X199" s="23">
        <v>2017</v>
      </c>
      <c r="Y199" s="25"/>
      <c r="Z199" s="92" t="s">
        <v>689</v>
      </c>
      <c r="AA199" s="92" t="s">
        <v>682</v>
      </c>
      <c r="AB199" s="92"/>
      <c r="AC199" s="92"/>
      <c r="AD199" s="95"/>
      <c r="AE199" s="95"/>
      <c r="AF199" s="92"/>
      <c r="AG199" s="96"/>
      <c r="AH199" s="92"/>
      <c r="AI199" s="94"/>
      <c r="AJ199" s="94"/>
    </row>
    <row r="200" spans="1:36" s="22" customFormat="1" ht="76.5" outlineLevel="1" x14ac:dyDescent="0.25">
      <c r="A200" s="22" t="s">
        <v>277</v>
      </c>
      <c r="B200" s="72" t="s">
        <v>2877</v>
      </c>
      <c r="C200" s="21" t="s">
        <v>79</v>
      </c>
      <c r="D200" s="21" t="s">
        <v>619</v>
      </c>
      <c r="E200" s="21" t="s">
        <v>441</v>
      </c>
      <c r="F200" s="21" t="s">
        <v>620</v>
      </c>
      <c r="G200" s="21" t="s">
        <v>382</v>
      </c>
      <c r="H200" s="23" t="s">
        <v>81</v>
      </c>
      <c r="I200" s="24">
        <v>0</v>
      </c>
      <c r="J200" s="25">
        <v>710000000</v>
      </c>
      <c r="K200" s="25" t="s">
        <v>82</v>
      </c>
      <c r="L200" s="23" t="s">
        <v>696</v>
      </c>
      <c r="M200" s="78" t="s">
        <v>4125</v>
      </c>
      <c r="N200" s="26" t="s">
        <v>84</v>
      </c>
      <c r="O200" s="26" t="s">
        <v>4214</v>
      </c>
      <c r="P200" s="21" t="s">
        <v>91</v>
      </c>
      <c r="Q200" s="76" t="s">
        <v>705</v>
      </c>
      <c r="R200" s="77" t="s">
        <v>679</v>
      </c>
      <c r="S200" s="12">
        <v>1</v>
      </c>
      <c r="T200" s="12">
        <v>6071.43</v>
      </c>
      <c r="U200" s="12">
        <f t="shared" si="6"/>
        <v>6071.43</v>
      </c>
      <c r="V200" s="12">
        <f t="shared" si="7"/>
        <v>6800.0016000000014</v>
      </c>
      <c r="W200" s="23"/>
      <c r="X200" s="23">
        <v>2017</v>
      </c>
      <c r="Y200" s="25"/>
      <c r="Z200" s="92" t="s">
        <v>689</v>
      </c>
      <c r="AA200" s="92" t="s">
        <v>682</v>
      </c>
      <c r="AB200" s="92"/>
      <c r="AC200" s="92"/>
      <c r="AD200" s="95"/>
      <c r="AE200" s="95"/>
      <c r="AF200" s="92"/>
      <c r="AG200" s="96"/>
      <c r="AH200" s="92"/>
      <c r="AI200" s="94"/>
      <c r="AJ200" s="94"/>
    </row>
    <row r="201" spans="1:36" s="22" customFormat="1" ht="76.5" outlineLevel="1" x14ac:dyDescent="0.25">
      <c r="A201" s="22" t="s">
        <v>277</v>
      </c>
      <c r="B201" s="72" t="s">
        <v>2878</v>
      </c>
      <c r="C201" s="21" t="s">
        <v>79</v>
      </c>
      <c r="D201" s="21" t="s">
        <v>619</v>
      </c>
      <c r="E201" s="21" t="s">
        <v>441</v>
      </c>
      <c r="F201" s="21" t="s">
        <v>620</v>
      </c>
      <c r="G201" s="21" t="s">
        <v>384</v>
      </c>
      <c r="H201" s="23" t="s">
        <v>81</v>
      </c>
      <c r="I201" s="24">
        <v>0</v>
      </c>
      <c r="J201" s="25">
        <v>710000000</v>
      </c>
      <c r="K201" s="25" t="s">
        <v>82</v>
      </c>
      <c r="L201" s="23" t="s">
        <v>696</v>
      </c>
      <c r="M201" s="78" t="s">
        <v>4125</v>
      </c>
      <c r="N201" s="26" t="s">
        <v>84</v>
      </c>
      <c r="O201" s="26" t="s">
        <v>4214</v>
      </c>
      <c r="P201" s="21" t="s">
        <v>91</v>
      </c>
      <c r="Q201" s="76" t="s">
        <v>705</v>
      </c>
      <c r="R201" s="77" t="s">
        <v>679</v>
      </c>
      <c r="S201" s="12">
        <v>1</v>
      </c>
      <c r="T201" s="12">
        <v>8482.14</v>
      </c>
      <c r="U201" s="12">
        <f t="shared" si="6"/>
        <v>8482.14</v>
      </c>
      <c r="V201" s="12">
        <f t="shared" si="7"/>
        <v>9499.9968000000008</v>
      </c>
      <c r="W201" s="23"/>
      <c r="X201" s="23">
        <v>2017</v>
      </c>
      <c r="Y201" s="25"/>
      <c r="Z201" s="92" t="s">
        <v>689</v>
      </c>
      <c r="AA201" s="92" t="s">
        <v>682</v>
      </c>
      <c r="AB201" s="92"/>
      <c r="AC201" s="92"/>
      <c r="AD201" s="95"/>
      <c r="AE201" s="95"/>
      <c r="AF201" s="92"/>
      <c r="AG201" s="96"/>
      <c r="AH201" s="92"/>
      <c r="AI201" s="94"/>
      <c r="AJ201" s="94"/>
    </row>
    <row r="202" spans="1:36" s="22" customFormat="1" ht="76.5" outlineLevel="1" x14ac:dyDescent="0.25">
      <c r="A202" s="22" t="s">
        <v>277</v>
      </c>
      <c r="B202" s="72" t="s">
        <v>2879</v>
      </c>
      <c r="C202" s="21" t="s">
        <v>79</v>
      </c>
      <c r="D202" s="21" t="s">
        <v>619</v>
      </c>
      <c r="E202" s="21" t="s">
        <v>441</v>
      </c>
      <c r="F202" s="21" t="s">
        <v>620</v>
      </c>
      <c r="G202" s="21" t="s">
        <v>390</v>
      </c>
      <c r="H202" s="23" t="s">
        <v>81</v>
      </c>
      <c r="I202" s="24">
        <v>0</v>
      </c>
      <c r="J202" s="25">
        <v>710000000</v>
      </c>
      <c r="K202" s="25" t="s">
        <v>82</v>
      </c>
      <c r="L202" s="23" t="s">
        <v>696</v>
      </c>
      <c r="M202" s="78" t="s">
        <v>4125</v>
      </c>
      <c r="N202" s="26" t="s">
        <v>84</v>
      </c>
      <c r="O202" s="26" t="s">
        <v>4214</v>
      </c>
      <c r="P202" s="21" t="s">
        <v>91</v>
      </c>
      <c r="Q202" s="76" t="s">
        <v>705</v>
      </c>
      <c r="R202" s="77" t="s">
        <v>679</v>
      </c>
      <c r="S202" s="12">
        <v>1</v>
      </c>
      <c r="T202" s="12">
        <v>4732.1400000000003</v>
      </c>
      <c r="U202" s="12">
        <f t="shared" si="6"/>
        <v>4732.1400000000003</v>
      </c>
      <c r="V202" s="12">
        <f t="shared" si="7"/>
        <v>5299.9968000000008</v>
      </c>
      <c r="W202" s="23"/>
      <c r="X202" s="23">
        <v>2017</v>
      </c>
      <c r="Y202" s="25"/>
      <c r="Z202" s="92" t="s">
        <v>689</v>
      </c>
      <c r="AA202" s="92" t="s">
        <v>682</v>
      </c>
      <c r="AB202" s="92"/>
      <c r="AC202" s="92"/>
      <c r="AD202" s="95"/>
      <c r="AE202" s="95"/>
      <c r="AF202" s="92"/>
      <c r="AG202" s="96"/>
      <c r="AH202" s="92"/>
      <c r="AI202" s="94"/>
      <c r="AJ202" s="94"/>
    </row>
    <row r="203" spans="1:36" s="22" customFormat="1" ht="76.5" outlineLevel="1" x14ac:dyDescent="0.25">
      <c r="A203" s="22" t="s">
        <v>277</v>
      </c>
      <c r="B203" s="72" t="s">
        <v>2880</v>
      </c>
      <c r="C203" s="21" t="s">
        <v>79</v>
      </c>
      <c r="D203" s="21" t="s">
        <v>619</v>
      </c>
      <c r="E203" s="21" t="s">
        <v>441</v>
      </c>
      <c r="F203" s="21" t="s">
        <v>620</v>
      </c>
      <c r="G203" s="21" t="s">
        <v>391</v>
      </c>
      <c r="H203" s="23" t="s">
        <v>81</v>
      </c>
      <c r="I203" s="24">
        <v>0</v>
      </c>
      <c r="J203" s="25">
        <v>710000000</v>
      </c>
      <c r="K203" s="25" t="s">
        <v>82</v>
      </c>
      <c r="L203" s="23" t="s">
        <v>696</v>
      </c>
      <c r="M203" s="78" t="s">
        <v>4125</v>
      </c>
      <c r="N203" s="26" t="s">
        <v>84</v>
      </c>
      <c r="O203" s="26" t="s">
        <v>4214</v>
      </c>
      <c r="P203" s="21" t="s">
        <v>91</v>
      </c>
      <c r="Q203" s="76" t="s">
        <v>705</v>
      </c>
      <c r="R203" s="77" t="s">
        <v>679</v>
      </c>
      <c r="S203" s="12">
        <v>3</v>
      </c>
      <c r="T203" s="12">
        <v>4687.5</v>
      </c>
      <c r="U203" s="12">
        <f t="shared" si="6"/>
        <v>14062.5</v>
      </c>
      <c r="V203" s="12">
        <f t="shared" si="7"/>
        <v>15750.000000000002</v>
      </c>
      <c r="W203" s="23"/>
      <c r="X203" s="23">
        <v>2017</v>
      </c>
      <c r="Y203" s="25"/>
      <c r="Z203" s="92" t="s">
        <v>689</v>
      </c>
      <c r="AA203" s="92" t="s">
        <v>682</v>
      </c>
      <c r="AB203" s="92"/>
      <c r="AC203" s="92"/>
      <c r="AD203" s="95"/>
      <c r="AE203" s="95"/>
      <c r="AF203" s="92"/>
      <c r="AG203" s="96"/>
      <c r="AH203" s="92"/>
      <c r="AI203" s="94"/>
      <c r="AJ203" s="94"/>
    </row>
    <row r="204" spans="1:36" s="22" customFormat="1" ht="76.5" outlineLevel="1" x14ac:dyDescent="0.25">
      <c r="A204" s="22" t="s">
        <v>277</v>
      </c>
      <c r="B204" s="72" t="s">
        <v>2881</v>
      </c>
      <c r="C204" s="21" t="s">
        <v>79</v>
      </c>
      <c r="D204" s="21" t="s">
        <v>619</v>
      </c>
      <c r="E204" s="21" t="s">
        <v>441</v>
      </c>
      <c r="F204" s="21" t="s">
        <v>620</v>
      </c>
      <c r="G204" s="21" t="s">
        <v>392</v>
      </c>
      <c r="H204" s="23" t="s">
        <v>81</v>
      </c>
      <c r="I204" s="24">
        <v>0</v>
      </c>
      <c r="J204" s="25">
        <v>710000000</v>
      </c>
      <c r="K204" s="25" t="s">
        <v>82</v>
      </c>
      <c r="L204" s="23" t="s">
        <v>696</v>
      </c>
      <c r="M204" s="78" t="s">
        <v>4125</v>
      </c>
      <c r="N204" s="26" t="s">
        <v>84</v>
      </c>
      <c r="O204" s="26" t="s">
        <v>4214</v>
      </c>
      <c r="P204" s="21" t="s">
        <v>91</v>
      </c>
      <c r="Q204" s="76" t="s">
        <v>705</v>
      </c>
      <c r="R204" s="77" t="s">
        <v>679</v>
      </c>
      <c r="S204" s="12">
        <v>3</v>
      </c>
      <c r="T204" s="12">
        <v>4687.5</v>
      </c>
      <c r="U204" s="12">
        <f t="shared" si="6"/>
        <v>14062.5</v>
      </c>
      <c r="V204" s="12">
        <f t="shared" si="7"/>
        <v>15750.000000000002</v>
      </c>
      <c r="W204" s="23"/>
      <c r="X204" s="23">
        <v>2017</v>
      </c>
      <c r="Y204" s="25"/>
      <c r="Z204" s="92" t="s">
        <v>689</v>
      </c>
      <c r="AA204" s="92" t="s">
        <v>682</v>
      </c>
      <c r="AB204" s="92"/>
      <c r="AC204" s="92"/>
      <c r="AD204" s="95"/>
      <c r="AE204" s="95"/>
      <c r="AF204" s="92"/>
      <c r="AG204" s="96"/>
      <c r="AH204" s="92"/>
      <c r="AI204" s="94"/>
      <c r="AJ204" s="94"/>
    </row>
    <row r="205" spans="1:36" s="22" customFormat="1" ht="76.5" outlineLevel="1" x14ac:dyDescent="0.25">
      <c r="A205" s="22" t="s">
        <v>277</v>
      </c>
      <c r="B205" s="72" t="s">
        <v>2882</v>
      </c>
      <c r="C205" s="21" t="s">
        <v>79</v>
      </c>
      <c r="D205" s="21" t="s">
        <v>621</v>
      </c>
      <c r="E205" s="21" t="s">
        <v>441</v>
      </c>
      <c r="F205" s="21" t="s">
        <v>622</v>
      </c>
      <c r="G205" s="21" t="s">
        <v>382</v>
      </c>
      <c r="H205" s="23" t="s">
        <v>81</v>
      </c>
      <c r="I205" s="24">
        <v>0</v>
      </c>
      <c r="J205" s="25">
        <v>710000000</v>
      </c>
      <c r="K205" s="25" t="s">
        <v>82</v>
      </c>
      <c r="L205" s="23" t="s">
        <v>696</v>
      </c>
      <c r="M205" s="78" t="s">
        <v>4125</v>
      </c>
      <c r="N205" s="26" t="s">
        <v>84</v>
      </c>
      <c r="O205" s="26" t="s">
        <v>4214</v>
      </c>
      <c r="P205" s="21" t="s">
        <v>91</v>
      </c>
      <c r="Q205" s="76" t="s">
        <v>705</v>
      </c>
      <c r="R205" s="77" t="s">
        <v>679</v>
      </c>
      <c r="S205" s="12">
        <v>1</v>
      </c>
      <c r="T205" s="12">
        <v>11830.36</v>
      </c>
      <c r="U205" s="12">
        <f t="shared" si="6"/>
        <v>11830.36</v>
      </c>
      <c r="V205" s="12">
        <f t="shared" si="7"/>
        <v>13250.003200000001</v>
      </c>
      <c r="W205" s="23"/>
      <c r="X205" s="23">
        <v>2017</v>
      </c>
      <c r="Y205" s="25"/>
      <c r="Z205" s="92" t="s">
        <v>689</v>
      </c>
      <c r="AA205" s="92" t="s">
        <v>682</v>
      </c>
      <c r="AB205" s="92"/>
      <c r="AC205" s="92"/>
      <c r="AD205" s="95"/>
      <c r="AE205" s="95"/>
      <c r="AF205" s="92"/>
      <c r="AG205" s="96"/>
      <c r="AH205" s="92"/>
      <c r="AI205" s="94"/>
      <c r="AJ205" s="94"/>
    </row>
    <row r="206" spans="1:36" s="22" customFormat="1" ht="76.5" outlineLevel="1" x14ac:dyDescent="0.25">
      <c r="A206" s="22" t="s">
        <v>277</v>
      </c>
      <c r="B206" s="72" t="s">
        <v>2883</v>
      </c>
      <c r="C206" s="21" t="s">
        <v>79</v>
      </c>
      <c r="D206" s="21" t="s">
        <v>621</v>
      </c>
      <c r="E206" s="21" t="s">
        <v>441</v>
      </c>
      <c r="F206" s="21" t="s">
        <v>622</v>
      </c>
      <c r="G206" s="21" t="s">
        <v>384</v>
      </c>
      <c r="H206" s="23" t="s">
        <v>81</v>
      </c>
      <c r="I206" s="24">
        <v>0</v>
      </c>
      <c r="J206" s="25">
        <v>710000000</v>
      </c>
      <c r="K206" s="25" t="s">
        <v>82</v>
      </c>
      <c r="L206" s="23" t="s">
        <v>696</v>
      </c>
      <c r="M206" s="78" t="s">
        <v>4125</v>
      </c>
      <c r="N206" s="26" t="s">
        <v>84</v>
      </c>
      <c r="O206" s="26" t="s">
        <v>4214</v>
      </c>
      <c r="P206" s="21" t="s">
        <v>91</v>
      </c>
      <c r="Q206" s="76" t="s">
        <v>705</v>
      </c>
      <c r="R206" s="77" t="s">
        <v>679</v>
      </c>
      <c r="S206" s="12">
        <v>1</v>
      </c>
      <c r="T206" s="12">
        <v>8482.14</v>
      </c>
      <c r="U206" s="12">
        <f t="shared" si="6"/>
        <v>8482.14</v>
      </c>
      <c r="V206" s="12">
        <f t="shared" si="7"/>
        <v>9499.9968000000008</v>
      </c>
      <c r="W206" s="23"/>
      <c r="X206" s="23">
        <v>2017</v>
      </c>
      <c r="Y206" s="25"/>
      <c r="Z206" s="92" t="s">
        <v>689</v>
      </c>
      <c r="AA206" s="92" t="s">
        <v>682</v>
      </c>
      <c r="AB206" s="92"/>
      <c r="AC206" s="92"/>
      <c r="AD206" s="95"/>
      <c r="AE206" s="95"/>
      <c r="AF206" s="92"/>
      <c r="AG206" s="96"/>
      <c r="AH206" s="92"/>
      <c r="AI206" s="94"/>
      <c r="AJ206" s="94"/>
    </row>
    <row r="207" spans="1:36" s="22" customFormat="1" ht="76.5" outlineLevel="1" x14ac:dyDescent="0.25">
      <c r="A207" s="22" t="s">
        <v>277</v>
      </c>
      <c r="B207" s="72" t="s">
        <v>2884</v>
      </c>
      <c r="C207" s="21" t="s">
        <v>79</v>
      </c>
      <c r="D207" s="21" t="s">
        <v>621</v>
      </c>
      <c r="E207" s="21" t="s">
        <v>441</v>
      </c>
      <c r="F207" s="21" t="s">
        <v>622</v>
      </c>
      <c r="G207" s="21" t="s">
        <v>390</v>
      </c>
      <c r="H207" s="23" t="s">
        <v>81</v>
      </c>
      <c r="I207" s="24">
        <v>0</v>
      </c>
      <c r="J207" s="25">
        <v>710000000</v>
      </c>
      <c r="K207" s="25" t="s">
        <v>82</v>
      </c>
      <c r="L207" s="23" t="s">
        <v>696</v>
      </c>
      <c r="M207" s="78" t="s">
        <v>4125</v>
      </c>
      <c r="N207" s="26" t="s">
        <v>84</v>
      </c>
      <c r="O207" s="26" t="s">
        <v>4214</v>
      </c>
      <c r="P207" s="21" t="s">
        <v>91</v>
      </c>
      <c r="Q207" s="76" t="s">
        <v>705</v>
      </c>
      <c r="R207" s="77" t="s">
        <v>679</v>
      </c>
      <c r="S207" s="12">
        <v>1</v>
      </c>
      <c r="T207" s="12">
        <v>6250</v>
      </c>
      <c r="U207" s="12">
        <f t="shared" si="6"/>
        <v>6250</v>
      </c>
      <c r="V207" s="12">
        <f t="shared" si="7"/>
        <v>7000.0000000000009</v>
      </c>
      <c r="W207" s="23"/>
      <c r="X207" s="23">
        <v>2017</v>
      </c>
      <c r="Y207" s="25"/>
      <c r="Z207" s="92" t="s">
        <v>689</v>
      </c>
      <c r="AA207" s="92" t="s">
        <v>682</v>
      </c>
      <c r="AB207" s="92"/>
      <c r="AC207" s="92"/>
      <c r="AD207" s="95"/>
      <c r="AE207" s="95"/>
      <c r="AF207" s="92"/>
      <c r="AG207" s="96"/>
      <c r="AH207" s="92"/>
      <c r="AI207" s="94"/>
      <c r="AJ207" s="94"/>
    </row>
    <row r="208" spans="1:36" s="22" customFormat="1" ht="76.5" outlineLevel="1" x14ac:dyDescent="0.25">
      <c r="A208" s="22" t="s">
        <v>277</v>
      </c>
      <c r="B208" s="72" t="s">
        <v>2885</v>
      </c>
      <c r="C208" s="21" t="s">
        <v>79</v>
      </c>
      <c r="D208" s="21" t="s">
        <v>621</v>
      </c>
      <c r="E208" s="21" t="s">
        <v>441</v>
      </c>
      <c r="F208" s="21" t="s">
        <v>622</v>
      </c>
      <c r="G208" s="21" t="s">
        <v>391</v>
      </c>
      <c r="H208" s="23" t="s">
        <v>81</v>
      </c>
      <c r="I208" s="24">
        <v>0</v>
      </c>
      <c r="J208" s="25">
        <v>710000000</v>
      </c>
      <c r="K208" s="25" t="s">
        <v>82</v>
      </c>
      <c r="L208" s="23" t="s">
        <v>696</v>
      </c>
      <c r="M208" s="78" t="s">
        <v>4125</v>
      </c>
      <c r="N208" s="26" t="s">
        <v>84</v>
      </c>
      <c r="O208" s="26" t="s">
        <v>4214</v>
      </c>
      <c r="P208" s="21" t="s">
        <v>91</v>
      </c>
      <c r="Q208" s="76" t="s">
        <v>705</v>
      </c>
      <c r="R208" s="77" t="s">
        <v>679</v>
      </c>
      <c r="S208" s="12">
        <v>3</v>
      </c>
      <c r="T208" s="12">
        <v>5803.57</v>
      </c>
      <c r="U208" s="12">
        <f t="shared" si="6"/>
        <v>17410.71</v>
      </c>
      <c r="V208" s="12">
        <f t="shared" si="7"/>
        <v>19499.995200000001</v>
      </c>
      <c r="W208" s="23"/>
      <c r="X208" s="23">
        <v>2017</v>
      </c>
      <c r="Y208" s="25"/>
      <c r="Z208" s="92" t="s">
        <v>689</v>
      </c>
      <c r="AA208" s="92" t="s">
        <v>682</v>
      </c>
      <c r="AB208" s="92"/>
      <c r="AC208" s="92"/>
      <c r="AD208" s="95"/>
      <c r="AE208" s="95"/>
      <c r="AF208" s="92"/>
      <c r="AG208" s="96"/>
      <c r="AH208" s="92"/>
      <c r="AI208" s="94"/>
      <c r="AJ208" s="94"/>
    </row>
    <row r="209" spans="1:36" s="22" customFormat="1" ht="76.5" outlineLevel="1" x14ac:dyDescent="0.25">
      <c r="A209" s="22" t="s">
        <v>277</v>
      </c>
      <c r="B209" s="72" t="s">
        <v>2886</v>
      </c>
      <c r="C209" s="21" t="s">
        <v>79</v>
      </c>
      <c r="D209" s="21" t="s">
        <v>621</v>
      </c>
      <c r="E209" s="21" t="s">
        <v>441</v>
      </c>
      <c r="F209" s="21" t="s">
        <v>622</v>
      </c>
      <c r="G209" s="21" t="s">
        <v>392</v>
      </c>
      <c r="H209" s="23" t="s">
        <v>81</v>
      </c>
      <c r="I209" s="24">
        <v>0</v>
      </c>
      <c r="J209" s="25">
        <v>710000000</v>
      </c>
      <c r="K209" s="25" t="s">
        <v>82</v>
      </c>
      <c r="L209" s="23" t="s">
        <v>696</v>
      </c>
      <c r="M209" s="78" t="s">
        <v>4125</v>
      </c>
      <c r="N209" s="26" t="s">
        <v>84</v>
      </c>
      <c r="O209" s="26" t="s">
        <v>4214</v>
      </c>
      <c r="P209" s="21" t="s">
        <v>91</v>
      </c>
      <c r="Q209" s="76" t="s">
        <v>705</v>
      </c>
      <c r="R209" s="77" t="s">
        <v>679</v>
      </c>
      <c r="S209" s="12">
        <v>3</v>
      </c>
      <c r="T209" s="12">
        <v>5357.14</v>
      </c>
      <c r="U209" s="12">
        <f t="shared" si="6"/>
        <v>16071.420000000002</v>
      </c>
      <c r="V209" s="12">
        <f t="shared" si="7"/>
        <v>17999.990400000002</v>
      </c>
      <c r="W209" s="23"/>
      <c r="X209" s="23">
        <v>2017</v>
      </c>
      <c r="Y209" s="25"/>
      <c r="Z209" s="92" t="s">
        <v>689</v>
      </c>
      <c r="AA209" s="92" t="s">
        <v>682</v>
      </c>
      <c r="AB209" s="92"/>
      <c r="AC209" s="92"/>
      <c r="AD209" s="95"/>
      <c r="AE209" s="95"/>
      <c r="AF209" s="92"/>
      <c r="AG209" s="96"/>
      <c r="AH209" s="92"/>
      <c r="AI209" s="94"/>
      <c r="AJ209" s="94"/>
    </row>
    <row r="210" spans="1:36" s="22" customFormat="1" ht="76.5" outlineLevel="1" x14ac:dyDescent="0.25">
      <c r="A210" s="22" t="s">
        <v>277</v>
      </c>
      <c r="B210" s="72" t="s">
        <v>2887</v>
      </c>
      <c r="C210" s="21" t="s">
        <v>79</v>
      </c>
      <c r="D210" s="21" t="s">
        <v>623</v>
      </c>
      <c r="E210" s="21" t="s">
        <v>596</v>
      </c>
      <c r="F210" s="21" t="s">
        <v>624</v>
      </c>
      <c r="G210" s="21" t="s">
        <v>382</v>
      </c>
      <c r="H210" s="23" t="s">
        <v>81</v>
      </c>
      <c r="I210" s="24">
        <v>0</v>
      </c>
      <c r="J210" s="25">
        <v>710000000</v>
      </c>
      <c r="K210" s="25" t="s">
        <v>82</v>
      </c>
      <c r="L210" s="23" t="s">
        <v>696</v>
      </c>
      <c r="M210" s="78" t="s">
        <v>4125</v>
      </c>
      <c r="N210" s="26" t="s">
        <v>84</v>
      </c>
      <c r="O210" s="26" t="s">
        <v>4214</v>
      </c>
      <c r="P210" s="21" t="s">
        <v>91</v>
      </c>
      <c r="Q210" s="27">
        <v>796</v>
      </c>
      <c r="R210" s="26" t="s">
        <v>678</v>
      </c>
      <c r="S210" s="12">
        <v>10</v>
      </c>
      <c r="T210" s="12">
        <v>10397.32</v>
      </c>
      <c r="U210" s="12">
        <f t="shared" si="6"/>
        <v>103973.2</v>
      </c>
      <c r="V210" s="12">
        <f t="shared" si="7"/>
        <v>116449.98400000001</v>
      </c>
      <c r="W210" s="23"/>
      <c r="X210" s="23">
        <v>2017</v>
      </c>
      <c r="Y210" s="25"/>
      <c r="Z210" s="92" t="s">
        <v>689</v>
      </c>
      <c r="AA210" s="92" t="s">
        <v>682</v>
      </c>
      <c r="AB210" s="92"/>
      <c r="AC210" s="92"/>
      <c r="AD210" s="95"/>
      <c r="AE210" s="95"/>
      <c r="AF210" s="92"/>
      <c r="AG210" s="96"/>
      <c r="AH210" s="92"/>
      <c r="AI210" s="94"/>
      <c r="AJ210" s="94"/>
    </row>
    <row r="211" spans="1:36" s="22" customFormat="1" ht="76.5" outlineLevel="1" x14ac:dyDescent="0.25">
      <c r="A211" s="22" t="s">
        <v>277</v>
      </c>
      <c r="B211" s="72" t="s">
        <v>2888</v>
      </c>
      <c r="C211" s="21" t="s">
        <v>79</v>
      </c>
      <c r="D211" s="21" t="s">
        <v>625</v>
      </c>
      <c r="E211" s="21" t="s">
        <v>596</v>
      </c>
      <c r="F211" s="21" t="s">
        <v>626</v>
      </c>
      <c r="G211" s="21" t="s">
        <v>384</v>
      </c>
      <c r="H211" s="23" t="s">
        <v>81</v>
      </c>
      <c r="I211" s="24">
        <v>0</v>
      </c>
      <c r="J211" s="25">
        <v>710000000</v>
      </c>
      <c r="K211" s="25" t="s">
        <v>82</v>
      </c>
      <c r="L211" s="23" t="s">
        <v>696</v>
      </c>
      <c r="M211" s="78" t="s">
        <v>4125</v>
      </c>
      <c r="N211" s="26" t="s">
        <v>84</v>
      </c>
      <c r="O211" s="26" t="s">
        <v>4214</v>
      </c>
      <c r="P211" s="21" t="s">
        <v>91</v>
      </c>
      <c r="Q211" s="27">
        <v>796</v>
      </c>
      <c r="R211" s="26" t="s">
        <v>678</v>
      </c>
      <c r="S211" s="12">
        <v>10</v>
      </c>
      <c r="T211" s="12">
        <v>16071.43</v>
      </c>
      <c r="U211" s="12">
        <f t="shared" si="6"/>
        <v>160714.29999999999</v>
      </c>
      <c r="V211" s="12">
        <f t="shared" si="7"/>
        <v>180000.016</v>
      </c>
      <c r="W211" s="23"/>
      <c r="X211" s="23">
        <v>2017</v>
      </c>
      <c r="Y211" s="25"/>
      <c r="Z211" s="92" t="s">
        <v>689</v>
      </c>
      <c r="AA211" s="92" t="s">
        <v>682</v>
      </c>
      <c r="AB211" s="92"/>
      <c r="AC211" s="92"/>
      <c r="AD211" s="95"/>
      <c r="AE211" s="95"/>
      <c r="AF211" s="92"/>
      <c r="AG211" s="96"/>
      <c r="AH211" s="92"/>
      <c r="AI211" s="94"/>
      <c r="AJ211" s="94"/>
    </row>
    <row r="212" spans="1:36" s="22" customFormat="1" ht="76.5" outlineLevel="1" x14ac:dyDescent="0.25">
      <c r="A212" s="22" t="s">
        <v>277</v>
      </c>
      <c r="B212" s="72" t="s">
        <v>2889</v>
      </c>
      <c r="C212" s="21" t="s">
        <v>79</v>
      </c>
      <c r="D212" s="21" t="s">
        <v>625</v>
      </c>
      <c r="E212" s="21" t="s">
        <v>596</v>
      </c>
      <c r="F212" s="21" t="s">
        <v>626</v>
      </c>
      <c r="G212" s="21" t="s">
        <v>387</v>
      </c>
      <c r="H212" s="23" t="s">
        <v>81</v>
      </c>
      <c r="I212" s="24">
        <v>0</v>
      </c>
      <c r="J212" s="25">
        <v>710000000</v>
      </c>
      <c r="K212" s="25" t="s">
        <v>82</v>
      </c>
      <c r="L212" s="23" t="s">
        <v>696</v>
      </c>
      <c r="M212" s="78" t="s">
        <v>4125</v>
      </c>
      <c r="N212" s="26" t="s">
        <v>84</v>
      </c>
      <c r="O212" s="26" t="s">
        <v>4214</v>
      </c>
      <c r="P212" s="21" t="s">
        <v>91</v>
      </c>
      <c r="Q212" s="27">
        <v>796</v>
      </c>
      <c r="R212" s="26" t="s">
        <v>678</v>
      </c>
      <c r="S212" s="12">
        <v>4</v>
      </c>
      <c r="T212" s="12">
        <v>14285.71</v>
      </c>
      <c r="U212" s="12">
        <f t="shared" si="6"/>
        <v>57142.84</v>
      </c>
      <c r="V212" s="12">
        <f t="shared" si="7"/>
        <v>63999.980800000005</v>
      </c>
      <c r="W212" s="23"/>
      <c r="X212" s="23">
        <v>2017</v>
      </c>
      <c r="Y212" s="25"/>
      <c r="Z212" s="92" t="s">
        <v>689</v>
      </c>
      <c r="AA212" s="92" t="s">
        <v>682</v>
      </c>
      <c r="AB212" s="92"/>
      <c r="AC212" s="92"/>
      <c r="AD212" s="95"/>
      <c r="AE212" s="95"/>
      <c r="AF212" s="92"/>
      <c r="AG212" s="96"/>
      <c r="AH212" s="92"/>
      <c r="AI212" s="94"/>
      <c r="AJ212" s="94"/>
    </row>
    <row r="213" spans="1:36" s="22" customFormat="1" ht="76.5" outlineLevel="1" x14ac:dyDescent="0.25">
      <c r="A213" s="22" t="s">
        <v>277</v>
      </c>
      <c r="B213" s="72" t="s">
        <v>2890</v>
      </c>
      <c r="C213" s="21" t="s">
        <v>79</v>
      </c>
      <c r="D213" s="21" t="s">
        <v>623</v>
      </c>
      <c r="E213" s="21" t="s">
        <v>596</v>
      </c>
      <c r="F213" s="21" t="s">
        <v>624</v>
      </c>
      <c r="G213" s="21" t="s">
        <v>388</v>
      </c>
      <c r="H213" s="23" t="s">
        <v>81</v>
      </c>
      <c r="I213" s="24">
        <v>0</v>
      </c>
      <c r="J213" s="25">
        <v>710000000</v>
      </c>
      <c r="K213" s="25" t="s">
        <v>82</v>
      </c>
      <c r="L213" s="23" t="s">
        <v>696</v>
      </c>
      <c r="M213" s="78" t="s">
        <v>4125</v>
      </c>
      <c r="N213" s="26" t="s">
        <v>84</v>
      </c>
      <c r="O213" s="26" t="s">
        <v>4214</v>
      </c>
      <c r="P213" s="21" t="s">
        <v>91</v>
      </c>
      <c r="Q213" s="27">
        <v>796</v>
      </c>
      <c r="R213" s="26" t="s">
        <v>678</v>
      </c>
      <c r="S213" s="12">
        <v>85</v>
      </c>
      <c r="T213" s="12">
        <v>3405.13</v>
      </c>
      <c r="U213" s="12">
        <f t="shared" si="6"/>
        <v>289436.05</v>
      </c>
      <c r="V213" s="12">
        <f t="shared" si="7"/>
        <v>324168.37599999999</v>
      </c>
      <c r="W213" s="23"/>
      <c r="X213" s="23">
        <v>2017</v>
      </c>
      <c r="Y213" s="25"/>
      <c r="Z213" s="92" t="s">
        <v>689</v>
      </c>
      <c r="AA213" s="92" t="s">
        <v>682</v>
      </c>
      <c r="AB213" s="92"/>
      <c r="AC213" s="92"/>
      <c r="AD213" s="95"/>
      <c r="AE213" s="95"/>
      <c r="AF213" s="92"/>
      <c r="AG213" s="96"/>
      <c r="AH213" s="92"/>
      <c r="AI213" s="94"/>
      <c r="AJ213" s="94"/>
    </row>
    <row r="214" spans="1:36" s="22" customFormat="1" ht="76.5" outlineLevel="1" x14ac:dyDescent="0.25">
      <c r="A214" s="22" t="s">
        <v>277</v>
      </c>
      <c r="B214" s="72" t="s">
        <v>2891</v>
      </c>
      <c r="C214" s="21" t="s">
        <v>79</v>
      </c>
      <c r="D214" s="21" t="s">
        <v>623</v>
      </c>
      <c r="E214" s="21" t="s">
        <v>596</v>
      </c>
      <c r="F214" s="21" t="s">
        <v>624</v>
      </c>
      <c r="G214" s="21" t="s">
        <v>389</v>
      </c>
      <c r="H214" s="23" t="s">
        <v>81</v>
      </c>
      <c r="I214" s="24">
        <v>0</v>
      </c>
      <c r="J214" s="25">
        <v>710000000</v>
      </c>
      <c r="K214" s="25" t="s">
        <v>82</v>
      </c>
      <c r="L214" s="23" t="s">
        <v>696</v>
      </c>
      <c r="M214" s="78" t="s">
        <v>4125</v>
      </c>
      <c r="N214" s="26" t="s">
        <v>84</v>
      </c>
      <c r="O214" s="26" t="s">
        <v>4214</v>
      </c>
      <c r="P214" s="21" t="s">
        <v>91</v>
      </c>
      <c r="Q214" s="27">
        <v>796</v>
      </c>
      <c r="R214" s="26" t="s">
        <v>678</v>
      </c>
      <c r="S214" s="12">
        <v>4</v>
      </c>
      <c r="T214" s="12">
        <v>8928.57</v>
      </c>
      <c r="U214" s="12">
        <f t="shared" si="6"/>
        <v>35714.28</v>
      </c>
      <c r="V214" s="12">
        <f t="shared" si="7"/>
        <v>39999.993600000002</v>
      </c>
      <c r="W214" s="23"/>
      <c r="X214" s="23">
        <v>2017</v>
      </c>
      <c r="Y214" s="25"/>
      <c r="Z214" s="92" t="s">
        <v>689</v>
      </c>
      <c r="AA214" s="92" t="s">
        <v>682</v>
      </c>
      <c r="AB214" s="92"/>
      <c r="AC214" s="92"/>
      <c r="AD214" s="95"/>
      <c r="AE214" s="95"/>
      <c r="AF214" s="92"/>
      <c r="AG214" s="96"/>
      <c r="AH214" s="92"/>
      <c r="AI214" s="94"/>
      <c r="AJ214" s="94"/>
    </row>
    <row r="215" spans="1:36" s="22" customFormat="1" ht="76.5" outlineLevel="1" x14ac:dyDescent="0.25">
      <c r="A215" s="22" t="s">
        <v>277</v>
      </c>
      <c r="B215" s="72" t="s">
        <v>2892</v>
      </c>
      <c r="C215" s="21" t="s">
        <v>79</v>
      </c>
      <c r="D215" s="21" t="s">
        <v>623</v>
      </c>
      <c r="E215" s="21" t="s">
        <v>596</v>
      </c>
      <c r="F215" s="21" t="s">
        <v>624</v>
      </c>
      <c r="G215" s="21" t="s">
        <v>390</v>
      </c>
      <c r="H215" s="23" t="s">
        <v>81</v>
      </c>
      <c r="I215" s="24">
        <v>0</v>
      </c>
      <c r="J215" s="25">
        <v>710000000</v>
      </c>
      <c r="K215" s="25" t="s">
        <v>82</v>
      </c>
      <c r="L215" s="23" t="s">
        <v>696</v>
      </c>
      <c r="M215" s="78" t="s">
        <v>4125</v>
      </c>
      <c r="N215" s="26" t="s">
        <v>84</v>
      </c>
      <c r="O215" s="26" t="s">
        <v>4214</v>
      </c>
      <c r="P215" s="21" t="s">
        <v>91</v>
      </c>
      <c r="Q215" s="27">
        <v>796</v>
      </c>
      <c r="R215" s="26" t="s">
        <v>678</v>
      </c>
      <c r="S215" s="12">
        <v>16</v>
      </c>
      <c r="T215" s="12">
        <v>12071.43</v>
      </c>
      <c r="U215" s="12">
        <f t="shared" si="6"/>
        <v>193142.88</v>
      </c>
      <c r="V215" s="12">
        <f t="shared" si="7"/>
        <v>216320.02560000002</v>
      </c>
      <c r="W215" s="23"/>
      <c r="X215" s="23">
        <v>2017</v>
      </c>
      <c r="Y215" s="25"/>
      <c r="Z215" s="92" t="s">
        <v>689</v>
      </c>
      <c r="AA215" s="92" t="s">
        <v>682</v>
      </c>
      <c r="AB215" s="92"/>
      <c r="AC215" s="92"/>
      <c r="AD215" s="95"/>
      <c r="AE215" s="95"/>
      <c r="AF215" s="92"/>
      <c r="AG215" s="96"/>
      <c r="AH215" s="92"/>
      <c r="AI215" s="94"/>
      <c r="AJ215" s="94"/>
    </row>
    <row r="216" spans="1:36" s="22" customFormat="1" ht="76.5" outlineLevel="1" x14ac:dyDescent="0.25">
      <c r="A216" s="22" t="s">
        <v>277</v>
      </c>
      <c r="B216" s="72" t="s">
        <v>2893</v>
      </c>
      <c r="C216" s="21" t="s">
        <v>79</v>
      </c>
      <c r="D216" s="21" t="s">
        <v>623</v>
      </c>
      <c r="E216" s="21" t="s">
        <v>596</v>
      </c>
      <c r="F216" s="21" t="s">
        <v>624</v>
      </c>
      <c r="G216" s="21" t="s">
        <v>391</v>
      </c>
      <c r="H216" s="23" t="s">
        <v>81</v>
      </c>
      <c r="I216" s="24">
        <v>0</v>
      </c>
      <c r="J216" s="25">
        <v>710000000</v>
      </c>
      <c r="K216" s="25" t="s">
        <v>82</v>
      </c>
      <c r="L216" s="23" t="s">
        <v>696</v>
      </c>
      <c r="M216" s="78" t="s">
        <v>4125</v>
      </c>
      <c r="N216" s="26" t="s">
        <v>84</v>
      </c>
      <c r="O216" s="26" t="s">
        <v>4214</v>
      </c>
      <c r="P216" s="21" t="s">
        <v>91</v>
      </c>
      <c r="Q216" s="27">
        <v>796</v>
      </c>
      <c r="R216" s="26" t="s">
        <v>678</v>
      </c>
      <c r="S216" s="12">
        <v>31</v>
      </c>
      <c r="T216" s="12">
        <v>2678.57</v>
      </c>
      <c r="U216" s="12">
        <f t="shared" si="6"/>
        <v>83035.67</v>
      </c>
      <c r="V216" s="12">
        <f t="shared" si="7"/>
        <v>92999.950400000002</v>
      </c>
      <c r="W216" s="23"/>
      <c r="X216" s="23">
        <v>2017</v>
      </c>
      <c r="Y216" s="25"/>
      <c r="Z216" s="92" t="s">
        <v>689</v>
      </c>
      <c r="AA216" s="92" t="s">
        <v>682</v>
      </c>
      <c r="AB216" s="92"/>
      <c r="AC216" s="92"/>
      <c r="AD216" s="95"/>
      <c r="AE216" s="95"/>
      <c r="AF216" s="92"/>
      <c r="AG216" s="96"/>
      <c r="AH216" s="92"/>
      <c r="AI216" s="94"/>
      <c r="AJ216" s="94"/>
    </row>
    <row r="217" spans="1:36" s="22" customFormat="1" ht="76.5" outlineLevel="1" x14ac:dyDescent="0.25">
      <c r="A217" s="22" t="s">
        <v>277</v>
      </c>
      <c r="B217" s="72" t="s">
        <v>2894</v>
      </c>
      <c r="C217" s="21" t="s">
        <v>79</v>
      </c>
      <c r="D217" s="21" t="s">
        <v>623</v>
      </c>
      <c r="E217" s="21" t="s">
        <v>596</v>
      </c>
      <c r="F217" s="21" t="s">
        <v>624</v>
      </c>
      <c r="G217" s="21" t="s">
        <v>392</v>
      </c>
      <c r="H217" s="23" t="s">
        <v>81</v>
      </c>
      <c r="I217" s="24">
        <v>0</v>
      </c>
      <c r="J217" s="25">
        <v>710000000</v>
      </c>
      <c r="K217" s="25" t="s">
        <v>82</v>
      </c>
      <c r="L217" s="23" t="s">
        <v>696</v>
      </c>
      <c r="M217" s="78" t="s">
        <v>4125</v>
      </c>
      <c r="N217" s="26" t="s">
        <v>84</v>
      </c>
      <c r="O217" s="26" t="s">
        <v>4214</v>
      </c>
      <c r="P217" s="21" t="s">
        <v>91</v>
      </c>
      <c r="Q217" s="27">
        <v>796</v>
      </c>
      <c r="R217" s="26" t="s">
        <v>678</v>
      </c>
      <c r="S217" s="12">
        <v>26</v>
      </c>
      <c r="T217" s="12">
        <v>7589.29</v>
      </c>
      <c r="U217" s="12">
        <f t="shared" si="6"/>
        <v>197321.54</v>
      </c>
      <c r="V217" s="12">
        <f t="shared" si="7"/>
        <v>221000.12480000002</v>
      </c>
      <c r="W217" s="23"/>
      <c r="X217" s="23">
        <v>2017</v>
      </c>
      <c r="Y217" s="25"/>
      <c r="Z217" s="92" t="s">
        <v>689</v>
      </c>
      <c r="AA217" s="92" t="s">
        <v>682</v>
      </c>
      <c r="AB217" s="92"/>
      <c r="AC217" s="92"/>
      <c r="AD217" s="95"/>
      <c r="AE217" s="95"/>
      <c r="AF217" s="92"/>
      <c r="AG217" s="96"/>
      <c r="AH217" s="92"/>
      <c r="AI217" s="94"/>
      <c r="AJ217" s="94"/>
    </row>
    <row r="218" spans="1:36" s="22" customFormat="1" ht="76.5" outlineLevel="1" x14ac:dyDescent="0.25">
      <c r="A218" s="22" t="s">
        <v>277</v>
      </c>
      <c r="B218" s="72" t="s">
        <v>2895</v>
      </c>
      <c r="C218" s="21" t="s">
        <v>79</v>
      </c>
      <c r="D218" s="21" t="s">
        <v>627</v>
      </c>
      <c r="E218" s="21" t="s">
        <v>628</v>
      </c>
      <c r="F218" s="21" t="s">
        <v>629</v>
      </c>
      <c r="G218" s="21" t="s">
        <v>630</v>
      </c>
      <c r="H218" s="23" t="s">
        <v>81</v>
      </c>
      <c r="I218" s="24">
        <v>0</v>
      </c>
      <c r="J218" s="25">
        <v>710000000</v>
      </c>
      <c r="K218" s="25" t="s">
        <v>82</v>
      </c>
      <c r="L218" s="23" t="s">
        <v>696</v>
      </c>
      <c r="M218" s="78" t="s">
        <v>4125</v>
      </c>
      <c r="N218" s="26" t="s">
        <v>84</v>
      </c>
      <c r="O218" s="26" t="s">
        <v>4214</v>
      </c>
      <c r="P218" s="21" t="s">
        <v>91</v>
      </c>
      <c r="Q218" s="27">
        <v>796</v>
      </c>
      <c r="R218" s="26" t="s">
        <v>678</v>
      </c>
      <c r="S218" s="12">
        <v>2</v>
      </c>
      <c r="T218" s="12">
        <v>2232.14</v>
      </c>
      <c r="U218" s="12">
        <f t="shared" si="6"/>
        <v>4464.28</v>
      </c>
      <c r="V218" s="12">
        <f t="shared" si="7"/>
        <v>4999.9935999999998</v>
      </c>
      <c r="W218" s="23"/>
      <c r="X218" s="23">
        <v>2017</v>
      </c>
      <c r="Y218" s="25"/>
      <c r="Z218" s="92" t="s">
        <v>689</v>
      </c>
      <c r="AA218" s="92" t="s">
        <v>682</v>
      </c>
      <c r="AB218" s="92"/>
      <c r="AC218" s="92"/>
      <c r="AD218" s="95"/>
      <c r="AE218" s="95"/>
      <c r="AF218" s="92"/>
      <c r="AG218" s="96"/>
      <c r="AH218" s="92"/>
      <c r="AI218" s="94"/>
      <c r="AJ218" s="94"/>
    </row>
    <row r="219" spans="1:36" s="22" customFormat="1" ht="76.5" outlineLevel="1" x14ac:dyDescent="0.25">
      <c r="A219" s="22" t="s">
        <v>277</v>
      </c>
      <c r="B219" s="72" t="s">
        <v>2896</v>
      </c>
      <c r="C219" s="21" t="s">
        <v>79</v>
      </c>
      <c r="D219" s="21" t="s">
        <v>627</v>
      </c>
      <c r="E219" s="21" t="s">
        <v>628</v>
      </c>
      <c r="F219" s="21" t="s">
        <v>629</v>
      </c>
      <c r="G219" s="21" t="s">
        <v>407</v>
      </c>
      <c r="H219" s="23" t="s">
        <v>81</v>
      </c>
      <c r="I219" s="24">
        <v>0</v>
      </c>
      <c r="J219" s="25">
        <v>710000000</v>
      </c>
      <c r="K219" s="25" t="s">
        <v>82</v>
      </c>
      <c r="L219" s="23" t="s">
        <v>696</v>
      </c>
      <c r="M219" s="78" t="s">
        <v>4125</v>
      </c>
      <c r="N219" s="26" t="s">
        <v>84</v>
      </c>
      <c r="O219" s="26" t="s">
        <v>4214</v>
      </c>
      <c r="P219" s="21" t="s">
        <v>91</v>
      </c>
      <c r="Q219" s="27">
        <v>796</v>
      </c>
      <c r="R219" s="26" t="s">
        <v>678</v>
      </c>
      <c r="S219" s="12">
        <v>2</v>
      </c>
      <c r="T219" s="12">
        <v>3750</v>
      </c>
      <c r="U219" s="12">
        <f t="shared" si="6"/>
        <v>7500</v>
      </c>
      <c r="V219" s="12">
        <f t="shared" si="7"/>
        <v>8400</v>
      </c>
      <c r="W219" s="23"/>
      <c r="X219" s="23">
        <v>2017</v>
      </c>
      <c r="Y219" s="25"/>
      <c r="Z219" s="92" t="s">
        <v>689</v>
      </c>
      <c r="AA219" s="92" t="s">
        <v>682</v>
      </c>
      <c r="AB219" s="92"/>
      <c r="AC219" s="92"/>
      <c r="AD219" s="95"/>
      <c r="AE219" s="95"/>
      <c r="AF219" s="92"/>
      <c r="AG219" s="96"/>
      <c r="AH219" s="92"/>
      <c r="AI219" s="94"/>
      <c r="AJ219" s="94"/>
    </row>
    <row r="220" spans="1:36" s="22" customFormat="1" ht="76.5" outlineLevel="1" x14ac:dyDescent="0.25">
      <c r="A220" s="22" t="s">
        <v>277</v>
      </c>
      <c r="B220" s="72" t="s">
        <v>2897</v>
      </c>
      <c r="C220" s="21" t="s">
        <v>79</v>
      </c>
      <c r="D220" s="21" t="s">
        <v>631</v>
      </c>
      <c r="E220" s="21" t="s">
        <v>628</v>
      </c>
      <c r="F220" s="21" t="s">
        <v>632</v>
      </c>
      <c r="G220" s="21" t="s">
        <v>510</v>
      </c>
      <c r="H220" s="23" t="s">
        <v>81</v>
      </c>
      <c r="I220" s="24">
        <v>0</v>
      </c>
      <c r="J220" s="25">
        <v>710000000</v>
      </c>
      <c r="K220" s="25" t="s">
        <v>82</v>
      </c>
      <c r="L220" s="23" t="s">
        <v>696</v>
      </c>
      <c r="M220" s="78" t="s">
        <v>4125</v>
      </c>
      <c r="N220" s="26" t="s">
        <v>84</v>
      </c>
      <c r="O220" s="26" t="s">
        <v>4214</v>
      </c>
      <c r="P220" s="21" t="s">
        <v>91</v>
      </c>
      <c r="Q220" s="27">
        <v>796</v>
      </c>
      <c r="R220" s="26" t="s">
        <v>678</v>
      </c>
      <c r="S220" s="12">
        <v>8</v>
      </c>
      <c r="T220" s="12">
        <v>6696.43</v>
      </c>
      <c r="U220" s="12">
        <f t="shared" si="6"/>
        <v>53571.44</v>
      </c>
      <c r="V220" s="12">
        <f t="shared" si="7"/>
        <v>60000.012800000011</v>
      </c>
      <c r="W220" s="23"/>
      <c r="X220" s="23">
        <v>2017</v>
      </c>
      <c r="Y220" s="25"/>
      <c r="Z220" s="92" t="s">
        <v>689</v>
      </c>
      <c r="AA220" s="92" t="s">
        <v>682</v>
      </c>
      <c r="AB220" s="92"/>
      <c r="AC220" s="92"/>
      <c r="AD220" s="95"/>
      <c r="AE220" s="95"/>
      <c r="AF220" s="92"/>
      <c r="AG220" s="96"/>
      <c r="AH220" s="92"/>
      <c r="AI220" s="94"/>
      <c r="AJ220" s="94"/>
    </row>
    <row r="221" spans="1:36" s="22" customFormat="1" ht="76.5" outlineLevel="1" x14ac:dyDescent="0.25">
      <c r="A221" s="22" t="s">
        <v>277</v>
      </c>
      <c r="B221" s="72" t="s">
        <v>2898</v>
      </c>
      <c r="C221" s="21" t="s">
        <v>79</v>
      </c>
      <c r="D221" s="21" t="s">
        <v>633</v>
      </c>
      <c r="E221" s="21" t="s">
        <v>596</v>
      </c>
      <c r="F221" s="21" t="s">
        <v>634</v>
      </c>
      <c r="G221" s="21" t="s">
        <v>382</v>
      </c>
      <c r="H221" s="23" t="s">
        <v>81</v>
      </c>
      <c r="I221" s="24">
        <v>0</v>
      </c>
      <c r="J221" s="25">
        <v>710000000</v>
      </c>
      <c r="K221" s="25" t="s">
        <v>82</v>
      </c>
      <c r="L221" s="23" t="s">
        <v>696</v>
      </c>
      <c r="M221" s="78" t="s">
        <v>4125</v>
      </c>
      <c r="N221" s="26" t="s">
        <v>84</v>
      </c>
      <c r="O221" s="26" t="s">
        <v>4214</v>
      </c>
      <c r="P221" s="21" t="s">
        <v>91</v>
      </c>
      <c r="Q221" s="27">
        <v>796</v>
      </c>
      <c r="R221" s="26" t="s">
        <v>678</v>
      </c>
      <c r="S221" s="12">
        <v>10</v>
      </c>
      <c r="T221" s="12">
        <v>4464.29</v>
      </c>
      <c r="U221" s="12">
        <f t="shared" si="6"/>
        <v>44642.9</v>
      </c>
      <c r="V221" s="12">
        <f t="shared" si="7"/>
        <v>50000.04800000001</v>
      </c>
      <c r="W221" s="23"/>
      <c r="X221" s="23">
        <v>2017</v>
      </c>
      <c r="Y221" s="25"/>
      <c r="Z221" s="92" t="s">
        <v>689</v>
      </c>
      <c r="AA221" s="92" t="s">
        <v>682</v>
      </c>
      <c r="AB221" s="92"/>
      <c r="AC221" s="92"/>
      <c r="AD221" s="95"/>
      <c r="AE221" s="95"/>
      <c r="AF221" s="92"/>
      <c r="AG221" s="96"/>
      <c r="AH221" s="92"/>
      <c r="AI221" s="94"/>
      <c r="AJ221" s="94"/>
    </row>
    <row r="222" spans="1:36" s="22" customFormat="1" ht="76.5" outlineLevel="1" x14ac:dyDescent="0.25">
      <c r="A222" s="22" t="s">
        <v>277</v>
      </c>
      <c r="B222" s="72" t="s">
        <v>2899</v>
      </c>
      <c r="C222" s="21" t="s">
        <v>79</v>
      </c>
      <c r="D222" s="21" t="s">
        <v>633</v>
      </c>
      <c r="E222" s="21" t="s">
        <v>596</v>
      </c>
      <c r="F222" s="21" t="s">
        <v>634</v>
      </c>
      <c r="G222" s="21" t="s">
        <v>635</v>
      </c>
      <c r="H222" s="23" t="s">
        <v>81</v>
      </c>
      <c r="I222" s="24">
        <v>0</v>
      </c>
      <c r="J222" s="25">
        <v>710000000</v>
      </c>
      <c r="K222" s="25" t="s">
        <v>82</v>
      </c>
      <c r="L222" s="23" t="s">
        <v>696</v>
      </c>
      <c r="M222" s="78" t="s">
        <v>4125</v>
      </c>
      <c r="N222" s="26" t="s">
        <v>84</v>
      </c>
      <c r="O222" s="26" t="s">
        <v>4214</v>
      </c>
      <c r="P222" s="21" t="s">
        <v>91</v>
      </c>
      <c r="Q222" s="27">
        <v>796</v>
      </c>
      <c r="R222" s="26" t="s">
        <v>678</v>
      </c>
      <c r="S222" s="12">
        <v>15</v>
      </c>
      <c r="T222" s="12">
        <v>9821.43</v>
      </c>
      <c r="U222" s="12">
        <f t="shared" si="6"/>
        <v>147321.45000000001</v>
      </c>
      <c r="V222" s="12">
        <f t="shared" si="7"/>
        <v>165000.02400000003</v>
      </c>
      <c r="W222" s="23"/>
      <c r="X222" s="23">
        <v>2017</v>
      </c>
      <c r="Y222" s="25"/>
      <c r="Z222" s="92" t="s">
        <v>689</v>
      </c>
      <c r="AA222" s="92" t="s">
        <v>682</v>
      </c>
      <c r="AB222" s="92"/>
      <c r="AC222" s="92"/>
      <c r="AD222" s="95"/>
      <c r="AE222" s="95"/>
      <c r="AF222" s="92"/>
      <c r="AG222" s="96"/>
      <c r="AH222" s="92"/>
      <c r="AI222" s="94"/>
      <c r="AJ222" s="94"/>
    </row>
    <row r="223" spans="1:36" s="22" customFormat="1" ht="76.5" outlineLevel="1" x14ac:dyDescent="0.25">
      <c r="A223" s="22" t="s">
        <v>277</v>
      </c>
      <c r="B223" s="72" t="s">
        <v>2900</v>
      </c>
      <c r="C223" s="21" t="s">
        <v>79</v>
      </c>
      <c r="D223" s="21" t="s">
        <v>633</v>
      </c>
      <c r="E223" s="21" t="s">
        <v>596</v>
      </c>
      <c r="F223" s="21" t="s">
        <v>634</v>
      </c>
      <c r="G223" s="21" t="s">
        <v>387</v>
      </c>
      <c r="H223" s="23" t="s">
        <v>81</v>
      </c>
      <c r="I223" s="24">
        <v>0</v>
      </c>
      <c r="J223" s="25">
        <v>710000000</v>
      </c>
      <c r="K223" s="25" t="s">
        <v>82</v>
      </c>
      <c r="L223" s="23" t="s">
        <v>696</v>
      </c>
      <c r="M223" s="78" t="s">
        <v>4125</v>
      </c>
      <c r="N223" s="26" t="s">
        <v>84</v>
      </c>
      <c r="O223" s="26" t="s">
        <v>4214</v>
      </c>
      <c r="P223" s="21" t="s">
        <v>91</v>
      </c>
      <c r="Q223" s="27">
        <v>796</v>
      </c>
      <c r="R223" s="26" t="s">
        <v>678</v>
      </c>
      <c r="S223" s="12">
        <v>4</v>
      </c>
      <c r="T223" s="12">
        <v>7812.5</v>
      </c>
      <c r="U223" s="12">
        <f t="shared" si="6"/>
        <v>31250</v>
      </c>
      <c r="V223" s="12">
        <f t="shared" si="7"/>
        <v>35000</v>
      </c>
      <c r="W223" s="23"/>
      <c r="X223" s="23">
        <v>2017</v>
      </c>
      <c r="Y223" s="25"/>
      <c r="Z223" s="92" t="s">
        <v>689</v>
      </c>
      <c r="AA223" s="92" t="s">
        <v>682</v>
      </c>
      <c r="AB223" s="92"/>
      <c r="AC223" s="92"/>
      <c r="AD223" s="95"/>
      <c r="AE223" s="95"/>
      <c r="AF223" s="92"/>
      <c r="AG223" s="96"/>
      <c r="AH223" s="92"/>
      <c r="AI223" s="94"/>
      <c r="AJ223" s="94"/>
    </row>
    <row r="224" spans="1:36" s="22" customFormat="1" ht="76.5" outlineLevel="1" x14ac:dyDescent="0.25">
      <c r="A224" s="22" t="s">
        <v>277</v>
      </c>
      <c r="B224" s="72" t="s">
        <v>2901</v>
      </c>
      <c r="C224" s="21" t="s">
        <v>79</v>
      </c>
      <c r="D224" s="21" t="s">
        <v>633</v>
      </c>
      <c r="E224" s="21" t="s">
        <v>596</v>
      </c>
      <c r="F224" s="21" t="s">
        <v>634</v>
      </c>
      <c r="G224" s="21" t="s">
        <v>388</v>
      </c>
      <c r="H224" s="23" t="s">
        <v>81</v>
      </c>
      <c r="I224" s="24">
        <v>0</v>
      </c>
      <c r="J224" s="25">
        <v>710000000</v>
      </c>
      <c r="K224" s="25" t="s">
        <v>82</v>
      </c>
      <c r="L224" s="23" t="s">
        <v>696</v>
      </c>
      <c r="M224" s="78" t="s">
        <v>4125</v>
      </c>
      <c r="N224" s="26" t="s">
        <v>84</v>
      </c>
      <c r="O224" s="26" t="s">
        <v>4214</v>
      </c>
      <c r="P224" s="21" t="s">
        <v>91</v>
      </c>
      <c r="Q224" s="27">
        <v>796</v>
      </c>
      <c r="R224" s="26" t="s">
        <v>678</v>
      </c>
      <c r="S224" s="12">
        <v>85</v>
      </c>
      <c r="T224" s="12">
        <v>3272.32</v>
      </c>
      <c r="U224" s="12">
        <f t="shared" si="6"/>
        <v>278147.20000000001</v>
      </c>
      <c r="V224" s="12">
        <f t="shared" si="7"/>
        <v>311524.86400000006</v>
      </c>
      <c r="W224" s="23"/>
      <c r="X224" s="23">
        <v>2017</v>
      </c>
      <c r="Y224" s="25"/>
      <c r="Z224" s="92" t="s">
        <v>689</v>
      </c>
      <c r="AA224" s="92" t="s">
        <v>682</v>
      </c>
      <c r="AB224" s="92"/>
      <c r="AC224" s="92"/>
      <c r="AD224" s="95"/>
      <c r="AE224" s="95"/>
      <c r="AF224" s="92"/>
      <c r="AG224" s="96"/>
      <c r="AH224" s="92"/>
      <c r="AI224" s="94"/>
      <c r="AJ224" s="94"/>
    </row>
    <row r="225" spans="1:36" s="22" customFormat="1" ht="76.5" outlineLevel="1" x14ac:dyDescent="0.25">
      <c r="A225" s="22" t="s">
        <v>277</v>
      </c>
      <c r="B225" s="72" t="s">
        <v>2902</v>
      </c>
      <c r="C225" s="21" t="s">
        <v>79</v>
      </c>
      <c r="D225" s="21" t="s">
        <v>633</v>
      </c>
      <c r="E225" s="21" t="s">
        <v>596</v>
      </c>
      <c r="F225" s="21" t="s">
        <v>634</v>
      </c>
      <c r="G225" s="21" t="s">
        <v>389</v>
      </c>
      <c r="H225" s="23" t="s">
        <v>81</v>
      </c>
      <c r="I225" s="24">
        <v>0</v>
      </c>
      <c r="J225" s="25">
        <v>710000000</v>
      </c>
      <c r="K225" s="25" t="s">
        <v>82</v>
      </c>
      <c r="L225" s="23" t="s">
        <v>696</v>
      </c>
      <c r="M225" s="78" t="s">
        <v>4125</v>
      </c>
      <c r="N225" s="26" t="s">
        <v>84</v>
      </c>
      <c r="O225" s="26" t="s">
        <v>4214</v>
      </c>
      <c r="P225" s="21" t="s">
        <v>91</v>
      </c>
      <c r="Q225" s="27">
        <v>796</v>
      </c>
      <c r="R225" s="26" t="s">
        <v>678</v>
      </c>
      <c r="S225" s="12">
        <v>4</v>
      </c>
      <c r="T225" s="12">
        <v>4017.86</v>
      </c>
      <c r="U225" s="12">
        <f t="shared" si="6"/>
        <v>16071.44</v>
      </c>
      <c r="V225" s="12">
        <f t="shared" si="7"/>
        <v>18000.012800000004</v>
      </c>
      <c r="W225" s="23"/>
      <c r="X225" s="23">
        <v>2017</v>
      </c>
      <c r="Y225" s="25"/>
      <c r="Z225" s="92" t="s">
        <v>689</v>
      </c>
      <c r="AA225" s="92" t="s">
        <v>682</v>
      </c>
      <c r="AB225" s="92"/>
      <c r="AC225" s="92"/>
      <c r="AD225" s="95"/>
      <c r="AE225" s="95"/>
      <c r="AF225" s="92"/>
      <c r="AG225" s="96"/>
      <c r="AH225" s="92"/>
      <c r="AI225" s="94"/>
      <c r="AJ225" s="94"/>
    </row>
    <row r="226" spans="1:36" s="22" customFormat="1" ht="76.5" outlineLevel="1" x14ac:dyDescent="0.25">
      <c r="A226" s="22" t="s">
        <v>277</v>
      </c>
      <c r="B226" s="72" t="s">
        <v>2903</v>
      </c>
      <c r="C226" s="21" t="s">
        <v>79</v>
      </c>
      <c r="D226" s="21" t="s">
        <v>633</v>
      </c>
      <c r="E226" s="21" t="s">
        <v>596</v>
      </c>
      <c r="F226" s="21" t="s">
        <v>634</v>
      </c>
      <c r="G226" s="21" t="s">
        <v>390</v>
      </c>
      <c r="H226" s="23" t="s">
        <v>81</v>
      </c>
      <c r="I226" s="24">
        <v>0</v>
      </c>
      <c r="J226" s="25">
        <v>710000000</v>
      </c>
      <c r="K226" s="25" t="s">
        <v>82</v>
      </c>
      <c r="L226" s="23" t="s">
        <v>696</v>
      </c>
      <c r="M226" s="78" t="s">
        <v>4125</v>
      </c>
      <c r="N226" s="26" t="s">
        <v>84</v>
      </c>
      <c r="O226" s="26" t="s">
        <v>4214</v>
      </c>
      <c r="P226" s="21" t="s">
        <v>91</v>
      </c>
      <c r="Q226" s="27">
        <v>796</v>
      </c>
      <c r="R226" s="26" t="s">
        <v>678</v>
      </c>
      <c r="S226" s="12">
        <v>16</v>
      </c>
      <c r="T226" s="12">
        <v>3794.64</v>
      </c>
      <c r="U226" s="12">
        <f t="shared" si="6"/>
        <v>60714.239999999998</v>
      </c>
      <c r="V226" s="12">
        <f t="shared" si="7"/>
        <v>67999.948799999998</v>
      </c>
      <c r="W226" s="23"/>
      <c r="X226" s="23">
        <v>2017</v>
      </c>
      <c r="Y226" s="25"/>
      <c r="Z226" s="92" t="s">
        <v>689</v>
      </c>
      <c r="AA226" s="92" t="s">
        <v>682</v>
      </c>
      <c r="AB226" s="92"/>
      <c r="AC226" s="92"/>
      <c r="AD226" s="95"/>
      <c r="AE226" s="95"/>
      <c r="AF226" s="92"/>
      <c r="AG226" s="96"/>
      <c r="AH226" s="92"/>
      <c r="AI226" s="94"/>
      <c r="AJ226" s="94"/>
    </row>
    <row r="227" spans="1:36" s="22" customFormat="1" ht="76.5" outlineLevel="1" x14ac:dyDescent="0.25">
      <c r="A227" s="22" t="s">
        <v>277</v>
      </c>
      <c r="B227" s="72" t="s">
        <v>2904</v>
      </c>
      <c r="C227" s="21" t="s">
        <v>79</v>
      </c>
      <c r="D227" s="21" t="s">
        <v>633</v>
      </c>
      <c r="E227" s="21" t="s">
        <v>596</v>
      </c>
      <c r="F227" s="21" t="s">
        <v>634</v>
      </c>
      <c r="G227" s="21" t="s">
        <v>391</v>
      </c>
      <c r="H227" s="23" t="s">
        <v>81</v>
      </c>
      <c r="I227" s="24">
        <v>0</v>
      </c>
      <c r="J227" s="25">
        <v>710000000</v>
      </c>
      <c r="K227" s="25" t="s">
        <v>82</v>
      </c>
      <c r="L227" s="23" t="s">
        <v>696</v>
      </c>
      <c r="M227" s="78" t="s">
        <v>4125</v>
      </c>
      <c r="N227" s="26" t="s">
        <v>84</v>
      </c>
      <c r="O227" s="26" t="s">
        <v>4214</v>
      </c>
      <c r="P227" s="21" t="s">
        <v>91</v>
      </c>
      <c r="Q227" s="27">
        <v>796</v>
      </c>
      <c r="R227" s="26" t="s">
        <v>678</v>
      </c>
      <c r="S227" s="12">
        <v>31</v>
      </c>
      <c r="T227" s="12">
        <v>2299.11</v>
      </c>
      <c r="U227" s="12">
        <f t="shared" si="6"/>
        <v>71272.41</v>
      </c>
      <c r="V227" s="12">
        <f t="shared" si="7"/>
        <v>79825.099200000011</v>
      </c>
      <c r="W227" s="23"/>
      <c r="X227" s="23">
        <v>2017</v>
      </c>
      <c r="Y227" s="25"/>
      <c r="Z227" s="92" t="s">
        <v>689</v>
      </c>
      <c r="AA227" s="92" t="s">
        <v>682</v>
      </c>
      <c r="AB227" s="92"/>
      <c r="AC227" s="92"/>
      <c r="AD227" s="95"/>
      <c r="AE227" s="95"/>
      <c r="AF227" s="92"/>
      <c r="AG227" s="96"/>
      <c r="AH227" s="92"/>
      <c r="AI227" s="94"/>
      <c r="AJ227" s="94"/>
    </row>
    <row r="228" spans="1:36" s="22" customFormat="1" ht="76.5" outlineLevel="1" x14ac:dyDescent="0.25">
      <c r="A228" s="22" t="s">
        <v>277</v>
      </c>
      <c r="B228" s="72" t="s">
        <v>2905</v>
      </c>
      <c r="C228" s="21" t="s">
        <v>79</v>
      </c>
      <c r="D228" s="21" t="s">
        <v>633</v>
      </c>
      <c r="E228" s="21" t="s">
        <v>596</v>
      </c>
      <c r="F228" s="21" t="s">
        <v>634</v>
      </c>
      <c r="G228" s="21" t="s">
        <v>392</v>
      </c>
      <c r="H228" s="23" t="s">
        <v>81</v>
      </c>
      <c r="I228" s="24">
        <v>0</v>
      </c>
      <c r="J228" s="25">
        <v>710000000</v>
      </c>
      <c r="K228" s="25" t="s">
        <v>82</v>
      </c>
      <c r="L228" s="23" t="s">
        <v>696</v>
      </c>
      <c r="M228" s="78" t="s">
        <v>4125</v>
      </c>
      <c r="N228" s="26" t="s">
        <v>84</v>
      </c>
      <c r="O228" s="26" t="s">
        <v>4214</v>
      </c>
      <c r="P228" s="21" t="s">
        <v>91</v>
      </c>
      <c r="Q228" s="27">
        <v>796</v>
      </c>
      <c r="R228" s="26" t="s">
        <v>678</v>
      </c>
      <c r="S228" s="12">
        <v>26</v>
      </c>
      <c r="T228" s="12">
        <v>3459.82</v>
      </c>
      <c r="U228" s="12">
        <f t="shared" si="6"/>
        <v>89955.32</v>
      </c>
      <c r="V228" s="12">
        <f t="shared" si="7"/>
        <v>100749.95840000002</v>
      </c>
      <c r="W228" s="23"/>
      <c r="X228" s="23">
        <v>2017</v>
      </c>
      <c r="Y228" s="25"/>
      <c r="Z228" s="92" t="s">
        <v>689</v>
      </c>
      <c r="AA228" s="92" t="s">
        <v>682</v>
      </c>
      <c r="AB228" s="92"/>
      <c r="AC228" s="92"/>
      <c r="AD228" s="95"/>
      <c r="AE228" s="95"/>
      <c r="AF228" s="92"/>
      <c r="AG228" s="96"/>
      <c r="AH228" s="92"/>
      <c r="AI228" s="94"/>
      <c r="AJ228" s="94"/>
    </row>
    <row r="229" spans="1:36" s="22" customFormat="1" ht="76.5" outlineLevel="1" x14ac:dyDescent="0.25">
      <c r="A229" s="22" t="s">
        <v>277</v>
      </c>
      <c r="B229" s="72" t="s">
        <v>2906</v>
      </c>
      <c r="C229" s="21" t="s">
        <v>79</v>
      </c>
      <c r="D229" s="21" t="s">
        <v>633</v>
      </c>
      <c r="E229" s="21" t="s">
        <v>596</v>
      </c>
      <c r="F229" s="21" t="s">
        <v>634</v>
      </c>
      <c r="G229" s="21" t="s">
        <v>636</v>
      </c>
      <c r="H229" s="23" t="s">
        <v>81</v>
      </c>
      <c r="I229" s="24">
        <v>0</v>
      </c>
      <c r="J229" s="25">
        <v>710000000</v>
      </c>
      <c r="K229" s="25" t="s">
        <v>82</v>
      </c>
      <c r="L229" s="23" t="s">
        <v>696</v>
      </c>
      <c r="M229" s="78" t="s">
        <v>4125</v>
      </c>
      <c r="N229" s="26" t="s">
        <v>84</v>
      </c>
      <c r="O229" s="26" t="s">
        <v>4214</v>
      </c>
      <c r="P229" s="21" t="s">
        <v>91</v>
      </c>
      <c r="Q229" s="27">
        <v>796</v>
      </c>
      <c r="R229" s="26" t="s">
        <v>678</v>
      </c>
      <c r="S229" s="12">
        <v>3</v>
      </c>
      <c r="T229" s="12">
        <v>4017.86</v>
      </c>
      <c r="U229" s="12">
        <f t="shared" si="6"/>
        <v>12053.58</v>
      </c>
      <c r="V229" s="12">
        <f t="shared" si="7"/>
        <v>13500.009600000001</v>
      </c>
      <c r="W229" s="23"/>
      <c r="X229" s="23">
        <v>2017</v>
      </c>
      <c r="Y229" s="25"/>
      <c r="Z229" s="92" t="s">
        <v>689</v>
      </c>
      <c r="AA229" s="92" t="s">
        <v>682</v>
      </c>
      <c r="AB229" s="92"/>
      <c r="AC229" s="92"/>
      <c r="AD229" s="95"/>
      <c r="AE229" s="95"/>
      <c r="AF229" s="92"/>
      <c r="AG229" s="96"/>
      <c r="AH229" s="92"/>
      <c r="AI229" s="94"/>
      <c r="AJ229" s="94"/>
    </row>
    <row r="230" spans="1:36" s="22" customFormat="1" ht="76.5" outlineLevel="1" x14ac:dyDescent="0.25">
      <c r="A230" s="22" t="s">
        <v>277</v>
      </c>
      <c r="B230" s="72" t="s">
        <v>2907</v>
      </c>
      <c r="C230" s="21" t="s">
        <v>79</v>
      </c>
      <c r="D230" s="21" t="s">
        <v>633</v>
      </c>
      <c r="E230" s="21" t="s">
        <v>596</v>
      </c>
      <c r="F230" s="21" t="s">
        <v>634</v>
      </c>
      <c r="G230" s="21" t="s">
        <v>630</v>
      </c>
      <c r="H230" s="23" t="s">
        <v>81</v>
      </c>
      <c r="I230" s="24">
        <v>0</v>
      </c>
      <c r="J230" s="25">
        <v>710000000</v>
      </c>
      <c r="K230" s="25" t="s">
        <v>82</v>
      </c>
      <c r="L230" s="23" t="s">
        <v>696</v>
      </c>
      <c r="M230" s="78" t="s">
        <v>4125</v>
      </c>
      <c r="N230" s="26" t="s">
        <v>84</v>
      </c>
      <c r="O230" s="26" t="s">
        <v>4214</v>
      </c>
      <c r="P230" s="21" t="s">
        <v>91</v>
      </c>
      <c r="Q230" s="27">
        <v>796</v>
      </c>
      <c r="R230" s="26" t="s">
        <v>678</v>
      </c>
      <c r="S230" s="12">
        <v>3</v>
      </c>
      <c r="T230" s="12">
        <v>1071.43</v>
      </c>
      <c r="U230" s="12">
        <f t="shared" si="6"/>
        <v>3214.29</v>
      </c>
      <c r="V230" s="12">
        <f t="shared" si="7"/>
        <v>3600.0048000000002</v>
      </c>
      <c r="W230" s="23"/>
      <c r="X230" s="23">
        <v>2017</v>
      </c>
      <c r="Y230" s="25"/>
      <c r="Z230" s="92" t="s">
        <v>689</v>
      </c>
      <c r="AA230" s="92" t="s">
        <v>682</v>
      </c>
      <c r="AB230" s="92"/>
      <c r="AC230" s="92"/>
      <c r="AD230" s="95"/>
      <c r="AE230" s="95"/>
      <c r="AF230" s="92"/>
      <c r="AG230" s="96"/>
      <c r="AH230" s="92"/>
      <c r="AI230" s="94"/>
      <c r="AJ230" s="94"/>
    </row>
    <row r="231" spans="1:36" s="22" customFormat="1" ht="76.5" outlineLevel="1" x14ac:dyDescent="0.25">
      <c r="A231" s="22" t="s">
        <v>277</v>
      </c>
      <c r="B231" s="72" t="s">
        <v>2908</v>
      </c>
      <c r="C231" s="21" t="s">
        <v>79</v>
      </c>
      <c r="D231" s="21" t="s">
        <v>633</v>
      </c>
      <c r="E231" s="21" t="s">
        <v>596</v>
      </c>
      <c r="F231" s="21" t="s">
        <v>634</v>
      </c>
      <c r="G231" s="21" t="s">
        <v>510</v>
      </c>
      <c r="H231" s="23" t="s">
        <v>81</v>
      </c>
      <c r="I231" s="24">
        <v>0</v>
      </c>
      <c r="J231" s="25">
        <v>710000000</v>
      </c>
      <c r="K231" s="25" t="s">
        <v>82</v>
      </c>
      <c r="L231" s="23" t="s">
        <v>696</v>
      </c>
      <c r="M231" s="78" t="s">
        <v>4125</v>
      </c>
      <c r="N231" s="26" t="s">
        <v>84</v>
      </c>
      <c r="O231" s="26" t="s">
        <v>4214</v>
      </c>
      <c r="P231" s="21" t="s">
        <v>91</v>
      </c>
      <c r="Q231" s="27">
        <v>796</v>
      </c>
      <c r="R231" s="26" t="s">
        <v>678</v>
      </c>
      <c r="S231" s="12">
        <v>8</v>
      </c>
      <c r="T231" s="12">
        <v>3035.71</v>
      </c>
      <c r="U231" s="12">
        <f t="shared" si="6"/>
        <v>24285.68</v>
      </c>
      <c r="V231" s="12">
        <f t="shared" si="7"/>
        <v>27199.961600000002</v>
      </c>
      <c r="W231" s="23"/>
      <c r="X231" s="23">
        <v>2017</v>
      </c>
      <c r="Y231" s="25"/>
      <c r="Z231" s="92" t="s">
        <v>689</v>
      </c>
      <c r="AA231" s="92" t="s">
        <v>682</v>
      </c>
      <c r="AB231" s="92"/>
      <c r="AC231" s="92"/>
      <c r="AD231" s="95"/>
      <c r="AE231" s="95"/>
      <c r="AF231" s="92"/>
      <c r="AG231" s="96"/>
      <c r="AH231" s="92"/>
      <c r="AI231" s="94"/>
      <c r="AJ231" s="94"/>
    </row>
    <row r="232" spans="1:36" s="22" customFormat="1" ht="76.5" outlineLevel="1" x14ac:dyDescent="0.25">
      <c r="A232" s="22" t="s">
        <v>277</v>
      </c>
      <c r="B232" s="72" t="s">
        <v>2909</v>
      </c>
      <c r="C232" s="21" t="s">
        <v>79</v>
      </c>
      <c r="D232" s="21" t="s">
        <v>633</v>
      </c>
      <c r="E232" s="21" t="s">
        <v>596</v>
      </c>
      <c r="F232" s="21" t="s">
        <v>634</v>
      </c>
      <c r="G232" s="21" t="s">
        <v>420</v>
      </c>
      <c r="H232" s="23" t="s">
        <v>81</v>
      </c>
      <c r="I232" s="24">
        <v>0</v>
      </c>
      <c r="J232" s="25">
        <v>710000000</v>
      </c>
      <c r="K232" s="25" t="s">
        <v>82</v>
      </c>
      <c r="L232" s="23" t="s">
        <v>696</v>
      </c>
      <c r="M232" s="78" t="s">
        <v>4125</v>
      </c>
      <c r="N232" s="26" t="s">
        <v>84</v>
      </c>
      <c r="O232" s="26" t="s">
        <v>4214</v>
      </c>
      <c r="P232" s="21" t="s">
        <v>91</v>
      </c>
      <c r="Q232" s="27">
        <v>796</v>
      </c>
      <c r="R232" s="26" t="s">
        <v>678</v>
      </c>
      <c r="S232" s="12">
        <v>2</v>
      </c>
      <c r="T232" s="12">
        <v>1428.57</v>
      </c>
      <c r="U232" s="12">
        <f t="shared" si="6"/>
        <v>2857.14</v>
      </c>
      <c r="V232" s="12">
        <f t="shared" si="7"/>
        <v>3199.9968000000003</v>
      </c>
      <c r="W232" s="23"/>
      <c r="X232" s="23">
        <v>2017</v>
      </c>
      <c r="Y232" s="25"/>
      <c r="Z232" s="92" t="s">
        <v>689</v>
      </c>
      <c r="AA232" s="92" t="s">
        <v>682</v>
      </c>
      <c r="AB232" s="92"/>
      <c r="AC232" s="92"/>
      <c r="AD232" s="95"/>
      <c r="AE232" s="95"/>
      <c r="AF232" s="92"/>
      <c r="AG232" s="96"/>
      <c r="AH232" s="92"/>
      <c r="AI232" s="94"/>
      <c r="AJ232" s="94"/>
    </row>
    <row r="233" spans="1:36" s="22" customFormat="1" ht="76.5" outlineLevel="1" x14ac:dyDescent="0.25">
      <c r="A233" s="22" t="s">
        <v>277</v>
      </c>
      <c r="B233" s="72" t="s">
        <v>2910</v>
      </c>
      <c r="C233" s="21" t="s">
        <v>79</v>
      </c>
      <c r="D233" s="21" t="s">
        <v>637</v>
      </c>
      <c r="E233" s="21" t="s">
        <v>596</v>
      </c>
      <c r="F233" s="21" t="s">
        <v>638</v>
      </c>
      <c r="G233" s="21" t="s">
        <v>382</v>
      </c>
      <c r="H233" s="23" t="s">
        <v>81</v>
      </c>
      <c r="I233" s="24">
        <v>0</v>
      </c>
      <c r="J233" s="25">
        <v>710000000</v>
      </c>
      <c r="K233" s="25" t="s">
        <v>82</v>
      </c>
      <c r="L233" s="23" t="s">
        <v>696</v>
      </c>
      <c r="M233" s="78" t="s">
        <v>4125</v>
      </c>
      <c r="N233" s="26" t="s">
        <v>84</v>
      </c>
      <c r="O233" s="26" t="s">
        <v>4214</v>
      </c>
      <c r="P233" s="21" t="s">
        <v>91</v>
      </c>
      <c r="Q233" s="27">
        <v>796</v>
      </c>
      <c r="R233" s="26" t="s">
        <v>678</v>
      </c>
      <c r="S233" s="12">
        <v>3</v>
      </c>
      <c r="T233" s="12">
        <v>11160.71</v>
      </c>
      <c r="U233" s="12">
        <f t="shared" si="6"/>
        <v>33482.129999999997</v>
      </c>
      <c r="V233" s="12">
        <f t="shared" si="7"/>
        <v>37499.9856</v>
      </c>
      <c r="W233" s="23"/>
      <c r="X233" s="23">
        <v>2017</v>
      </c>
      <c r="Y233" s="25"/>
      <c r="Z233" s="92" t="s">
        <v>689</v>
      </c>
      <c r="AA233" s="92" t="s">
        <v>682</v>
      </c>
      <c r="AB233" s="92"/>
      <c r="AC233" s="92"/>
      <c r="AD233" s="95"/>
      <c r="AE233" s="95"/>
      <c r="AF233" s="92"/>
      <c r="AG233" s="96"/>
      <c r="AH233" s="92"/>
      <c r="AI233" s="94"/>
      <c r="AJ233" s="94"/>
    </row>
    <row r="234" spans="1:36" s="22" customFormat="1" ht="76.5" outlineLevel="1" x14ac:dyDescent="0.25">
      <c r="A234" s="22" t="s">
        <v>277</v>
      </c>
      <c r="B234" s="72" t="s">
        <v>2911</v>
      </c>
      <c r="C234" s="21" t="s">
        <v>79</v>
      </c>
      <c r="D234" s="21" t="s">
        <v>639</v>
      </c>
      <c r="E234" s="21" t="s">
        <v>596</v>
      </c>
      <c r="F234" s="21" t="s">
        <v>640</v>
      </c>
      <c r="G234" s="21" t="s">
        <v>384</v>
      </c>
      <c r="H234" s="23" t="s">
        <v>81</v>
      </c>
      <c r="I234" s="24">
        <v>0</v>
      </c>
      <c r="J234" s="25">
        <v>710000000</v>
      </c>
      <c r="K234" s="25" t="s">
        <v>82</v>
      </c>
      <c r="L234" s="23" t="s">
        <v>696</v>
      </c>
      <c r="M234" s="78" t="s">
        <v>4125</v>
      </c>
      <c r="N234" s="26" t="s">
        <v>84</v>
      </c>
      <c r="O234" s="26" t="s">
        <v>4214</v>
      </c>
      <c r="P234" s="21" t="s">
        <v>91</v>
      </c>
      <c r="Q234" s="27">
        <v>796</v>
      </c>
      <c r="R234" s="26" t="s">
        <v>678</v>
      </c>
      <c r="S234" s="12">
        <v>20</v>
      </c>
      <c r="T234" s="12">
        <v>4732.1400000000003</v>
      </c>
      <c r="U234" s="12">
        <f t="shared" si="6"/>
        <v>94642.8</v>
      </c>
      <c r="V234" s="12">
        <f t="shared" si="7"/>
        <v>105999.93600000002</v>
      </c>
      <c r="W234" s="23"/>
      <c r="X234" s="23">
        <v>2017</v>
      </c>
      <c r="Y234" s="25"/>
      <c r="Z234" s="92" t="s">
        <v>689</v>
      </c>
      <c r="AA234" s="92" t="s">
        <v>682</v>
      </c>
      <c r="AB234" s="92"/>
      <c r="AC234" s="92"/>
      <c r="AD234" s="95"/>
      <c r="AE234" s="95"/>
      <c r="AF234" s="92"/>
      <c r="AG234" s="96"/>
      <c r="AH234" s="92"/>
      <c r="AI234" s="94"/>
      <c r="AJ234" s="94"/>
    </row>
    <row r="235" spans="1:36" s="22" customFormat="1" ht="76.5" outlineLevel="1" x14ac:dyDescent="0.25">
      <c r="A235" s="22" t="s">
        <v>277</v>
      </c>
      <c r="B235" s="72" t="s">
        <v>2912</v>
      </c>
      <c r="C235" s="21" t="s">
        <v>79</v>
      </c>
      <c r="D235" s="21" t="s">
        <v>639</v>
      </c>
      <c r="E235" s="21" t="s">
        <v>596</v>
      </c>
      <c r="F235" s="21" t="s">
        <v>640</v>
      </c>
      <c r="G235" s="21" t="s">
        <v>641</v>
      </c>
      <c r="H235" s="23" t="s">
        <v>81</v>
      </c>
      <c r="I235" s="24">
        <v>0</v>
      </c>
      <c r="J235" s="25">
        <v>710000000</v>
      </c>
      <c r="K235" s="25" t="s">
        <v>82</v>
      </c>
      <c r="L235" s="23" t="s">
        <v>696</v>
      </c>
      <c r="M235" s="78" t="s">
        <v>4125</v>
      </c>
      <c r="N235" s="26" t="s">
        <v>84</v>
      </c>
      <c r="O235" s="26" t="s">
        <v>4214</v>
      </c>
      <c r="P235" s="21" t="s">
        <v>91</v>
      </c>
      <c r="Q235" s="27">
        <v>796</v>
      </c>
      <c r="R235" s="26" t="s">
        <v>678</v>
      </c>
      <c r="S235" s="12">
        <v>4</v>
      </c>
      <c r="T235" s="12">
        <v>16071.43</v>
      </c>
      <c r="U235" s="12">
        <f t="shared" si="6"/>
        <v>64285.72</v>
      </c>
      <c r="V235" s="12">
        <f t="shared" si="7"/>
        <v>72000.006400000013</v>
      </c>
      <c r="W235" s="23"/>
      <c r="X235" s="23">
        <v>2017</v>
      </c>
      <c r="Y235" s="25"/>
      <c r="Z235" s="92" t="s">
        <v>689</v>
      </c>
      <c r="AA235" s="92" t="s">
        <v>682</v>
      </c>
      <c r="AB235" s="92"/>
      <c r="AC235" s="92"/>
      <c r="AD235" s="95"/>
      <c r="AE235" s="95"/>
      <c r="AF235" s="92"/>
      <c r="AG235" s="96"/>
      <c r="AH235" s="92"/>
      <c r="AI235" s="94"/>
      <c r="AJ235" s="94"/>
    </row>
    <row r="236" spans="1:36" s="22" customFormat="1" ht="76.5" outlineLevel="1" x14ac:dyDescent="0.25">
      <c r="A236" s="22" t="s">
        <v>277</v>
      </c>
      <c r="B236" s="72" t="s">
        <v>2913</v>
      </c>
      <c r="C236" s="21" t="s">
        <v>79</v>
      </c>
      <c r="D236" s="21" t="s">
        <v>637</v>
      </c>
      <c r="E236" s="21" t="s">
        <v>596</v>
      </c>
      <c r="F236" s="21" t="s">
        <v>638</v>
      </c>
      <c r="G236" s="21" t="s">
        <v>388</v>
      </c>
      <c r="H236" s="23" t="s">
        <v>81</v>
      </c>
      <c r="I236" s="24">
        <v>0</v>
      </c>
      <c r="J236" s="25">
        <v>710000000</v>
      </c>
      <c r="K236" s="25" t="s">
        <v>82</v>
      </c>
      <c r="L236" s="23" t="s">
        <v>696</v>
      </c>
      <c r="M236" s="78" t="s">
        <v>4125</v>
      </c>
      <c r="N236" s="26" t="s">
        <v>84</v>
      </c>
      <c r="O236" s="26" t="s">
        <v>4214</v>
      </c>
      <c r="P236" s="21" t="s">
        <v>91</v>
      </c>
      <c r="Q236" s="27">
        <v>796</v>
      </c>
      <c r="R236" s="26" t="s">
        <v>678</v>
      </c>
      <c r="S236" s="12">
        <v>22</v>
      </c>
      <c r="T236" s="12">
        <v>6703.13</v>
      </c>
      <c r="U236" s="12">
        <f t="shared" si="6"/>
        <v>147468.86000000002</v>
      </c>
      <c r="V236" s="12">
        <f t="shared" si="7"/>
        <v>165165.12320000003</v>
      </c>
      <c r="W236" s="23"/>
      <c r="X236" s="23">
        <v>2017</v>
      </c>
      <c r="Y236" s="25"/>
      <c r="Z236" s="92" t="s">
        <v>689</v>
      </c>
      <c r="AA236" s="92" t="s">
        <v>682</v>
      </c>
      <c r="AB236" s="92"/>
      <c r="AC236" s="92"/>
      <c r="AD236" s="95"/>
      <c r="AE236" s="95"/>
      <c r="AF236" s="92"/>
      <c r="AG236" s="96"/>
      <c r="AH236" s="92"/>
      <c r="AI236" s="94"/>
      <c r="AJ236" s="94"/>
    </row>
    <row r="237" spans="1:36" s="22" customFormat="1" ht="76.5" outlineLevel="1" x14ac:dyDescent="0.25">
      <c r="A237" s="22" t="s">
        <v>277</v>
      </c>
      <c r="B237" s="72" t="s">
        <v>2914</v>
      </c>
      <c r="C237" s="21" t="s">
        <v>79</v>
      </c>
      <c r="D237" s="21" t="s">
        <v>637</v>
      </c>
      <c r="E237" s="21" t="s">
        <v>596</v>
      </c>
      <c r="F237" s="21" t="s">
        <v>638</v>
      </c>
      <c r="G237" s="21" t="s">
        <v>389</v>
      </c>
      <c r="H237" s="23" t="s">
        <v>81</v>
      </c>
      <c r="I237" s="24">
        <v>0</v>
      </c>
      <c r="J237" s="25">
        <v>710000000</v>
      </c>
      <c r="K237" s="25" t="s">
        <v>82</v>
      </c>
      <c r="L237" s="23" t="s">
        <v>696</v>
      </c>
      <c r="M237" s="78" t="s">
        <v>4125</v>
      </c>
      <c r="N237" s="26" t="s">
        <v>84</v>
      </c>
      <c r="O237" s="26" t="s">
        <v>4214</v>
      </c>
      <c r="P237" s="21" t="s">
        <v>91</v>
      </c>
      <c r="Q237" s="27">
        <v>796</v>
      </c>
      <c r="R237" s="26" t="s">
        <v>678</v>
      </c>
      <c r="S237" s="12">
        <v>1</v>
      </c>
      <c r="T237" s="12">
        <v>14285.71</v>
      </c>
      <c r="U237" s="12">
        <f t="shared" si="6"/>
        <v>14285.71</v>
      </c>
      <c r="V237" s="12">
        <f t="shared" si="7"/>
        <v>15999.995200000001</v>
      </c>
      <c r="W237" s="23"/>
      <c r="X237" s="23">
        <v>2017</v>
      </c>
      <c r="Y237" s="25"/>
      <c r="Z237" s="92" t="s">
        <v>689</v>
      </c>
      <c r="AA237" s="92" t="s">
        <v>682</v>
      </c>
      <c r="AB237" s="92"/>
      <c r="AC237" s="92"/>
      <c r="AD237" s="95"/>
      <c r="AE237" s="95"/>
      <c r="AF237" s="92"/>
      <c r="AG237" s="96"/>
      <c r="AH237" s="92"/>
      <c r="AI237" s="94"/>
      <c r="AJ237" s="94"/>
    </row>
    <row r="238" spans="1:36" s="22" customFormat="1" ht="76.5" outlineLevel="1" x14ac:dyDescent="0.25">
      <c r="A238" s="22" t="s">
        <v>277</v>
      </c>
      <c r="B238" s="72" t="s">
        <v>2915</v>
      </c>
      <c r="C238" s="21" t="s">
        <v>79</v>
      </c>
      <c r="D238" s="21" t="s">
        <v>637</v>
      </c>
      <c r="E238" s="21" t="s">
        <v>596</v>
      </c>
      <c r="F238" s="21" t="s">
        <v>638</v>
      </c>
      <c r="G238" s="21" t="s">
        <v>390</v>
      </c>
      <c r="H238" s="23" t="s">
        <v>81</v>
      </c>
      <c r="I238" s="24">
        <v>0</v>
      </c>
      <c r="J238" s="25">
        <v>710000000</v>
      </c>
      <c r="K238" s="25" t="s">
        <v>82</v>
      </c>
      <c r="L238" s="23" t="s">
        <v>696</v>
      </c>
      <c r="M238" s="78" t="s">
        <v>4125</v>
      </c>
      <c r="N238" s="26" t="s">
        <v>84</v>
      </c>
      <c r="O238" s="26" t="s">
        <v>4214</v>
      </c>
      <c r="P238" s="21" t="s">
        <v>91</v>
      </c>
      <c r="Q238" s="27">
        <v>796</v>
      </c>
      <c r="R238" s="26" t="s">
        <v>678</v>
      </c>
      <c r="S238" s="12">
        <v>4</v>
      </c>
      <c r="T238" s="12">
        <v>11160.71</v>
      </c>
      <c r="U238" s="12">
        <f t="shared" si="6"/>
        <v>44642.84</v>
      </c>
      <c r="V238" s="12">
        <f t="shared" si="7"/>
        <v>49999.980799999998</v>
      </c>
      <c r="W238" s="23"/>
      <c r="X238" s="23">
        <v>2017</v>
      </c>
      <c r="Y238" s="25"/>
      <c r="Z238" s="92" t="s">
        <v>689</v>
      </c>
      <c r="AA238" s="92" t="s">
        <v>682</v>
      </c>
      <c r="AB238" s="92"/>
      <c r="AC238" s="92"/>
      <c r="AD238" s="95"/>
      <c r="AE238" s="95"/>
      <c r="AF238" s="92"/>
      <c r="AG238" s="96"/>
      <c r="AH238" s="92"/>
      <c r="AI238" s="94"/>
      <c r="AJ238" s="94"/>
    </row>
    <row r="239" spans="1:36" s="22" customFormat="1" ht="76.5" outlineLevel="1" x14ac:dyDescent="0.25">
      <c r="A239" s="22" t="s">
        <v>277</v>
      </c>
      <c r="B239" s="72" t="s">
        <v>2916</v>
      </c>
      <c r="C239" s="21" t="s">
        <v>79</v>
      </c>
      <c r="D239" s="21" t="s">
        <v>637</v>
      </c>
      <c r="E239" s="21" t="s">
        <v>596</v>
      </c>
      <c r="F239" s="21" t="s">
        <v>638</v>
      </c>
      <c r="G239" s="21" t="s">
        <v>391</v>
      </c>
      <c r="H239" s="23" t="s">
        <v>81</v>
      </c>
      <c r="I239" s="24">
        <v>0</v>
      </c>
      <c r="J239" s="25">
        <v>710000000</v>
      </c>
      <c r="K239" s="25" t="s">
        <v>82</v>
      </c>
      <c r="L239" s="23" t="s">
        <v>696</v>
      </c>
      <c r="M239" s="78" t="s">
        <v>4125</v>
      </c>
      <c r="N239" s="26" t="s">
        <v>84</v>
      </c>
      <c r="O239" s="26" t="s">
        <v>4214</v>
      </c>
      <c r="P239" s="21" t="s">
        <v>91</v>
      </c>
      <c r="Q239" s="27">
        <v>796</v>
      </c>
      <c r="R239" s="26" t="s">
        <v>678</v>
      </c>
      <c r="S239" s="12">
        <v>8</v>
      </c>
      <c r="T239" s="12">
        <v>13660.71</v>
      </c>
      <c r="U239" s="12">
        <f t="shared" si="6"/>
        <v>109285.68</v>
      </c>
      <c r="V239" s="12">
        <f t="shared" si="7"/>
        <v>122399.96160000001</v>
      </c>
      <c r="W239" s="23"/>
      <c r="X239" s="23">
        <v>2017</v>
      </c>
      <c r="Y239" s="25"/>
      <c r="Z239" s="92" t="s">
        <v>689</v>
      </c>
      <c r="AA239" s="92" t="s">
        <v>682</v>
      </c>
      <c r="AB239" s="92"/>
      <c r="AC239" s="92"/>
      <c r="AD239" s="95"/>
      <c r="AE239" s="95"/>
      <c r="AF239" s="92"/>
      <c r="AG239" s="96"/>
      <c r="AH239" s="92"/>
      <c r="AI239" s="94"/>
      <c r="AJ239" s="94"/>
    </row>
    <row r="240" spans="1:36" s="22" customFormat="1" ht="76.5" outlineLevel="1" x14ac:dyDescent="0.25">
      <c r="A240" s="22" t="s">
        <v>277</v>
      </c>
      <c r="B240" s="72" t="s">
        <v>2917</v>
      </c>
      <c r="C240" s="21" t="s">
        <v>79</v>
      </c>
      <c r="D240" s="21" t="s">
        <v>637</v>
      </c>
      <c r="E240" s="21" t="s">
        <v>596</v>
      </c>
      <c r="F240" s="21" t="s">
        <v>638</v>
      </c>
      <c r="G240" s="21" t="s">
        <v>392</v>
      </c>
      <c r="H240" s="23" t="s">
        <v>81</v>
      </c>
      <c r="I240" s="24">
        <v>0</v>
      </c>
      <c r="J240" s="25">
        <v>710000000</v>
      </c>
      <c r="K240" s="25" t="s">
        <v>82</v>
      </c>
      <c r="L240" s="23" t="s">
        <v>696</v>
      </c>
      <c r="M240" s="78" t="s">
        <v>4125</v>
      </c>
      <c r="N240" s="26" t="s">
        <v>84</v>
      </c>
      <c r="O240" s="26" t="s">
        <v>4214</v>
      </c>
      <c r="P240" s="21" t="s">
        <v>91</v>
      </c>
      <c r="Q240" s="27">
        <v>796</v>
      </c>
      <c r="R240" s="26" t="s">
        <v>678</v>
      </c>
      <c r="S240" s="12">
        <v>7</v>
      </c>
      <c r="T240" s="12">
        <v>8928.57</v>
      </c>
      <c r="U240" s="12">
        <f t="shared" si="6"/>
        <v>62499.99</v>
      </c>
      <c r="V240" s="12">
        <f t="shared" si="7"/>
        <v>69999.988800000006</v>
      </c>
      <c r="W240" s="23"/>
      <c r="X240" s="23">
        <v>2017</v>
      </c>
      <c r="Y240" s="25"/>
      <c r="Z240" s="92" t="s">
        <v>689</v>
      </c>
      <c r="AA240" s="92" t="s">
        <v>682</v>
      </c>
      <c r="AB240" s="92"/>
      <c r="AC240" s="92"/>
      <c r="AD240" s="95"/>
      <c r="AE240" s="95"/>
      <c r="AF240" s="92"/>
      <c r="AG240" s="96"/>
      <c r="AH240" s="92"/>
      <c r="AI240" s="94"/>
      <c r="AJ240" s="94"/>
    </row>
    <row r="241" spans="1:36" s="22" customFormat="1" ht="76.5" outlineLevel="1" x14ac:dyDescent="0.25">
      <c r="A241" s="22" t="s">
        <v>277</v>
      </c>
      <c r="B241" s="72" t="s">
        <v>2918</v>
      </c>
      <c r="C241" s="21" t="s">
        <v>79</v>
      </c>
      <c r="D241" s="21" t="s">
        <v>642</v>
      </c>
      <c r="E241" s="21" t="s">
        <v>596</v>
      </c>
      <c r="F241" s="21" t="s">
        <v>643</v>
      </c>
      <c r="G241" s="21" t="s">
        <v>630</v>
      </c>
      <c r="H241" s="23" t="s">
        <v>81</v>
      </c>
      <c r="I241" s="24">
        <v>0</v>
      </c>
      <c r="J241" s="25">
        <v>710000000</v>
      </c>
      <c r="K241" s="25" t="s">
        <v>82</v>
      </c>
      <c r="L241" s="23" t="s">
        <v>696</v>
      </c>
      <c r="M241" s="78" t="s">
        <v>4125</v>
      </c>
      <c r="N241" s="26" t="s">
        <v>84</v>
      </c>
      <c r="O241" s="26" t="s">
        <v>4214</v>
      </c>
      <c r="P241" s="21" t="s">
        <v>91</v>
      </c>
      <c r="Q241" s="27">
        <v>796</v>
      </c>
      <c r="R241" s="26" t="s">
        <v>678</v>
      </c>
      <c r="S241" s="12">
        <v>5</v>
      </c>
      <c r="T241" s="12">
        <v>892.86</v>
      </c>
      <c r="U241" s="12">
        <f t="shared" si="6"/>
        <v>4464.3</v>
      </c>
      <c r="V241" s="12">
        <f t="shared" si="7"/>
        <v>5000.0160000000005</v>
      </c>
      <c r="W241" s="23"/>
      <c r="X241" s="23">
        <v>2017</v>
      </c>
      <c r="Y241" s="25"/>
      <c r="Z241" s="92" t="s">
        <v>689</v>
      </c>
      <c r="AA241" s="92" t="s">
        <v>682</v>
      </c>
      <c r="AB241" s="92"/>
      <c r="AC241" s="92"/>
      <c r="AD241" s="95"/>
      <c r="AE241" s="95"/>
      <c r="AF241" s="92"/>
      <c r="AG241" s="96"/>
      <c r="AH241" s="92"/>
      <c r="AI241" s="94"/>
      <c r="AJ241" s="94"/>
    </row>
    <row r="242" spans="1:36" s="22" customFormat="1" ht="76.5" outlineLevel="1" x14ac:dyDescent="0.25">
      <c r="A242" s="22" t="s">
        <v>277</v>
      </c>
      <c r="B242" s="72" t="s">
        <v>2919</v>
      </c>
      <c r="C242" s="21" t="s">
        <v>79</v>
      </c>
      <c r="D242" s="21" t="s">
        <v>644</v>
      </c>
      <c r="E242" s="21" t="s">
        <v>596</v>
      </c>
      <c r="F242" s="21" t="s">
        <v>645</v>
      </c>
      <c r="G242" s="21" t="s">
        <v>407</v>
      </c>
      <c r="H242" s="23" t="s">
        <v>81</v>
      </c>
      <c r="I242" s="24">
        <v>0</v>
      </c>
      <c r="J242" s="25">
        <v>710000000</v>
      </c>
      <c r="K242" s="25" t="s">
        <v>82</v>
      </c>
      <c r="L242" s="23" t="s">
        <v>696</v>
      </c>
      <c r="M242" s="78" t="s">
        <v>4125</v>
      </c>
      <c r="N242" s="26" t="s">
        <v>84</v>
      </c>
      <c r="O242" s="26" t="s">
        <v>4214</v>
      </c>
      <c r="P242" s="21" t="s">
        <v>91</v>
      </c>
      <c r="Q242" s="27">
        <v>796</v>
      </c>
      <c r="R242" s="26" t="s">
        <v>678</v>
      </c>
      <c r="S242" s="12">
        <v>6</v>
      </c>
      <c r="T242" s="12">
        <v>892.86</v>
      </c>
      <c r="U242" s="12">
        <f t="shared" si="6"/>
        <v>5357.16</v>
      </c>
      <c r="V242" s="12">
        <f t="shared" si="7"/>
        <v>6000.0192000000006</v>
      </c>
      <c r="W242" s="23"/>
      <c r="X242" s="23">
        <v>2017</v>
      </c>
      <c r="Y242" s="25"/>
      <c r="Z242" s="92" t="s">
        <v>689</v>
      </c>
      <c r="AA242" s="92" t="s">
        <v>682</v>
      </c>
      <c r="AB242" s="92"/>
      <c r="AC242" s="92"/>
      <c r="AD242" s="95"/>
      <c r="AE242" s="95"/>
      <c r="AF242" s="92"/>
      <c r="AG242" s="96"/>
      <c r="AH242" s="92"/>
      <c r="AI242" s="94"/>
      <c r="AJ242" s="94"/>
    </row>
    <row r="243" spans="1:36" s="22" customFormat="1" ht="76.5" outlineLevel="1" x14ac:dyDescent="0.25">
      <c r="A243" s="22" t="s">
        <v>277</v>
      </c>
      <c r="B243" s="72" t="s">
        <v>2920</v>
      </c>
      <c r="C243" s="21" t="s">
        <v>79</v>
      </c>
      <c r="D243" s="21" t="s">
        <v>646</v>
      </c>
      <c r="E243" s="21" t="s">
        <v>596</v>
      </c>
      <c r="F243" s="21" t="s">
        <v>647</v>
      </c>
      <c r="G243" s="21" t="s">
        <v>510</v>
      </c>
      <c r="H243" s="23" t="s">
        <v>81</v>
      </c>
      <c r="I243" s="24">
        <v>0</v>
      </c>
      <c r="J243" s="25">
        <v>710000000</v>
      </c>
      <c r="K243" s="25" t="s">
        <v>82</v>
      </c>
      <c r="L243" s="23" t="s">
        <v>696</v>
      </c>
      <c r="M243" s="78" t="s">
        <v>4125</v>
      </c>
      <c r="N243" s="26" t="s">
        <v>84</v>
      </c>
      <c r="O243" s="26" t="s">
        <v>4214</v>
      </c>
      <c r="P243" s="21" t="s">
        <v>91</v>
      </c>
      <c r="Q243" s="27">
        <v>796</v>
      </c>
      <c r="R243" s="26" t="s">
        <v>678</v>
      </c>
      <c r="S243" s="12">
        <v>8</v>
      </c>
      <c r="T243" s="12">
        <v>9642.86</v>
      </c>
      <c r="U243" s="12">
        <f t="shared" si="6"/>
        <v>77142.880000000005</v>
      </c>
      <c r="V243" s="12">
        <f t="shared" si="7"/>
        <v>86400.025600000008</v>
      </c>
      <c r="W243" s="23"/>
      <c r="X243" s="23">
        <v>2017</v>
      </c>
      <c r="Y243" s="25"/>
      <c r="Z243" s="92" t="s">
        <v>689</v>
      </c>
      <c r="AA243" s="92" t="s">
        <v>682</v>
      </c>
      <c r="AB243" s="92"/>
      <c r="AC243" s="92"/>
      <c r="AD243" s="95"/>
      <c r="AE243" s="95"/>
      <c r="AF243" s="92"/>
      <c r="AG243" s="96"/>
      <c r="AH243" s="92"/>
      <c r="AI243" s="94"/>
      <c r="AJ243" s="94"/>
    </row>
    <row r="244" spans="1:36" s="22" customFormat="1" ht="76.5" outlineLevel="1" x14ac:dyDescent="0.25">
      <c r="A244" s="22" t="s">
        <v>277</v>
      </c>
      <c r="B244" s="72" t="s">
        <v>2921</v>
      </c>
      <c r="C244" s="21" t="s">
        <v>79</v>
      </c>
      <c r="D244" s="21" t="s">
        <v>646</v>
      </c>
      <c r="E244" s="21" t="s">
        <v>596</v>
      </c>
      <c r="F244" s="21" t="s">
        <v>647</v>
      </c>
      <c r="G244" s="21" t="s">
        <v>420</v>
      </c>
      <c r="H244" s="23" t="s">
        <v>81</v>
      </c>
      <c r="I244" s="24">
        <v>0</v>
      </c>
      <c r="J244" s="25">
        <v>710000000</v>
      </c>
      <c r="K244" s="25" t="s">
        <v>82</v>
      </c>
      <c r="L244" s="23" t="s">
        <v>696</v>
      </c>
      <c r="M244" s="78" t="s">
        <v>4125</v>
      </c>
      <c r="N244" s="26" t="s">
        <v>84</v>
      </c>
      <c r="O244" s="26" t="s">
        <v>4214</v>
      </c>
      <c r="P244" s="21" t="s">
        <v>91</v>
      </c>
      <c r="Q244" s="27">
        <v>796</v>
      </c>
      <c r="R244" s="26" t="s">
        <v>678</v>
      </c>
      <c r="S244" s="12">
        <v>4</v>
      </c>
      <c r="T244" s="12">
        <v>669.64</v>
      </c>
      <c r="U244" s="12">
        <f t="shared" si="6"/>
        <v>2678.56</v>
      </c>
      <c r="V244" s="12">
        <f t="shared" si="7"/>
        <v>2999.9872</v>
      </c>
      <c r="W244" s="23"/>
      <c r="X244" s="23">
        <v>2017</v>
      </c>
      <c r="Y244" s="25"/>
      <c r="Z244" s="92" t="s">
        <v>689</v>
      </c>
      <c r="AA244" s="92" t="s">
        <v>682</v>
      </c>
      <c r="AB244" s="92"/>
      <c r="AC244" s="92"/>
      <c r="AD244" s="95"/>
      <c r="AE244" s="95"/>
      <c r="AF244" s="92"/>
      <c r="AG244" s="96"/>
      <c r="AH244" s="92"/>
      <c r="AI244" s="94"/>
      <c r="AJ244" s="94"/>
    </row>
    <row r="245" spans="1:36" s="22" customFormat="1" ht="76.5" outlineLevel="1" x14ac:dyDescent="0.25">
      <c r="A245" s="22" t="s">
        <v>277</v>
      </c>
      <c r="B245" s="72" t="s">
        <v>2922</v>
      </c>
      <c r="C245" s="21" t="s">
        <v>79</v>
      </c>
      <c r="D245" s="21" t="s">
        <v>648</v>
      </c>
      <c r="E245" s="21" t="s">
        <v>596</v>
      </c>
      <c r="F245" s="21" t="s">
        <v>649</v>
      </c>
      <c r="G245" s="21" t="s">
        <v>382</v>
      </c>
      <c r="H245" s="23" t="s">
        <v>81</v>
      </c>
      <c r="I245" s="24">
        <v>0</v>
      </c>
      <c r="J245" s="25">
        <v>710000000</v>
      </c>
      <c r="K245" s="25" t="s">
        <v>82</v>
      </c>
      <c r="L245" s="23" t="s">
        <v>696</v>
      </c>
      <c r="M245" s="78" t="s">
        <v>4125</v>
      </c>
      <c r="N245" s="26" t="s">
        <v>84</v>
      </c>
      <c r="O245" s="26" t="s">
        <v>4214</v>
      </c>
      <c r="P245" s="21" t="s">
        <v>91</v>
      </c>
      <c r="Q245" s="27">
        <v>796</v>
      </c>
      <c r="R245" s="26" t="s">
        <v>678</v>
      </c>
      <c r="S245" s="12">
        <v>6</v>
      </c>
      <c r="T245" s="12">
        <v>7812.5</v>
      </c>
      <c r="U245" s="12">
        <f t="shared" si="6"/>
        <v>46875</v>
      </c>
      <c r="V245" s="12">
        <f t="shared" si="7"/>
        <v>52500.000000000007</v>
      </c>
      <c r="W245" s="23"/>
      <c r="X245" s="23">
        <v>2017</v>
      </c>
      <c r="Y245" s="25"/>
      <c r="Z245" s="92" t="s">
        <v>689</v>
      </c>
      <c r="AA245" s="92" t="s">
        <v>682</v>
      </c>
      <c r="AB245" s="92"/>
      <c r="AC245" s="92"/>
      <c r="AD245" s="95"/>
      <c r="AE245" s="95"/>
      <c r="AF245" s="92"/>
      <c r="AG245" s="96"/>
      <c r="AH245" s="92"/>
      <c r="AI245" s="94"/>
      <c r="AJ245" s="94"/>
    </row>
    <row r="246" spans="1:36" s="22" customFormat="1" ht="76.5" outlineLevel="1" x14ac:dyDescent="0.25">
      <c r="A246" s="22" t="s">
        <v>277</v>
      </c>
      <c r="B246" s="72" t="s">
        <v>2923</v>
      </c>
      <c r="C246" s="21" t="s">
        <v>79</v>
      </c>
      <c r="D246" s="21" t="s">
        <v>648</v>
      </c>
      <c r="E246" s="21" t="s">
        <v>596</v>
      </c>
      <c r="F246" s="21" t="s">
        <v>649</v>
      </c>
      <c r="G246" s="21" t="s">
        <v>388</v>
      </c>
      <c r="H246" s="23" t="s">
        <v>81</v>
      </c>
      <c r="I246" s="24">
        <v>0</v>
      </c>
      <c r="J246" s="25">
        <v>710000000</v>
      </c>
      <c r="K246" s="25" t="s">
        <v>82</v>
      </c>
      <c r="L246" s="23" t="s">
        <v>696</v>
      </c>
      <c r="M246" s="78" t="s">
        <v>4125</v>
      </c>
      <c r="N246" s="26" t="s">
        <v>84</v>
      </c>
      <c r="O246" s="26" t="s">
        <v>4214</v>
      </c>
      <c r="P246" s="21" t="s">
        <v>91</v>
      </c>
      <c r="Q246" s="27">
        <v>796</v>
      </c>
      <c r="R246" s="26" t="s">
        <v>678</v>
      </c>
      <c r="S246" s="12">
        <v>54</v>
      </c>
      <c r="T246" s="12">
        <v>6199.78</v>
      </c>
      <c r="U246" s="12">
        <f t="shared" si="6"/>
        <v>334788.12</v>
      </c>
      <c r="V246" s="12">
        <f t="shared" si="7"/>
        <v>374962.69440000004</v>
      </c>
      <c r="W246" s="23"/>
      <c r="X246" s="23">
        <v>2017</v>
      </c>
      <c r="Y246" s="25"/>
      <c r="Z246" s="92" t="s">
        <v>689</v>
      </c>
      <c r="AA246" s="92" t="s">
        <v>682</v>
      </c>
      <c r="AB246" s="92"/>
      <c r="AC246" s="92"/>
      <c r="AD246" s="95"/>
      <c r="AE246" s="95"/>
      <c r="AF246" s="92"/>
      <c r="AG246" s="96"/>
      <c r="AH246" s="92"/>
      <c r="AI246" s="94"/>
      <c r="AJ246" s="94"/>
    </row>
    <row r="247" spans="1:36" s="22" customFormat="1" ht="76.5" outlineLevel="1" x14ac:dyDescent="0.25">
      <c r="A247" s="22" t="s">
        <v>277</v>
      </c>
      <c r="B247" s="72" t="s">
        <v>2924</v>
      </c>
      <c r="C247" s="21" t="s">
        <v>79</v>
      </c>
      <c r="D247" s="21" t="s">
        <v>648</v>
      </c>
      <c r="E247" s="21" t="s">
        <v>596</v>
      </c>
      <c r="F247" s="21" t="s">
        <v>649</v>
      </c>
      <c r="G247" s="21" t="s">
        <v>389</v>
      </c>
      <c r="H247" s="23" t="s">
        <v>81</v>
      </c>
      <c r="I247" s="24">
        <v>0</v>
      </c>
      <c r="J247" s="25">
        <v>710000000</v>
      </c>
      <c r="K247" s="25" t="s">
        <v>82</v>
      </c>
      <c r="L247" s="23" t="s">
        <v>696</v>
      </c>
      <c r="M247" s="78" t="s">
        <v>4125</v>
      </c>
      <c r="N247" s="26" t="s">
        <v>84</v>
      </c>
      <c r="O247" s="26" t="s">
        <v>4214</v>
      </c>
      <c r="P247" s="21" t="s">
        <v>91</v>
      </c>
      <c r="Q247" s="27">
        <v>796</v>
      </c>
      <c r="R247" s="26" t="s">
        <v>678</v>
      </c>
      <c r="S247" s="12">
        <v>8</v>
      </c>
      <c r="T247" s="12">
        <v>8660.7099999999991</v>
      </c>
      <c r="U247" s="12">
        <f t="shared" si="6"/>
        <v>69285.679999999993</v>
      </c>
      <c r="V247" s="12">
        <f t="shared" si="7"/>
        <v>77599.961599999995</v>
      </c>
      <c r="W247" s="23"/>
      <c r="X247" s="23">
        <v>2017</v>
      </c>
      <c r="Y247" s="25"/>
      <c r="Z247" s="92" t="s">
        <v>689</v>
      </c>
      <c r="AA247" s="92" t="s">
        <v>682</v>
      </c>
      <c r="AB247" s="92"/>
      <c r="AC247" s="92"/>
      <c r="AD247" s="95"/>
      <c r="AE247" s="95"/>
      <c r="AF247" s="92"/>
      <c r="AG247" s="96"/>
      <c r="AH247" s="92"/>
      <c r="AI247" s="94"/>
      <c r="AJ247" s="94"/>
    </row>
    <row r="248" spans="1:36" s="22" customFormat="1" ht="76.5" outlineLevel="1" x14ac:dyDescent="0.25">
      <c r="A248" s="22" t="s">
        <v>277</v>
      </c>
      <c r="B248" s="72" t="s">
        <v>2925</v>
      </c>
      <c r="C248" s="21" t="s">
        <v>79</v>
      </c>
      <c r="D248" s="21" t="s">
        <v>648</v>
      </c>
      <c r="E248" s="21" t="s">
        <v>596</v>
      </c>
      <c r="F248" s="21" t="s">
        <v>649</v>
      </c>
      <c r="G248" s="21" t="s">
        <v>390</v>
      </c>
      <c r="H248" s="23" t="s">
        <v>81</v>
      </c>
      <c r="I248" s="24">
        <v>0</v>
      </c>
      <c r="J248" s="25">
        <v>710000000</v>
      </c>
      <c r="K248" s="25" t="s">
        <v>82</v>
      </c>
      <c r="L248" s="23" t="s">
        <v>696</v>
      </c>
      <c r="M248" s="78" t="s">
        <v>4125</v>
      </c>
      <c r="N248" s="26" t="s">
        <v>84</v>
      </c>
      <c r="O248" s="26" t="s">
        <v>4214</v>
      </c>
      <c r="P248" s="21" t="s">
        <v>91</v>
      </c>
      <c r="Q248" s="27">
        <v>796</v>
      </c>
      <c r="R248" s="26" t="s">
        <v>678</v>
      </c>
      <c r="S248" s="12">
        <v>10</v>
      </c>
      <c r="T248" s="12">
        <v>7142.86</v>
      </c>
      <c r="U248" s="12">
        <f t="shared" si="6"/>
        <v>71428.599999999991</v>
      </c>
      <c r="V248" s="12">
        <f t="shared" si="7"/>
        <v>80000.031999999992</v>
      </c>
      <c r="W248" s="23"/>
      <c r="X248" s="23">
        <v>2017</v>
      </c>
      <c r="Y248" s="25"/>
      <c r="Z248" s="92" t="s">
        <v>689</v>
      </c>
      <c r="AA248" s="92" t="s">
        <v>682</v>
      </c>
      <c r="AB248" s="92"/>
      <c r="AC248" s="92"/>
      <c r="AD248" s="95"/>
      <c r="AE248" s="95"/>
      <c r="AF248" s="92"/>
      <c r="AG248" s="96"/>
      <c r="AH248" s="92"/>
      <c r="AI248" s="94"/>
      <c r="AJ248" s="94"/>
    </row>
    <row r="249" spans="1:36" s="22" customFormat="1" ht="76.5" outlineLevel="1" x14ac:dyDescent="0.25">
      <c r="A249" s="22" t="s">
        <v>277</v>
      </c>
      <c r="B249" s="72" t="s">
        <v>2926</v>
      </c>
      <c r="C249" s="21" t="s">
        <v>79</v>
      </c>
      <c r="D249" s="21" t="s">
        <v>648</v>
      </c>
      <c r="E249" s="21" t="s">
        <v>596</v>
      </c>
      <c r="F249" s="21" t="s">
        <v>649</v>
      </c>
      <c r="G249" s="21" t="s">
        <v>391</v>
      </c>
      <c r="H249" s="23" t="s">
        <v>81</v>
      </c>
      <c r="I249" s="24">
        <v>0</v>
      </c>
      <c r="J249" s="25">
        <v>710000000</v>
      </c>
      <c r="K249" s="25" t="s">
        <v>82</v>
      </c>
      <c r="L249" s="23" t="s">
        <v>696</v>
      </c>
      <c r="M249" s="78" t="s">
        <v>4125</v>
      </c>
      <c r="N249" s="26" t="s">
        <v>84</v>
      </c>
      <c r="O249" s="26" t="s">
        <v>4214</v>
      </c>
      <c r="P249" s="21" t="s">
        <v>91</v>
      </c>
      <c r="Q249" s="27">
        <v>796</v>
      </c>
      <c r="R249" s="26" t="s">
        <v>678</v>
      </c>
      <c r="S249" s="12">
        <v>22</v>
      </c>
      <c r="T249" s="12">
        <v>5468.75</v>
      </c>
      <c r="U249" s="12">
        <f t="shared" si="6"/>
        <v>120312.5</v>
      </c>
      <c r="V249" s="12">
        <f t="shared" si="7"/>
        <v>134750</v>
      </c>
      <c r="W249" s="23"/>
      <c r="X249" s="23">
        <v>2017</v>
      </c>
      <c r="Y249" s="25"/>
      <c r="Z249" s="92" t="s">
        <v>689</v>
      </c>
      <c r="AA249" s="92" t="s">
        <v>682</v>
      </c>
      <c r="AB249" s="92"/>
      <c r="AC249" s="92"/>
      <c r="AD249" s="95"/>
      <c r="AE249" s="95"/>
      <c r="AF249" s="92"/>
      <c r="AG249" s="96"/>
      <c r="AH249" s="92"/>
      <c r="AI249" s="94"/>
      <c r="AJ249" s="94"/>
    </row>
    <row r="250" spans="1:36" s="22" customFormat="1" ht="76.5" outlineLevel="1" x14ac:dyDescent="0.25">
      <c r="A250" s="22" t="s">
        <v>277</v>
      </c>
      <c r="B250" s="72" t="s">
        <v>2927</v>
      </c>
      <c r="C250" s="21" t="s">
        <v>79</v>
      </c>
      <c r="D250" s="21" t="s">
        <v>650</v>
      </c>
      <c r="E250" s="21" t="s">
        <v>596</v>
      </c>
      <c r="F250" s="21" t="s">
        <v>651</v>
      </c>
      <c r="G250" s="21" t="s">
        <v>384</v>
      </c>
      <c r="H250" s="23" t="s">
        <v>81</v>
      </c>
      <c r="I250" s="24">
        <v>0</v>
      </c>
      <c r="J250" s="25">
        <v>710000000</v>
      </c>
      <c r="K250" s="25" t="s">
        <v>82</v>
      </c>
      <c r="L250" s="23" t="s">
        <v>696</v>
      </c>
      <c r="M250" s="78" t="s">
        <v>4125</v>
      </c>
      <c r="N250" s="26" t="s">
        <v>84</v>
      </c>
      <c r="O250" s="26" t="s">
        <v>4214</v>
      </c>
      <c r="P250" s="21" t="s">
        <v>91</v>
      </c>
      <c r="Q250" s="27">
        <v>796</v>
      </c>
      <c r="R250" s="26" t="s">
        <v>678</v>
      </c>
      <c r="S250" s="12">
        <v>10</v>
      </c>
      <c r="T250" s="12">
        <v>5714.29</v>
      </c>
      <c r="U250" s="12">
        <f t="shared" si="6"/>
        <v>57142.9</v>
      </c>
      <c r="V250" s="12">
        <f t="shared" si="7"/>
        <v>64000.04800000001</v>
      </c>
      <c r="W250" s="23"/>
      <c r="X250" s="23">
        <v>2017</v>
      </c>
      <c r="Y250" s="25"/>
      <c r="Z250" s="92" t="s">
        <v>689</v>
      </c>
      <c r="AA250" s="92" t="s">
        <v>682</v>
      </c>
      <c r="AB250" s="92"/>
      <c r="AC250" s="92"/>
      <c r="AD250" s="95"/>
      <c r="AE250" s="95"/>
      <c r="AF250" s="92"/>
      <c r="AG250" s="96"/>
      <c r="AH250" s="92"/>
      <c r="AI250" s="94"/>
      <c r="AJ250" s="94"/>
    </row>
    <row r="251" spans="1:36" s="22" customFormat="1" ht="76.5" outlineLevel="1" x14ac:dyDescent="0.25">
      <c r="A251" s="22" t="s">
        <v>277</v>
      </c>
      <c r="B251" s="72" t="s">
        <v>2928</v>
      </c>
      <c r="C251" s="21" t="s">
        <v>79</v>
      </c>
      <c r="D251" s="21" t="s">
        <v>652</v>
      </c>
      <c r="E251" s="21" t="s">
        <v>653</v>
      </c>
      <c r="F251" s="21" t="s">
        <v>654</v>
      </c>
      <c r="G251" s="21" t="s">
        <v>382</v>
      </c>
      <c r="H251" s="23" t="s">
        <v>81</v>
      </c>
      <c r="I251" s="24">
        <v>0</v>
      </c>
      <c r="J251" s="25">
        <v>710000000</v>
      </c>
      <c r="K251" s="25" t="s">
        <v>82</v>
      </c>
      <c r="L251" s="23" t="s">
        <v>696</v>
      </c>
      <c r="M251" s="78" t="s">
        <v>4125</v>
      </c>
      <c r="N251" s="26" t="s">
        <v>84</v>
      </c>
      <c r="O251" s="26" t="s">
        <v>4214</v>
      </c>
      <c r="P251" s="21" t="s">
        <v>91</v>
      </c>
      <c r="Q251" s="27">
        <v>796</v>
      </c>
      <c r="R251" s="26" t="s">
        <v>678</v>
      </c>
      <c r="S251" s="12">
        <v>2</v>
      </c>
      <c r="T251" s="12">
        <v>32142.86</v>
      </c>
      <c r="U251" s="12">
        <f t="shared" si="6"/>
        <v>64285.72</v>
      </c>
      <c r="V251" s="12">
        <f t="shared" si="7"/>
        <v>72000.006400000013</v>
      </c>
      <c r="W251" s="23"/>
      <c r="X251" s="23">
        <v>2017</v>
      </c>
      <c r="Y251" s="25"/>
      <c r="Z251" s="92" t="s">
        <v>689</v>
      </c>
      <c r="AA251" s="92" t="s">
        <v>682</v>
      </c>
      <c r="AB251" s="92"/>
      <c r="AC251" s="92"/>
      <c r="AD251" s="95"/>
      <c r="AE251" s="95"/>
      <c r="AF251" s="92"/>
      <c r="AG251" s="96"/>
      <c r="AH251" s="92"/>
      <c r="AI251" s="94"/>
      <c r="AJ251" s="94"/>
    </row>
    <row r="252" spans="1:36" s="22" customFormat="1" ht="76.5" outlineLevel="1" x14ac:dyDescent="0.25">
      <c r="A252" s="22" t="s">
        <v>277</v>
      </c>
      <c r="B252" s="72" t="s">
        <v>2929</v>
      </c>
      <c r="C252" s="21" t="s">
        <v>79</v>
      </c>
      <c r="D252" s="21" t="s">
        <v>652</v>
      </c>
      <c r="E252" s="21" t="s">
        <v>653</v>
      </c>
      <c r="F252" s="21" t="s">
        <v>654</v>
      </c>
      <c r="G252" s="21" t="s">
        <v>388</v>
      </c>
      <c r="H252" s="23" t="s">
        <v>81</v>
      </c>
      <c r="I252" s="24">
        <v>0</v>
      </c>
      <c r="J252" s="25">
        <v>710000000</v>
      </c>
      <c r="K252" s="25" t="s">
        <v>82</v>
      </c>
      <c r="L252" s="23" t="s">
        <v>696</v>
      </c>
      <c r="M252" s="78" t="s">
        <v>4125</v>
      </c>
      <c r="N252" s="26" t="s">
        <v>84</v>
      </c>
      <c r="O252" s="26" t="s">
        <v>4214</v>
      </c>
      <c r="P252" s="21" t="s">
        <v>91</v>
      </c>
      <c r="Q252" s="27">
        <v>796</v>
      </c>
      <c r="R252" s="26" t="s">
        <v>678</v>
      </c>
      <c r="S252" s="12">
        <v>22</v>
      </c>
      <c r="T252" s="12">
        <v>39733.26</v>
      </c>
      <c r="U252" s="12">
        <f t="shared" si="6"/>
        <v>874131.72000000009</v>
      </c>
      <c r="V252" s="12">
        <f t="shared" si="7"/>
        <v>979027.52640000021</v>
      </c>
      <c r="W252" s="23"/>
      <c r="X252" s="23">
        <v>2017</v>
      </c>
      <c r="Y252" s="25"/>
      <c r="Z252" s="92" t="s">
        <v>689</v>
      </c>
      <c r="AA252" s="92" t="s">
        <v>682</v>
      </c>
      <c r="AB252" s="92"/>
      <c r="AC252" s="92"/>
      <c r="AD252" s="95"/>
      <c r="AE252" s="95"/>
      <c r="AF252" s="92"/>
      <c r="AG252" s="96"/>
      <c r="AH252" s="92"/>
      <c r="AI252" s="94"/>
      <c r="AJ252" s="94"/>
    </row>
    <row r="253" spans="1:36" s="22" customFormat="1" ht="76.5" outlineLevel="1" x14ac:dyDescent="0.25">
      <c r="A253" s="22" t="s">
        <v>277</v>
      </c>
      <c r="B253" s="72" t="s">
        <v>2930</v>
      </c>
      <c r="C253" s="21" t="s">
        <v>79</v>
      </c>
      <c r="D253" s="21" t="s">
        <v>652</v>
      </c>
      <c r="E253" s="21" t="s">
        <v>653</v>
      </c>
      <c r="F253" s="21" t="s">
        <v>654</v>
      </c>
      <c r="G253" s="21" t="s">
        <v>389</v>
      </c>
      <c r="H253" s="23" t="s">
        <v>81</v>
      </c>
      <c r="I253" s="24">
        <v>0</v>
      </c>
      <c r="J253" s="25">
        <v>710000000</v>
      </c>
      <c r="K253" s="25" t="s">
        <v>82</v>
      </c>
      <c r="L253" s="23" t="s">
        <v>696</v>
      </c>
      <c r="M253" s="78" t="s">
        <v>4125</v>
      </c>
      <c r="N253" s="26" t="s">
        <v>84</v>
      </c>
      <c r="O253" s="26" t="s">
        <v>4214</v>
      </c>
      <c r="P253" s="21" t="s">
        <v>91</v>
      </c>
      <c r="Q253" s="27">
        <v>796</v>
      </c>
      <c r="R253" s="26" t="s">
        <v>678</v>
      </c>
      <c r="S253" s="12">
        <v>2</v>
      </c>
      <c r="T253" s="12">
        <v>22321.43</v>
      </c>
      <c r="U253" s="12">
        <f t="shared" si="6"/>
        <v>44642.86</v>
      </c>
      <c r="V253" s="12">
        <f t="shared" si="7"/>
        <v>50000.003200000006</v>
      </c>
      <c r="W253" s="23"/>
      <c r="X253" s="23">
        <v>2017</v>
      </c>
      <c r="Y253" s="25"/>
      <c r="Z253" s="92" t="s">
        <v>689</v>
      </c>
      <c r="AA253" s="92" t="s">
        <v>682</v>
      </c>
      <c r="AB253" s="92"/>
      <c r="AC253" s="92"/>
      <c r="AD253" s="95"/>
      <c r="AE253" s="95"/>
      <c r="AF253" s="92"/>
      <c r="AG253" s="96"/>
      <c r="AH253" s="92"/>
      <c r="AI253" s="94"/>
      <c r="AJ253" s="94"/>
    </row>
    <row r="254" spans="1:36" s="22" customFormat="1" ht="76.5" outlineLevel="1" x14ac:dyDescent="0.25">
      <c r="A254" s="22" t="s">
        <v>277</v>
      </c>
      <c r="B254" s="72" t="s">
        <v>2931</v>
      </c>
      <c r="C254" s="21" t="s">
        <v>79</v>
      </c>
      <c r="D254" s="21" t="s">
        <v>652</v>
      </c>
      <c r="E254" s="21" t="s">
        <v>653</v>
      </c>
      <c r="F254" s="21" t="s">
        <v>654</v>
      </c>
      <c r="G254" s="21" t="s">
        <v>390</v>
      </c>
      <c r="H254" s="23" t="s">
        <v>81</v>
      </c>
      <c r="I254" s="24">
        <v>0</v>
      </c>
      <c r="J254" s="25">
        <v>710000000</v>
      </c>
      <c r="K254" s="25" t="s">
        <v>82</v>
      </c>
      <c r="L254" s="23" t="s">
        <v>696</v>
      </c>
      <c r="M254" s="78" t="s">
        <v>4125</v>
      </c>
      <c r="N254" s="26" t="s">
        <v>84</v>
      </c>
      <c r="O254" s="26" t="s">
        <v>4214</v>
      </c>
      <c r="P254" s="21" t="s">
        <v>91</v>
      </c>
      <c r="Q254" s="27">
        <v>796</v>
      </c>
      <c r="R254" s="26" t="s">
        <v>678</v>
      </c>
      <c r="S254" s="12">
        <v>4</v>
      </c>
      <c r="T254" s="12">
        <v>31250</v>
      </c>
      <c r="U254" s="12">
        <f t="shared" si="6"/>
        <v>125000</v>
      </c>
      <c r="V254" s="12">
        <f t="shared" si="7"/>
        <v>140000</v>
      </c>
      <c r="W254" s="23"/>
      <c r="X254" s="23">
        <v>2017</v>
      </c>
      <c r="Y254" s="25"/>
      <c r="Z254" s="92" t="s">
        <v>689</v>
      </c>
      <c r="AA254" s="92" t="s">
        <v>682</v>
      </c>
      <c r="AB254" s="92"/>
      <c r="AC254" s="92"/>
      <c r="AD254" s="95"/>
      <c r="AE254" s="95"/>
      <c r="AF254" s="92"/>
      <c r="AG254" s="96"/>
      <c r="AH254" s="92"/>
      <c r="AI254" s="94"/>
      <c r="AJ254" s="94"/>
    </row>
    <row r="255" spans="1:36" s="22" customFormat="1" ht="76.5" outlineLevel="1" x14ac:dyDescent="0.25">
      <c r="A255" s="22" t="s">
        <v>277</v>
      </c>
      <c r="B255" s="72" t="s">
        <v>2932</v>
      </c>
      <c r="C255" s="21" t="s">
        <v>79</v>
      </c>
      <c r="D255" s="21" t="s">
        <v>652</v>
      </c>
      <c r="E255" s="21" t="s">
        <v>653</v>
      </c>
      <c r="F255" s="21" t="s">
        <v>654</v>
      </c>
      <c r="G255" s="21" t="s">
        <v>391</v>
      </c>
      <c r="H255" s="23" t="s">
        <v>81</v>
      </c>
      <c r="I255" s="24">
        <v>0</v>
      </c>
      <c r="J255" s="25">
        <v>710000000</v>
      </c>
      <c r="K255" s="25" t="s">
        <v>82</v>
      </c>
      <c r="L255" s="23" t="s">
        <v>696</v>
      </c>
      <c r="M255" s="78" t="s">
        <v>4125</v>
      </c>
      <c r="N255" s="26" t="s">
        <v>84</v>
      </c>
      <c r="O255" s="26" t="s">
        <v>4214</v>
      </c>
      <c r="P255" s="21" t="s">
        <v>91</v>
      </c>
      <c r="Q255" s="27">
        <v>796</v>
      </c>
      <c r="R255" s="26" t="s">
        <v>678</v>
      </c>
      <c r="S255" s="12">
        <v>8</v>
      </c>
      <c r="T255" s="12">
        <v>17857.14</v>
      </c>
      <c r="U255" s="12">
        <f t="shared" si="6"/>
        <v>142857.12</v>
      </c>
      <c r="V255" s="12">
        <f t="shared" si="7"/>
        <v>159999.97440000001</v>
      </c>
      <c r="W255" s="23"/>
      <c r="X255" s="23">
        <v>2017</v>
      </c>
      <c r="Y255" s="25"/>
      <c r="Z255" s="92" t="s">
        <v>689</v>
      </c>
      <c r="AA255" s="92" t="s">
        <v>682</v>
      </c>
      <c r="AB255" s="92"/>
      <c r="AC255" s="92"/>
      <c r="AD255" s="95"/>
      <c r="AE255" s="95"/>
      <c r="AF255" s="92"/>
      <c r="AG255" s="96"/>
      <c r="AH255" s="92"/>
      <c r="AI255" s="94"/>
      <c r="AJ255" s="94"/>
    </row>
    <row r="256" spans="1:36" s="22" customFormat="1" ht="76.5" outlineLevel="1" x14ac:dyDescent="0.25">
      <c r="A256" s="22" t="s">
        <v>277</v>
      </c>
      <c r="B256" s="72" t="s">
        <v>2933</v>
      </c>
      <c r="C256" s="21" t="s">
        <v>79</v>
      </c>
      <c r="D256" s="21" t="s">
        <v>655</v>
      </c>
      <c r="E256" s="21" t="s">
        <v>653</v>
      </c>
      <c r="F256" s="21" t="s">
        <v>656</v>
      </c>
      <c r="G256" s="21" t="s">
        <v>382</v>
      </c>
      <c r="H256" s="23" t="s">
        <v>81</v>
      </c>
      <c r="I256" s="24">
        <v>0</v>
      </c>
      <c r="J256" s="25">
        <v>710000000</v>
      </c>
      <c r="K256" s="25" t="s">
        <v>82</v>
      </c>
      <c r="L256" s="23" t="s">
        <v>696</v>
      </c>
      <c r="M256" s="78" t="s">
        <v>4125</v>
      </c>
      <c r="N256" s="26" t="s">
        <v>84</v>
      </c>
      <c r="O256" s="26" t="s">
        <v>4214</v>
      </c>
      <c r="P256" s="21" t="s">
        <v>91</v>
      </c>
      <c r="Q256" s="27">
        <v>796</v>
      </c>
      <c r="R256" s="26" t="s">
        <v>678</v>
      </c>
      <c r="S256" s="12">
        <v>2</v>
      </c>
      <c r="T256" s="12">
        <v>35625</v>
      </c>
      <c r="U256" s="12">
        <f t="shared" si="6"/>
        <v>71250</v>
      </c>
      <c r="V256" s="12">
        <f t="shared" si="7"/>
        <v>79800.000000000015</v>
      </c>
      <c r="W256" s="23"/>
      <c r="X256" s="23">
        <v>2017</v>
      </c>
      <c r="Y256" s="25"/>
      <c r="Z256" s="92" t="s">
        <v>689</v>
      </c>
      <c r="AA256" s="92" t="s">
        <v>682</v>
      </c>
      <c r="AB256" s="92"/>
      <c r="AC256" s="92"/>
      <c r="AD256" s="95"/>
      <c r="AE256" s="95"/>
      <c r="AF256" s="92"/>
      <c r="AG256" s="96"/>
      <c r="AH256" s="92"/>
      <c r="AI256" s="94"/>
      <c r="AJ256" s="94"/>
    </row>
    <row r="257" spans="1:36" s="22" customFormat="1" ht="76.5" outlineLevel="1" x14ac:dyDescent="0.25">
      <c r="A257" s="22" t="s">
        <v>277</v>
      </c>
      <c r="B257" s="72" t="s">
        <v>2934</v>
      </c>
      <c r="C257" s="21" t="s">
        <v>79</v>
      </c>
      <c r="D257" s="21" t="s">
        <v>657</v>
      </c>
      <c r="E257" s="21" t="s">
        <v>653</v>
      </c>
      <c r="F257" s="21" t="s">
        <v>658</v>
      </c>
      <c r="G257" s="21" t="s">
        <v>384</v>
      </c>
      <c r="H257" s="23" t="s">
        <v>81</v>
      </c>
      <c r="I257" s="24">
        <v>0</v>
      </c>
      <c r="J257" s="25">
        <v>710000000</v>
      </c>
      <c r="K257" s="25" t="s">
        <v>82</v>
      </c>
      <c r="L257" s="23" t="s">
        <v>696</v>
      </c>
      <c r="M257" s="78" t="s">
        <v>4125</v>
      </c>
      <c r="N257" s="26" t="s">
        <v>84</v>
      </c>
      <c r="O257" s="26" t="s">
        <v>4214</v>
      </c>
      <c r="P257" s="21" t="s">
        <v>91</v>
      </c>
      <c r="Q257" s="27">
        <v>796</v>
      </c>
      <c r="R257" s="26" t="s">
        <v>678</v>
      </c>
      <c r="S257" s="12">
        <v>4</v>
      </c>
      <c r="T257" s="12">
        <v>40178.57</v>
      </c>
      <c r="U257" s="12">
        <f t="shared" si="6"/>
        <v>160714.28</v>
      </c>
      <c r="V257" s="12">
        <f t="shared" si="7"/>
        <v>179999.99360000002</v>
      </c>
      <c r="W257" s="23"/>
      <c r="X257" s="23">
        <v>2017</v>
      </c>
      <c r="Y257" s="25"/>
      <c r="Z257" s="92" t="s">
        <v>689</v>
      </c>
      <c r="AA257" s="92" t="s">
        <v>682</v>
      </c>
      <c r="AB257" s="92"/>
      <c r="AC257" s="92"/>
      <c r="AD257" s="95"/>
      <c r="AE257" s="95"/>
      <c r="AF257" s="92"/>
      <c r="AG257" s="96"/>
      <c r="AH257" s="92"/>
      <c r="AI257" s="94"/>
      <c r="AJ257" s="94"/>
    </row>
    <row r="258" spans="1:36" s="22" customFormat="1" ht="76.5" outlineLevel="1" x14ac:dyDescent="0.25">
      <c r="A258" s="22" t="s">
        <v>277</v>
      </c>
      <c r="B258" s="72" t="s">
        <v>2935</v>
      </c>
      <c r="C258" s="21" t="s">
        <v>79</v>
      </c>
      <c r="D258" s="21" t="s">
        <v>657</v>
      </c>
      <c r="E258" s="21" t="s">
        <v>653</v>
      </c>
      <c r="F258" s="21" t="s">
        <v>658</v>
      </c>
      <c r="G258" s="21" t="s">
        <v>387</v>
      </c>
      <c r="H258" s="23" t="s">
        <v>81</v>
      </c>
      <c r="I258" s="24">
        <v>0</v>
      </c>
      <c r="J258" s="25">
        <v>710000000</v>
      </c>
      <c r="K258" s="25" t="s">
        <v>82</v>
      </c>
      <c r="L258" s="23" t="s">
        <v>696</v>
      </c>
      <c r="M258" s="78" t="s">
        <v>4125</v>
      </c>
      <c r="N258" s="26" t="s">
        <v>84</v>
      </c>
      <c r="O258" s="26" t="s">
        <v>4214</v>
      </c>
      <c r="P258" s="21" t="s">
        <v>91</v>
      </c>
      <c r="Q258" s="27">
        <v>796</v>
      </c>
      <c r="R258" s="26" t="s">
        <v>678</v>
      </c>
      <c r="S258" s="12">
        <v>2</v>
      </c>
      <c r="T258" s="12">
        <v>28571.43</v>
      </c>
      <c r="U258" s="12">
        <f t="shared" si="6"/>
        <v>57142.86</v>
      </c>
      <c r="V258" s="12">
        <f t="shared" si="7"/>
        <v>64000.003200000006</v>
      </c>
      <c r="W258" s="23"/>
      <c r="X258" s="23">
        <v>2017</v>
      </c>
      <c r="Y258" s="25"/>
      <c r="Z258" s="92" t="s">
        <v>689</v>
      </c>
      <c r="AA258" s="92" t="s">
        <v>682</v>
      </c>
      <c r="AB258" s="92"/>
      <c r="AC258" s="92"/>
      <c r="AD258" s="95"/>
      <c r="AE258" s="95"/>
      <c r="AF258" s="92"/>
      <c r="AG258" s="96"/>
      <c r="AH258" s="92"/>
      <c r="AI258" s="94"/>
      <c r="AJ258" s="94"/>
    </row>
    <row r="259" spans="1:36" s="22" customFormat="1" ht="76.5" outlineLevel="1" x14ac:dyDescent="0.25">
      <c r="A259" s="22" t="s">
        <v>277</v>
      </c>
      <c r="B259" s="72" t="s">
        <v>2936</v>
      </c>
      <c r="C259" s="21" t="s">
        <v>79</v>
      </c>
      <c r="D259" s="21" t="s">
        <v>655</v>
      </c>
      <c r="E259" s="21" t="s">
        <v>653</v>
      </c>
      <c r="F259" s="21" t="s">
        <v>656</v>
      </c>
      <c r="G259" s="21" t="s">
        <v>388</v>
      </c>
      <c r="H259" s="23" t="s">
        <v>81</v>
      </c>
      <c r="I259" s="24">
        <v>0</v>
      </c>
      <c r="J259" s="25">
        <v>710000000</v>
      </c>
      <c r="K259" s="25" t="s">
        <v>82</v>
      </c>
      <c r="L259" s="23" t="s">
        <v>696</v>
      </c>
      <c r="M259" s="78" t="s">
        <v>4125</v>
      </c>
      <c r="N259" s="26" t="s">
        <v>84</v>
      </c>
      <c r="O259" s="26" t="s">
        <v>4214</v>
      </c>
      <c r="P259" s="21" t="s">
        <v>91</v>
      </c>
      <c r="Q259" s="27">
        <v>796</v>
      </c>
      <c r="R259" s="26" t="s">
        <v>678</v>
      </c>
      <c r="S259" s="12">
        <v>22</v>
      </c>
      <c r="T259" s="12">
        <v>26785.71</v>
      </c>
      <c r="U259" s="12">
        <f t="shared" si="6"/>
        <v>589285.62</v>
      </c>
      <c r="V259" s="12">
        <f t="shared" si="7"/>
        <v>659999.89440000011</v>
      </c>
      <c r="W259" s="23"/>
      <c r="X259" s="23">
        <v>2017</v>
      </c>
      <c r="Y259" s="25"/>
      <c r="Z259" s="92" t="s">
        <v>689</v>
      </c>
      <c r="AA259" s="92" t="s">
        <v>682</v>
      </c>
      <c r="AB259" s="92"/>
      <c r="AC259" s="92"/>
      <c r="AD259" s="95"/>
      <c r="AE259" s="95"/>
      <c r="AF259" s="92"/>
      <c r="AG259" s="96"/>
      <c r="AH259" s="92"/>
      <c r="AI259" s="94"/>
      <c r="AJ259" s="94"/>
    </row>
    <row r="260" spans="1:36" s="22" customFormat="1" ht="76.5" outlineLevel="1" x14ac:dyDescent="0.25">
      <c r="A260" s="22" t="s">
        <v>277</v>
      </c>
      <c r="B260" s="72" t="s">
        <v>2937</v>
      </c>
      <c r="C260" s="21" t="s">
        <v>79</v>
      </c>
      <c r="D260" s="21" t="s">
        <v>655</v>
      </c>
      <c r="E260" s="21" t="s">
        <v>653</v>
      </c>
      <c r="F260" s="21" t="s">
        <v>656</v>
      </c>
      <c r="G260" s="21" t="s">
        <v>389</v>
      </c>
      <c r="H260" s="23" t="s">
        <v>81</v>
      </c>
      <c r="I260" s="24">
        <v>0</v>
      </c>
      <c r="J260" s="25">
        <v>710000000</v>
      </c>
      <c r="K260" s="25" t="s">
        <v>82</v>
      </c>
      <c r="L260" s="23" t="s">
        <v>696</v>
      </c>
      <c r="M260" s="78" t="s">
        <v>4125</v>
      </c>
      <c r="N260" s="26" t="s">
        <v>84</v>
      </c>
      <c r="O260" s="26" t="s">
        <v>4214</v>
      </c>
      <c r="P260" s="21" t="s">
        <v>91</v>
      </c>
      <c r="Q260" s="27">
        <v>796</v>
      </c>
      <c r="R260" s="26" t="s">
        <v>678</v>
      </c>
      <c r="S260" s="12">
        <v>2</v>
      </c>
      <c r="T260" s="12">
        <v>26785.71</v>
      </c>
      <c r="U260" s="12">
        <f t="shared" ref="U260:U292" si="8">S260*T260</f>
        <v>53571.42</v>
      </c>
      <c r="V260" s="12">
        <f t="shared" ref="V260:V292" si="9">U260*1.12</f>
        <v>59999.990400000002</v>
      </c>
      <c r="W260" s="23"/>
      <c r="X260" s="23">
        <v>2017</v>
      </c>
      <c r="Y260" s="25"/>
      <c r="Z260" s="92" t="s">
        <v>689</v>
      </c>
      <c r="AA260" s="92" t="s">
        <v>682</v>
      </c>
      <c r="AB260" s="92"/>
      <c r="AC260" s="92"/>
      <c r="AD260" s="95"/>
      <c r="AE260" s="95"/>
      <c r="AF260" s="92"/>
      <c r="AG260" s="96"/>
      <c r="AH260" s="92"/>
      <c r="AI260" s="94"/>
      <c r="AJ260" s="94"/>
    </row>
    <row r="261" spans="1:36" s="22" customFormat="1" ht="76.5" outlineLevel="1" x14ac:dyDescent="0.25">
      <c r="A261" s="22" t="s">
        <v>277</v>
      </c>
      <c r="B261" s="72" t="s">
        <v>2938</v>
      </c>
      <c r="C261" s="21" t="s">
        <v>79</v>
      </c>
      <c r="D261" s="21" t="s">
        <v>655</v>
      </c>
      <c r="E261" s="21" t="s">
        <v>653</v>
      </c>
      <c r="F261" s="21" t="s">
        <v>656</v>
      </c>
      <c r="G261" s="21" t="s">
        <v>390</v>
      </c>
      <c r="H261" s="23" t="s">
        <v>81</v>
      </c>
      <c r="I261" s="24">
        <v>0</v>
      </c>
      <c r="J261" s="25">
        <v>710000000</v>
      </c>
      <c r="K261" s="25" t="s">
        <v>82</v>
      </c>
      <c r="L261" s="23" t="s">
        <v>696</v>
      </c>
      <c r="M261" s="78" t="s">
        <v>4125</v>
      </c>
      <c r="N261" s="26" t="s">
        <v>84</v>
      </c>
      <c r="O261" s="26" t="s">
        <v>4214</v>
      </c>
      <c r="P261" s="21" t="s">
        <v>91</v>
      </c>
      <c r="Q261" s="27">
        <v>796</v>
      </c>
      <c r="R261" s="26" t="s">
        <v>678</v>
      </c>
      <c r="S261" s="12">
        <v>4</v>
      </c>
      <c r="T261" s="12">
        <v>34955.360000000001</v>
      </c>
      <c r="U261" s="12">
        <f t="shared" si="8"/>
        <v>139821.44</v>
      </c>
      <c r="V261" s="12">
        <f t="shared" si="9"/>
        <v>156600.01280000003</v>
      </c>
      <c r="W261" s="23"/>
      <c r="X261" s="23">
        <v>2017</v>
      </c>
      <c r="Y261" s="25"/>
      <c r="Z261" s="92" t="s">
        <v>689</v>
      </c>
      <c r="AA261" s="92" t="s">
        <v>682</v>
      </c>
      <c r="AB261" s="92"/>
      <c r="AC261" s="92"/>
      <c r="AD261" s="95"/>
      <c r="AE261" s="95"/>
      <c r="AF261" s="92"/>
      <c r="AG261" s="96"/>
      <c r="AH261" s="92"/>
      <c r="AI261" s="94"/>
      <c r="AJ261" s="94"/>
    </row>
    <row r="262" spans="1:36" s="22" customFormat="1" ht="76.5" outlineLevel="1" x14ac:dyDescent="0.25">
      <c r="A262" s="22" t="s">
        <v>277</v>
      </c>
      <c r="B262" s="72" t="s">
        <v>2939</v>
      </c>
      <c r="C262" s="21" t="s">
        <v>79</v>
      </c>
      <c r="D262" s="21" t="s">
        <v>655</v>
      </c>
      <c r="E262" s="21" t="s">
        <v>653</v>
      </c>
      <c r="F262" s="21" t="s">
        <v>656</v>
      </c>
      <c r="G262" s="21" t="s">
        <v>391</v>
      </c>
      <c r="H262" s="23" t="s">
        <v>81</v>
      </c>
      <c r="I262" s="24">
        <v>0</v>
      </c>
      <c r="J262" s="25">
        <v>710000000</v>
      </c>
      <c r="K262" s="25" t="s">
        <v>82</v>
      </c>
      <c r="L262" s="23" t="s">
        <v>696</v>
      </c>
      <c r="M262" s="78" t="s">
        <v>4125</v>
      </c>
      <c r="N262" s="26" t="s">
        <v>84</v>
      </c>
      <c r="O262" s="26" t="s">
        <v>4214</v>
      </c>
      <c r="P262" s="21" t="s">
        <v>91</v>
      </c>
      <c r="Q262" s="27">
        <v>796</v>
      </c>
      <c r="R262" s="26" t="s">
        <v>678</v>
      </c>
      <c r="S262" s="12">
        <v>8</v>
      </c>
      <c r="T262" s="12">
        <v>17857.14</v>
      </c>
      <c r="U262" s="12">
        <f t="shared" si="8"/>
        <v>142857.12</v>
      </c>
      <c r="V262" s="12">
        <f t="shared" si="9"/>
        <v>159999.97440000001</v>
      </c>
      <c r="W262" s="23"/>
      <c r="X262" s="23">
        <v>2017</v>
      </c>
      <c r="Y262" s="25"/>
      <c r="Z262" s="92" t="s">
        <v>689</v>
      </c>
      <c r="AA262" s="92" t="s">
        <v>682</v>
      </c>
      <c r="AB262" s="92"/>
      <c r="AC262" s="92"/>
      <c r="AD262" s="95"/>
      <c r="AE262" s="95"/>
      <c r="AF262" s="92"/>
      <c r="AG262" s="96"/>
      <c r="AH262" s="92"/>
      <c r="AI262" s="94"/>
      <c r="AJ262" s="94"/>
    </row>
    <row r="263" spans="1:36" s="22" customFormat="1" ht="76.5" outlineLevel="1" x14ac:dyDescent="0.25">
      <c r="A263" s="22" t="s">
        <v>277</v>
      </c>
      <c r="B263" s="72" t="s">
        <v>2940</v>
      </c>
      <c r="C263" s="21" t="s">
        <v>79</v>
      </c>
      <c r="D263" s="21" t="s">
        <v>655</v>
      </c>
      <c r="E263" s="21" t="s">
        <v>653</v>
      </c>
      <c r="F263" s="21" t="s">
        <v>656</v>
      </c>
      <c r="G263" s="21" t="s">
        <v>392</v>
      </c>
      <c r="H263" s="23" t="s">
        <v>81</v>
      </c>
      <c r="I263" s="24">
        <v>0</v>
      </c>
      <c r="J263" s="25">
        <v>710000000</v>
      </c>
      <c r="K263" s="25" t="s">
        <v>82</v>
      </c>
      <c r="L263" s="23" t="s">
        <v>696</v>
      </c>
      <c r="M263" s="78" t="s">
        <v>4125</v>
      </c>
      <c r="N263" s="26" t="s">
        <v>84</v>
      </c>
      <c r="O263" s="26" t="s">
        <v>4214</v>
      </c>
      <c r="P263" s="21" t="s">
        <v>91</v>
      </c>
      <c r="Q263" s="27">
        <v>796</v>
      </c>
      <c r="R263" s="26" t="s">
        <v>678</v>
      </c>
      <c r="S263" s="12">
        <v>6</v>
      </c>
      <c r="T263" s="12">
        <v>16071.43</v>
      </c>
      <c r="U263" s="12">
        <f t="shared" si="8"/>
        <v>96428.58</v>
      </c>
      <c r="V263" s="12">
        <f t="shared" si="9"/>
        <v>108000.00960000002</v>
      </c>
      <c r="W263" s="23"/>
      <c r="X263" s="23">
        <v>2017</v>
      </c>
      <c r="Y263" s="25"/>
      <c r="Z263" s="92" t="s">
        <v>689</v>
      </c>
      <c r="AA263" s="92" t="s">
        <v>682</v>
      </c>
      <c r="AB263" s="92"/>
      <c r="AC263" s="92"/>
      <c r="AD263" s="95"/>
      <c r="AE263" s="95"/>
      <c r="AF263" s="92"/>
      <c r="AG263" s="96"/>
      <c r="AH263" s="92"/>
      <c r="AI263" s="94"/>
      <c r="AJ263" s="94"/>
    </row>
    <row r="264" spans="1:36" s="22" customFormat="1" ht="76.5" outlineLevel="1" x14ac:dyDescent="0.25">
      <c r="A264" s="22" t="s">
        <v>277</v>
      </c>
      <c r="B264" s="72" t="s">
        <v>2941</v>
      </c>
      <c r="C264" s="21" t="s">
        <v>79</v>
      </c>
      <c r="D264" s="21" t="s">
        <v>659</v>
      </c>
      <c r="E264" s="21" t="s">
        <v>660</v>
      </c>
      <c r="F264" s="21" t="s">
        <v>661</v>
      </c>
      <c r="G264" s="21" t="s">
        <v>382</v>
      </c>
      <c r="H264" s="23" t="s">
        <v>81</v>
      </c>
      <c r="I264" s="24">
        <v>0</v>
      </c>
      <c r="J264" s="25">
        <v>710000000</v>
      </c>
      <c r="K264" s="25" t="s">
        <v>82</v>
      </c>
      <c r="L264" s="23" t="s">
        <v>696</v>
      </c>
      <c r="M264" s="78" t="s">
        <v>4125</v>
      </c>
      <c r="N264" s="26" t="s">
        <v>84</v>
      </c>
      <c r="O264" s="26" t="s">
        <v>4214</v>
      </c>
      <c r="P264" s="21" t="s">
        <v>91</v>
      </c>
      <c r="Q264" s="27">
        <v>839</v>
      </c>
      <c r="R264" s="26" t="s">
        <v>679</v>
      </c>
      <c r="S264" s="12">
        <v>5</v>
      </c>
      <c r="T264" s="12">
        <v>16294.64</v>
      </c>
      <c r="U264" s="12">
        <f t="shared" si="8"/>
        <v>81473.2</v>
      </c>
      <c r="V264" s="12">
        <f t="shared" si="9"/>
        <v>91249.984000000011</v>
      </c>
      <c r="W264" s="23"/>
      <c r="X264" s="23">
        <v>2017</v>
      </c>
      <c r="Y264" s="25"/>
      <c r="Z264" s="92" t="s">
        <v>689</v>
      </c>
      <c r="AA264" s="92" t="s">
        <v>682</v>
      </c>
      <c r="AB264" s="92"/>
      <c r="AC264" s="92"/>
      <c r="AD264" s="95"/>
      <c r="AE264" s="95"/>
      <c r="AF264" s="92"/>
      <c r="AG264" s="96"/>
      <c r="AH264" s="92"/>
      <c r="AI264" s="94"/>
      <c r="AJ264" s="94"/>
    </row>
    <row r="265" spans="1:36" s="22" customFormat="1" ht="76.5" outlineLevel="1" x14ac:dyDescent="0.25">
      <c r="A265" s="22" t="s">
        <v>277</v>
      </c>
      <c r="B265" s="72" t="s">
        <v>2942</v>
      </c>
      <c r="C265" s="21" t="s">
        <v>79</v>
      </c>
      <c r="D265" s="21" t="s">
        <v>662</v>
      </c>
      <c r="E265" s="21" t="s">
        <v>660</v>
      </c>
      <c r="F265" s="21" t="s">
        <v>663</v>
      </c>
      <c r="G265" s="21" t="s">
        <v>932</v>
      </c>
      <c r="H265" s="23" t="s">
        <v>81</v>
      </c>
      <c r="I265" s="24">
        <v>0</v>
      </c>
      <c r="J265" s="25">
        <v>710000000</v>
      </c>
      <c r="K265" s="25" t="s">
        <v>82</v>
      </c>
      <c r="L265" s="23" t="s">
        <v>696</v>
      </c>
      <c r="M265" s="78" t="s">
        <v>4125</v>
      </c>
      <c r="N265" s="26" t="s">
        <v>84</v>
      </c>
      <c r="O265" s="26" t="s">
        <v>4214</v>
      </c>
      <c r="P265" s="21" t="s">
        <v>91</v>
      </c>
      <c r="Q265" s="27">
        <v>796</v>
      </c>
      <c r="R265" s="26" t="s">
        <v>678</v>
      </c>
      <c r="S265" s="12">
        <v>5</v>
      </c>
      <c r="T265" s="12">
        <v>31250</v>
      </c>
      <c r="U265" s="12">
        <f t="shared" si="8"/>
        <v>156250</v>
      </c>
      <c r="V265" s="12">
        <f t="shared" si="9"/>
        <v>175000.00000000003</v>
      </c>
      <c r="W265" s="23"/>
      <c r="X265" s="23">
        <v>2017</v>
      </c>
      <c r="Y265" s="25"/>
      <c r="Z265" s="92" t="s">
        <v>689</v>
      </c>
      <c r="AA265" s="92" t="s">
        <v>682</v>
      </c>
      <c r="AB265" s="92"/>
      <c r="AC265" s="92"/>
      <c r="AD265" s="95"/>
      <c r="AE265" s="95"/>
      <c r="AF265" s="92"/>
      <c r="AG265" s="96"/>
      <c r="AH265" s="92"/>
      <c r="AI265" s="94"/>
      <c r="AJ265" s="94"/>
    </row>
    <row r="266" spans="1:36" s="22" customFormat="1" ht="76.5" outlineLevel="1" x14ac:dyDescent="0.25">
      <c r="A266" s="22" t="s">
        <v>277</v>
      </c>
      <c r="B266" s="72" t="s">
        <v>2943</v>
      </c>
      <c r="C266" s="21" t="s">
        <v>79</v>
      </c>
      <c r="D266" s="21" t="s">
        <v>662</v>
      </c>
      <c r="E266" s="21" t="s">
        <v>660</v>
      </c>
      <c r="F266" s="21" t="s">
        <v>663</v>
      </c>
      <c r="G266" s="21" t="s">
        <v>933</v>
      </c>
      <c r="H266" s="23" t="s">
        <v>81</v>
      </c>
      <c r="I266" s="24">
        <v>0</v>
      </c>
      <c r="J266" s="25">
        <v>710000000</v>
      </c>
      <c r="K266" s="25" t="s">
        <v>82</v>
      </c>
      <c r="L266" s="23" t="s">
        <v>696</v>
      </c>
      <c r="M266" s="78" t="s">
        <v>4125</v>
      </c>
      <c r="N266" s="26" t="s">
        <v>84</v>
      </c>
      <c r="O266" s="26" t="s">
        <v>4214</v>
      </c>
      <c r="P266" s="21" t="s">
        <v>91</v>
      </c>
      <c r="Q266" s="27">
        <v>796</v>
      </c>
      <c r="R266" s="26" t="s">
        <v>678</v>
      </c>
      <c r="S266" s="12">
        <v>4</v>
      </c>
      <c r="T266" s="12">
        <v>14285.71</v>
      </c>
      <c r="U266" s="12">
        <f t="shared" si="8"/>
        <v>57142.84</v>
      </c>
      <c r="V266" s="12">
        <f t="shared" si="9"/>
        <v>63999.980800000005</v>
      </c>
      <c r="W266" s="23"/>
      <c r="X266" s="23">
        <v>2017</v>
      </c>
      <c r="Y266" s="25"/>
      <c r="Z266" s="92" t="s">
        <v>689</v>
      </c>
      <c r="AA266" s="92" t="s">
        <v>682</v>
      </c>
      <c r="AB266" s="92"/>
      <c r="AC266" s="92"/>
      <c r="AD266" s="95"/>
      <c r="AE266" s="95"/>
      <c r="AF266" s="92"/>
      <c r="AG266" s="96"/>
      <c r="AH266" s="92"/>
      <c r="AI266" s="94"/>
      <c r="AJ266" s="94"/>
    </row>
    <row r="267" spans="1:36" s="22" customFormat="1" ht="76.5" outlineLevel="1" x14ac:dyDescent="0.25">
      <c r="A267" s="22" t="s">
        <v>277</v>
      </c>
      <c r="B267" s="72" t="s">
        <v>2944</v>
      </c>
      <c r="C267" s="21" t="s">
        <v>79</v>
      </c>
      <c r="D267" s="21" t="s">
        <v>659</v>
      </c>
      <c r="E267" s="21" t="s">
        <v>660</v>
      </c>
      <c r="F267" s="21" t="s">
        <v>661</v>
      </c>
      <c r="G267" s="21" t="s">
        <v>388</v>
      </c>
      <c r="H267" s="23" t="s">
        <v>81</v>
      </c>
      <c r="I267" s="24">
        <v>0</v>
      </c>
      <c r="J267" s="25">
        <v>710000000</v>
      </c>
      <c r="K267" s="25" t="s">
        <v>82</v>
      </c>
      <c r="L267" s="23" t="s">
        <v>696</v>
      </c>
      <c r="M267" s="78" t="s">
        <v>4125</v>
      </c>
      <c r="N267" s="26" t="s">
        <v>84</v>
      </c>
      <c r="O267" s="26" t="s">
        <v>4214</v>
      </c>
      <c r="P267" s="21" t="s">
        <v>91</v>
      </c>
      <c r="Q267" s="27">
        <v>839</v>
      </c>
      <c r="R267" s="26" t="s">
        <v>679</v>
      </c>
      <c r="S267" s="12">
        <v>54</v>
      </c>
      <c r="T267" s="12">
        <v>15357.14</v>
      </c>
      <c r="U267" s="12">
        <f t="shared" si="8"/>
        <v>829285.55999999994</v>
      </c>
      <c r="V267" s="12">
        <f t="shared" si="9"/>
        <v>928799.82720000006</v>
      </c>
      <c r="W267" s="23"/>
      <c r="X267" s="23">
        <v>2017</v>
      </c>
      <c r="Y267" s="25"/>
      <c r="Z267" s="92" t="s">
        <v>689</v>
      </c>
      <c r="AA267" s="92" t="s">
        <v>682</v>
      </c>
      <c r="AB267" s="92"/>
      <c r="AC267" s="92"/>
      <c r="AD267" s="95"/>
      <c r="AE267" s="95"/>
      <c r="AF267" s="92"/>
      <c r="AG267" s="96"/>
      <c r="AH267" s="92"/>
      <c r="AI267" s="94"/>
      <c r="AJ267" s="94"/>
    </row>
    <row r="268" spans="1:36" s="22" customFormat="1" ht="76.5" outlineLevel="1" x14ac:dyDescent="0.25">
      <c r="A268" s="22" t="s">
        <v>277</v>
      </c>
      <c r="B268" s="72" t="s">
        <v>2945</v>
      </c>
      <c r="C268" s="21" t="s">
        <v>79</v>
      </c>
      <c r="D268" s="21" t="s">
        <v>659</v>
      </c>
      <c r="E268" s="21" t="s">
        <v>660</v>
      </c>
      <c r="F268" s="21" t="s">
        <v>661</v>
      </c>
      <c r="G268" s="21" t="s">
        <v>389</v>
      </c>
      <c r="H268" s="23" t="s">
        <v>81</v>
      </c>
      <c r="I268" s="24">
        <v>0</v>
      </c>
      <c r="J268" s="25">
        <v>710000000</v>
      </c>
      <c r="K268" s="25" t="s">
        <v>82</v>
      </c>
      <c r="L268" s="23" t="s">
        <v>696</v>
      </c>
      <c r="M268" s="78" t="s">
        <v>4125</v>
      </c>
      <c r="N268" s="26" t="s">
        <v>84</v>
      </c>
      <c r="O268" s="26" t="s">
        <v>4214</v>
      </c>
      <c r="P268" s="21" t="s">
        <v>91</v>
      </c>
      <c r="Q268" s="27">
        <v>839</v>
      </c>
      <c r="R268" s="26" t="s">
        <v>679</v>
      </c>
      <c r="S268" s="12">
        <v>2</v>
      </c>
      <c r="T268" s="12">
        <v>17857.14</v>
      </c>
      <c r="U268" s="12">
        <f t="shared" si="8"/>
        <v>35714.28</v>
      </c>
      <c r="V268" s="12">
        <f t="shared" si="9"/>
        <v>39999.993600000002</v>
      </c>
      <c r="W268" s="23"/>
      <c r="X268" s="23">
        <v>2017</v>
      </c>
      <c r="Y268" s="25"/>
      <c r="Z268" s="92" t="s">
        <v>689</v>
      </c>
      <c r="AA268" s="92" t="s">
        <v>682</v>
      </c>
      <c r="AB268" s="92"/>
      <c r="AC268" s="92"/>
      <c r="AD268" s="95"/>
      <c r="AE268" s="95"/>
      <c r="AF268" s="92"/>
      <c r="AG268" s="96"/>
      <c r="AH268" s="92"/>
      <c r="AI268" s="94"/>
      <c r="AJ268" s="94"/>
    </row>
    <row r="269" spans="1:36" s="22" customFormat="1" ht="76.5" outlineLevel="1" x14ac:dyDescent="0.25">
      <c r="A269" s="22" t="s">
        <v>277</v>
      </c>
      <c r="B269" s="72" t="s">
        <v>2946</v>
      </c>
      <c r="C269" s="21" t="s">
        <v>79</v>
      </c>
      <c r="D269" s="21" t="s">
        <v>659</v>
      </c>
      <c r="E269" s="21" t="s">
        <v>660</v>
      </c>
      <c r="F269" s="21" t="s">
        <v>661</v>
      </c>
      <c r="G269" s="21" t="s">
        <v>390</v>
      </c>
      <c r="H269" s="23" t="s">
        <v>81</v>
      </c>
      <c r="I269" s="24">
        <v>0</v>
      </c>
      <c r="J269" s="25">
        <v>710000000</v>
      </c>
      <c r="K269" s="25" t="s">
        <v>82</v>
      </c>
      <c r="L269" s="23" t="s">
        <v>696</v>
      </c>
      <c r="M269" s="78" t="s">
        <v>4125</v>
      </c>
      <c r="N269" s="26" t="s">
        <v>84</v>
      </c>
      <c r="O269" s="26" t="s">
        <v>4214</v>
      </c>
      <c r="P269" s="21" t="s">
        <v>91</v>
      </c>
      <c r="Q269" s="27">
        <v>839</v>
      </c>
      <c r="R269" s="26" t="s">
        <v>679</v>
      </c>
      <c r="S269" s="12">
        <v>8</v>
      </c>
      <c r="T269" s="12">
        <v>16294.64</v>
      </c>
      <c r="U269" s="12">
        <f t="shared" si="8"/>
        <v>130357.12</v>
      </c>
      <c r="V269" s="12">
        <f t="shared" si="9"/>
        <v>145999.97440000001</v>
      </c>
      <c r="W269" s="23"/>
      <c r="X269" s="23">
        <v>2017</v>
      </c>
      <c r="Y269" s="25"/>
      <c r="Z269" s="92" t="s">
        <v>689</v>
      </c>
      <c r="AA269" s="92" t="s">
        <v>682</v>
      </c>
      <c r="AB269" s="92"/>
      <c r="AC269" s="92"/>
      <c r="AD269" s="95"/>
      <c r="AE269" s="95"/>
      <c r="AF269" s="92"/>
      <c r="AG269" s="96"/>
      <c r="AH269" s="92"/>
      <c r="AI269" s="94"/>
      <c r="AJ269" s="94"/>
    </row>
    <row r="270" spans="1:36" s="22" customFormat="1" ht="76.5" outlineLevel="1" x14ac:dyDescent="0.25">
      <c r="A270" s="22" t="s">
        <v>277</v>
      </c>
      <c r="B270" s="72" t="s">
        <v>2947</v>
      </c>
      <c r="C270" s="21" t="s">
        <v>79</v>
      </c>
      <c r="D270" s="21" t="s">
        <v>659</v>
      </c>
      <c r="E270" s="21" t="s">
        <v>660</v>
      </c>
      <c r="F270" s="21" t="s">
        <v>661</v>
      </c>
      <c r="G270" s="21" t="s">
        <v>391</v>
      </c>
      <c r="H270" s="23" t="s">
        <v>81</v>
      </c>
      <c r="I270" s="24">
        <v>0</v>
      </c>
      <c r="J270" s="25">
        <v>710000000</v>
      </c>
      <c r="K270" s="25" t="s">
        <v>82</v>
      </c>
      <c r="L270" s="23" t="s">
        <v>696</v>
      </c>
      <c r="M270" s="78" t="s">
        <v>4125</v>
      </c>
      <c r="N270" s="26" t="s">
        <v>84</v>
      </c>
      <c r="O270" s="26" t="s">
        <v>4214</v>
      </c>
      <c r="P270" s="21" t="s">
        <v>91</v>
      </c>
      <c r="Q270" s="27">
        <v>839</v>
      </c>
      <c r="R270" s="26" t="s">
        <v>679</v>
      </c>
      <c r="S270" s="12">
        <v>16</v>
      </c>
      <c r="T270" s="12">
        <v>10714.29</v>
      </c>
      <c r="U270" s="12">
        <f t="shared" si="8"/>
        <v>171428.64</v>
      </c>
      <c r="V270" s="12">
        <f t="shared" si="9"/>
        <v>192000.07680000004</v>
      </c>
      <c r="W270" s="23"/>
      <c r="X270" s="23">
        <v>2017</v>
      </c>
      <c r="Y270" s="25"/>
      <c r="Z270" s="92" t="s">
        <v>689</v>
      </c>
      <c r="AA270" s="92" t="s">
        <v>682</v>
      </c>
      <c r="AB270" s="92"/>
      <c r="AC270" s="92"/>
      <c r="AD270" s="95"/>
      <c r="AE270" s="95"/>
      <c r="AF270" s="92"/>
      <c r="AG270" s="96"/>
      <c r="AH270" s="92"/>
      <c r="AI270" s="94"/>
      <c r="AJ270" s="94"/>
    </row>
    <row r="271" spans="1:36" s="22" customFormat="1" ht="76.5" outlineLevel="1" x14ac:dyDescent="0.25">
      <c r="A271" s="22" t="s">
        <v>277</v>
      </c>
      <c r="B271" s="72" t="s">
        <v>2948</v>
      </c>
      <c r="C271" s="21" t="s">
        <v>79</v>
      </c>
      <c r="D271" s="21" t="s">
        <v>659</v>
      </c>
      <c r="E271" s="21" t="s">
        <v>660</v>
      </c>
      <c r="F271" s="21" t="s">
        <v>661</v>
      </c>
      <c r="G271" s="21" t="s">
        <v>392</v>
      </c>
      <c r="H271" s="23" t="s">
        <v>81</v>
      </c>
      <c r="I271" s="24">
        <v>0</v>
      </c>
      <c r="J271" s="25">
        <v>710000000</v>
      </c>
      <c r="K271" s="25" t="s">
        <v>82</v>
      </c>
      <c r="L271" s="23" t="s">
        <v>696</v>
      </c>
      <c r="M271" s="78" t="s">
        <v>4125</v>
      </c>
      <c r="N271" s="26" t="s">
        <v>84</v>
      </c>
      <c r="O271" s="26" t="s">
        <v>4214</v>
      </c>
      <c r="P271" s="21" t="s">
        <v>91</v>
      </c>
      <c r="Q271" s="27">
        <v>839</v>
      </c>
      <c r="R271" s="26" t="s">
        <v>679</v>
      </c>
      <c r="S271" s="12">
        <v>13</v>
      </c>
      <c r="T271" s="12">
        <v>9821.43</v>
      </c>
      <c r="U271" s="12">
        <f t="shared" si="8"/>
        <v>127678.59</v>
      </c>
      <c r="V271" s="12">
        <f t="shared" si="9"/>
        <v>143000.0208</v>
      </c>
      <c r="W271" s="23"/>
      <c r="X271" s="23">
        <v>2017</v>
      </c>
      <c r="Y271" s="25"/>
      <c r="Z271" s="92" t="s">
        <v>689</v>
      </c>
      <c r="AA271" s="92" t="s">
        <v>682</v>
      </c>
      <c r="AB271" s="92"/>
      <c r="AC271" s="92"/>
      <c r="AD271" s="95"/>
      <c r="AE271" s="95"/>
      <c r="AF271" s="92"/>
      <c r="AG271" s="96"/>
      <c r="AH271" s="92"/>
      <c r="AI271" s="94"/>
      <c r="AJ271" s="94"/>
    </row>
    <row r="272" spans="1:36" s="22" customFormat="1" ht="76.5" outlineLevel="1" x14ac:dyDescent="0.25">
      <c r="A272" s="22" t="s">
        <v>277</v>
      </c>
      <c r="B272" s="72" t="s">
        <v>2949</v>
      </c>
      <c r="C272" s="21" t="s">
        <v>79</v>
      </c>
      <c r="D272" s="21" t="s">
        <v>664</v>
      </c>
      <c r="E272" s="21" t="s">
        <v>660</v>
      </c>
      <c r="F272" s="21" t="s">
        <v>665</v>
      </c>
      <c r="G272" s="21" t="s">
        <v>630</v>
      </c>
      <c r="H272" s="23" t="s">
        <v>81</v>
      </c>
      <c r="I272" s="24">
        <v>0</v>
      </c>
      <c r="J272" s="25">
        <v>710000000</v>
      </c>
      <c r="K272" s="25" t="s">
        <v>82</v>
      </c>
      <c r="L272" s="23" t="s">
        <v>696</v>
      </c>
      <c r="M272" s="78" t="s">
        <v>4125</v>
      </c>
      <c r="N272" s="26" t="s">
        <v>84</v>
      </c>
      <c r="O272" s="26" t="s">
        <v>4214</v>
      </c>
      <c r="P272" s="21" t="s">
        <v>91</v>
      </c>
      <c r="Q272" s="27">
        <v>839</v>
      </c>
      <c r="R272" s="26" t="s">
        <v>679</v>
      </c>
      <c r="S272" s="12">
        <v>1</v>
      </c>
      <c r="T272" s="12">
        <v>7589.29</v>
      </c>
      <c r="U272" s="12">
        <f t="shared" si="8"/>
        <v>7589.29</v>
      </c>
      <c r="V272" s="12">
        <f t="shared" si="9"/>
        <v>8500.0048000000006</v>
      </c>
      <c r="W272" s="23"/>
      <c r="X272" s="23">
        <v>2017</v>
      </c>
      <c r="Y272" s="25"/>
      <c r="Z272" s="92" t="s">
        <v>689</v>
      </c>
      <c r="AA272" s="92" t="s">
        <v>682</v>
      </c>
      <c r="AB272" s="92"/>
      <c r="AC272" s="92"/>
      <c r="AD272" s="95"/>
      <c r="AE272" s="95"/>
      <c r="AF272" s="92"/>
      <c r="AG272" s="96"/>
      <c r="AH272" s="92"/>
      <c r="AI272" s="94"/>
      <c r="AJ272" s="94"/>
    </row>
    <row r="273" spans="1:36" s="22" customFormat="1" ht="76.5" outlineLevel="1" x14ac:dyDescent="0.25">
      <c r="A273" s="22" t="s">
        <v>277</v>
      </c>
      <c r="B273" s="72" t="s">
        <v>2950</v>
      </c>
      <c r="C273" s="21" t="s">
        <v>79</v>
      </c>
      <c r="D273" s="21" t="s">
        <v>666</v>
      </c>
      <c r="E273" s="21" t="s">
        <v>660</v>
      </c>
      <c r="F273" s="21" t="s">
        <v>667</v>
      </c>
      <c r="G273" s="21" t="s">
        <v>382</v>
      </c>
      <c r="H273" s="23" t="s">
        <v>81</v>
      </c>
      <c r="I273" s="24">
        <v>0</v>
      </c>
      <c r="J273" s="25">
        <v>710000000</v>
      </c>
      <c r="K273" s="25" t="s">
        <v>82</v>
      </c>
      <c r="L273" s="23" t="s">
        <v>696</v>
      </c>
      <c r="M273" s="78" t="s">
        <v>4125</v>
      </c>
      <c r="N273" s="26" t="s">
        <v>84</v>
      </c>
      <c r="O273" s="26" t="s">
        <v>4214</v>
      </c>
      <c r="P273" s="21" t="s">
        <v>91</v>
      </c>
      <c r="Q273" s="27">
        <v>839</v>
      </c>
      <c r="R273" s="26" t="s">
        <v>679</v>
      </c>
      <c r="S273" s="12">
        <v>5</v>
      </c>
      <c r="T273" s="12">
        <v>14285.71</v>
      </c>
      <c r="U273" s="12">
        <f t="shared" si="8"/>
        <v>71428.549999999988</v>
      </c>
      <c r="V273" s="12">
        <f t="shared" si="9"/>
        <v>79999.975999999995</v>
      </c>
      <c r="W273" s="23"/>
      <c r="X273" s="23">
        <v>2017</v>
      </c>
      <c r="Y273" s="25"/>
      <c r="Z273" s="92" t="s">
        <v>689</v>
      </c>
      <c r="AA273" s="92" t="s">
        <v>682</v>
      </c>
      <c r="AB273" s="92"/>
      <c r="AC273" s="92"/>
      <c r="AD273" s="95"/>
      <c r="AE273" s="95"/>
      <c r="AF273" s="92"/>
      <c r="AG273" s="96"/>
      <c r="AH273" s="92"/>
      <c r="AI273" s="94"/>
      <c r="AJ273" s="94"/>
    </row>
    <row r="274" spans="1:36" s="22" customFormat="1" ht="76.5" outlineLevel="1" x14ac:dyDescent="0.25">
      <c r="A274" s="22" t="s">
        <v>277</v>
      </c>
      <c r="B274" s="72" t="s">
        <v>2951</v>
      </c>
      <c r="C274" s="21" t="s">
        <v>79</v>
      </c>
      <c r="D274" s="21" t="s">
        <v>668</v>
      </c>
      <c r="E274" s="21" t="s">
        <v>660</v>
      </c>
      <c r="F274" s="21" t="s">
        <v>669</v>
      </c>
      <c r="G274" s="21" t="s">
        <v>932</v>
      </c>
      <c r="H274" s="23" t="s">
        <v>81</v>
      </c>
      <c r="I274" s="24">
        <v>0</v>
      </c>
      <c r="J274" s="25">
        <v>710000000</v>
      </c>
      <c r="K274" s="25" t="s">
        <v>82</v>
      </c>
      <c r="L274" s="23" t="s">
        <v>696</v>
      </c>
      <c r="M274" s="78" t="s">
        <v>4125</v>
      </c>
      <c r="N274" s="26" t="s">
        <v>84</v>
      </c>
      <c r="O274" s="26" t="s">
        <v>4214</v>
      </c>
      <c r="P274" s="21" t="s">
        <v>91</v>
      </c>
      <c r="Q274" s="27">
        <v>796</v>
      </c>
      <c r="R274" s="26" t="s">
        <v>678</v>
      </c>
      <c r="S274" s="12">
        <v>3</v>
      </c>
      <c r="T274" s="12">
        <v>16071.43</v>
      </c>
      <c r="U274" s="12">
        <f t="shared" si="8"/>
        <v>48214.29</v>
      </c>
      <c r="V274" s="12">
        <f t="shared" si="9"/>
        <v>54000.00480000001</v>
      </c>
      <c r="W274" s="23"/>
      <c r="X274" s="23">
        <v>2017</v>
      </c>
      <c r="Y274" s="25"/>
      <c r="Z274" s="92" t="s">
        <v>689</v>
      </c>
      <c r="AA274" s="92" t="s">
        <v>682</v>
      </c>
      <c r="AB274" s="92"/>
      <c r="AC274" s="92"/>
      <c r="AD274" s="95"/>
      <c r="AE274" s="95"/>
      <c r="AF274" s="92"/>
      <c r="AG274" s="96"/>
      <c r="AH274" s="92"/>
      <c r="AI274" s="94"/>
      <c r="AJ274" s="94"/>
    </row>
    <row r="275" spans="1:36" s="22" customFormat="1" ht="76.5" outlineLevel="1" x14ac:dyDescent="0.25">
      <c r="A275" s="22" t="s">
        <v>277</v>
      </c>
      <c r="B275" s="72" t="s">
        <v>2952</v>
      </c>
      <c r="C275" s="21" t="s">
        <v>79</v>
      </c>
      <c r="D275" s="21" t="s">
        <v>668</v>
      </c>
      <c r="E275" s="21" t="s">
        <v>660</v>
      </c>
      <c r="F275" s="21" t="s">
        <v>669</v>
      </c>
      <c r="G275" s="21" t="s">
        <v>933</v>
      </c>
      <c r="H275" s="23" t="s">
        <v>81</v>
      </c>
      <c r="I275" s="24">
        <v>0</v>
      </c>
      <c r="J275" s="25">
        <v>710000000</v>
      </c>
      <c r="K275" s="25" t="s">
        <v>82</v>
      </c>
      <c r="L275" s="23" t="s">
        <v>696</v>
      </c>
      <c r="M275" s="78" t="s">
        <v>4125</v>
      </c>
      <c r="N275" s="26" t="s">
        <v>84</v>
      </c>
      <c r="O275" s="26" t="s">
        <v>4214</v>
      </c>
      <c r="P275" s="21" t="s">
        <v>91</v>
      </c>
      <c r="Q275" s="27">
        <v>796</v>
      </c>
      <c r="R275" s="26" t="s">
        <v>678</v>
      </c>
      <c r="S275" s="12">
        <v>2</v>
      </c>
      <c r="T275" s="12">
        <v>12500</v>
      </c>
      <c r="U275" s="12">
        <f t="shared" si="8"/>
        <v>25000</v>
      </c>
      <c r="V275" s="12">
        <f t="shared" si="9"/>
        <v>28000.000000000004</v>
      </c>
      <c r="W275" s="23"/>
      <c r="X275" s="23">
        <v>2017</v>
      </c>
      <c r="Y275" s="25"/>
      <c r="Z275" s="92" t="s">
        <v>689</v>
      </c>
      <c r="AA275" s="92" t="s">
        <v>682</v>
      </c>
      <c r="AB275" s="92"/>
      <c r="AC275" s="92"/>
      <c r="AD275" s="95"/>
      <c r="AE275" s="95"/>
      <c r="AF275" s="92"/>
      <c r="AG275" s="96"/>
      <c r="AH275" s="92"/>
      <c r="AI275" s="94"/>
      <c r="AJ275" s="94"/>
    </row>
    <row r="276" spans="1:36" s="22" customFormat="1" ht="76.5" outlineLevel="1" x14ac:dyDescent="0.25">
      <c r="A276" s="22" t="s">
        <v>277</v>
      </c>
      <c r="B276" s="72" t="s">
        <v>2953</v>
      </c>
      <c r="C276" s="21" t="s">
        <v>79</v>
      </c>
      <c r="D276" s="21" t="s">
        <v>666</v>
      </c>
      <c r="E276" s="21" t="s">
        <v>660</v>
      </c>
      <c r="F276" s="21" t="s">
        <v>667</v>
      </c>
      <c r="G276" s="21" t="s">
        <v>388</v>
      </c>
      <c r="H276" s="23" t="s">
        <v>81</v>
      </c>
      <c r="I276" s="24">
        <v>0</v>
      </c>
      <c r="J276" s="25">
        <v>710000000</v>
      </c>
      <c r="K276" s="25" t="s">
        <v>82</v>
      </c>
      <c r="L276" s="23" t="s">
        <v>696</v>
      </c>
      <c r="M276" s="78" t="s">
        <v>4125</v>
      </c>
      <c r="N276" s="26" t="s">
        <v>84</v>
      </c>
      <c r="O276" s="26" t="s">
        <v>4214</v>
      </c>
      <c r="P276" s="21" t="s">
        <v>91</v>
      </c>
      <c r="Q276" s="27">
        <v>839</v>
      </c>
      <c r="R276" s="26" t="s">
        <v>679</v>
      </c>
      <c r="S276" s="12">
        <v>43</v>
      </c>
      <c r="T276" s="12">
        <v>15357.14</v>
      </c>
      <c r="U276" s="12">
        <f t="shared" si="8"/>
        <v>660357.02</v>
      </c>
      <c r="V276" s="12">
        <f t="shared" si="9"/>
        <v>739599.8624000001</v>
      </c>
      <c r="W276" s="23"/>
      <c r="X276" s="23">
        <v>2017</v>
      </c>
      <c r="Y276" s="25"/>
      <c r="Z276" s="92" t="s">
        <v>689</v>
      </c>
      <c r="AA276" s="92" t="s">
        <v>682</v>
      </c>
      <c r="AB276" s="92"/>
      <c r="AC276" s="92"/>
      <c r="AD276" s="95"/>
      <c r="AE276" s="95"/>
      <c r="AF276" s="92"/>
      <c r="AG276" s="96"/>
      <c r="AH276" s="92"/>
      <c r="AI276" s="94"/>
      <c r="AJ276" s="94"/>
    </row>
    <row r="277" spans="1:36" s="22" customFormat="1" ht="76.5" outlineLevel="1" x14ac:dyDescent="0.25">
      <c r="A277" s="22" t="s">
        <v>277</v>
      </c>
      <c r="B277" s="72" t="s">
        <v>2954</v>
      </c>
      <c r="C277" s="21" t="s">
        <v>79</v>
      </c>
      <c r="D277" s="21" t="s">
        <v>666</v>
      </c>
      <c r="E277" s="21" t="s">
        <v>660</v>
      </c>
      <c r="F277" s="21" t="s">
        <v>667</v>
      </c>
      <c r="G277" s="21" t="s">
        <v>389</v>
      </c>
      <c r="H277" s="23" t="s">
        <v>81</v>
      </c>
      <c r="I277" s="24">
        <v>0</v>
      </c>
      <c r="J277" s="25">
        <v>710000000</v>
      </c>
      <c r="K277" s="25" t="s">
        <v>82</v>
      </c>
      <c r="L277" s="23" t="s">
        <v>696</v>
      </c>
      <c r="M277" s="78" t="s">
        <v>4125</v>
      </c>
      <c r="N277" s="26" t="s">
        <v>84</v>
      </c>
      <c r="O277" s="26" t="s">
        <v>4214</v>
      </c>
      <c r="P277" s="21" t="s">
        <v>91</v>
      </c>
      <c r="Q277" s="27">
        <v>839</v>
      </c>
      <c r="R277" s="26" t="s">
        <v>679</v>
      </c>
      <c r="S277" s="12">
        <v>2</v>
      </c>
      <c r="T277" s="12">
        <v>11517.86</v>
      </c>
      <c r="U277" s="12">
        <f t="shared" si="8"/>
        <v>23035.72</v>
      </c>
      <c r="V277" s="12">
        <f t="shared" si="9"/>
        <v>25800.006400000002</v>
      </c>
      <c r="W277" s="23"/>
      <c r="X277" s="23">
        <v>2017</v>
      </c>
      <c r="Y277" s="25"/>
      <c r="Z277" s="92" t="s">
        <v>689</v>
      </c>
      <c r="AA277" s="92" t="s">
        <v>682</v>
      </c>
      <c r="AB277" s="92"/>
      <c r="AC277" s="92"/>
      <c r="AD277" s="95"/>
      <c r="AE277" s="95"/>
      <c r="AF277" s="92"/>
      <c r="AG277" s="96"/>
      <c r="AH277" s="92"/>
      <c r="AI277" s="94"/>
      <c r="AJ277" s="94"/>
    </row>
    <row r="278" spans="1:36" s="22" customFormat="1" ht="76.5" outlineLevel="1" x14ac:dyDescent="0.25">
      <c r="A278" s="22" t="s">
        <v>277</v>
      </c>
      <c r="B278" s="72" t="s">
        <v>2955</v>
      </c>
      <c r="C278" s="21" t="s">
        <v>79</v>
      </c>
      <c r="D278" s="21" t="s">
        <v>666</v>
      </c>
      <c r="E278" s="21" t="s">
        <v>660</v>
      </c>
      <c r="F278" s="21" t="s">
        <v>667</v>
      </c>
      <c r="G278" s="21" t="s">
        <v>390</v>
      </c>
      <c r="H278" s="23" t="s">
        <v>81</v>
      </c>
      <c r="I278" s="24">
        <v>0</v>
      </c>
      <c r="J278" s="25">
        <v>710000000</v>
      </c>
      <c r="K278" s="25" t="s">
        <v>82</v>
      </c>
      <c r="L278" s="23" t="s">
        <v>696</v>
      </c>
      <c r="M278" s="78" t="s">
        <v>4125</v>
      </c>
      <c r="N278" s="26" t="s">
        <v>84</v>
      </c>
      <c r="O278" s="26" t="s">
        <v>4214</v>
      </c>
      <c r="P278" s="21" t="s">
        <v>91</v>
      </c>
      <c r="Q278" s="27">
        <v>839</v>
      </c>
      <c r="R278" s="26" t="s">
        <v>679</v>
      </c>
      <c r="S278" s="12">
        <v>8</v>
      </c>
      <c r="T278" s="12">
        <v>14285.71</v>
      </c>
      <c r="U278" s="12">
        <f t="shared" si="8"/>
        <v>114285.68</v>
      </c>
      <c r="V278" s="12">
        <f t="shared" si="9"/>
        <v>127999.96160000001</v>
      </c>
      <c r="W278" s="23"/>
      <c r="X278" s="23">
        <v>2017</v>
      </c>
      <c r="Y278" s="25"/>
      <c r="Z278" s="92" t="s">
        <v>689</v>
      </c>
      <c r="AA278" s="92" t="s">
        <v>682</v>
      </c>
      <c r="AB278" s="92"/>
      <c r="AC278" s="92"/>
      <c r="AD278" s="95"/>
      <c r="AE278" s="95"/>
      <c r="AF278" s="92"/>
      <c r="AG278" s="96"/>
      <c r="AH278" s="92"/>
      <c r="AI278" s="94"/>
      <c r="AJ278" s="94"/>
    </row>
    <row r="279" spans="1:36" s="22" customFormat="1" ht="76.5" outlineLevel="1" x14ac:dyDescent="0.25">
      <c r="A279" s="22" t="s">
        <v>277</v>
      </c>
      <c r="B279" s="72" t="s">
        <v>2956</v>
      </c>
      <c r="C279" s="21" t="s">
        <v>79</v>
      </c>
      <c r="D279" s="21" t="s">
        <v>666</v>
      </c>
      <c r="E279" s="21" t="s">
        <v>660</v>
      </c>
      <c r="F279" s="21" t="s">
        <v>667</v>
      </c>
      <c r="G279" s="21" t="s">
        <v>391</v>
      </c>
      <c r="H279" s="23" t="s">
        <v>81</v>
      </c>
      <c r="I279" s="24">
        <v>0</v>
      </c>
      <c r="J279" s="25">
        <v>710000000</v>
      </c>
      <c r="K279" s="25" t="s">
        <v>82</v>
      </c>
      <c r="L279" s="23" t="s">
        <v>696</v>
      </c>
      <c r="M279" s="78" t="s">
        <v>4125</v>
      </c>
      <c r="N279" s="26" t="s">
        <v>84</v>
      </c>
      <c r="O279" s="26" t="s">
        <v>4214</v>
      </c>
      <c r="P279" s="21" t="s">
        <v>91</v>
      </c>
      <c r="Q279" s="27">
        <v>839</v>
      </c>
      <c r="R279" s="26" t="s">
        <v>679</v>
      </c>
      <c r="S279" s="12">
        <v>16</v>
      </c>
      <c r="T279" s="12">
        <v>9040.18</v>
      </c>
      <c r="U279" s="12">
        <f t="shared" si="8"/>
        <v>144642.88</v>
      </c>
      <c r="V279" s="12">
        <f t="shared" si="9"/>
        <v>162000.02560000002</v>
      </c>
      <c r="W279" s="23"/>
      <c r="X279" s="23">
        <v>2017</v>
      </c>
      <c r="Y279" s="25"/>
      <c r="Z279" s="92" t="s">
        <v>689</v>
      </c>
      <c r="AA279" s="92" t="s">
        <v>682</v>
      </c>
      <c r="AB279" s="92"/>
      <c r="AC279" s="92"/>
      <c r="AD279" s="95"/>
      <c r="AE279" s="95"/>
      <c r="AF279" s="92"/>
      <c r="AG279" s="96"/>
      <c r="AH279" s="92"/>
      <c r="AI279" s="94"/>
      <c r="AJ279" s="94"/>
    </row>
    <row r="280" spans="1:36" s="22" customFormat="1" ht="76.5" outlineLevel="1" x14ac:dyDescent="0.25">
      <c r="A280" s="22" t="s">
        <v>277</v>
      </c>
      <c r="B280" s="72" t="s">
        <v>2957</v>
      </c>
      <c r="C280" s="21" t="s">
        <v>79</v>
      </c>
      <c r="D280" s="21" t="s">
        <v>666</v>
      </c>
      <c r="E280" s="21" t="s">
        <v>660</v>
      </c>
      <c r="F280" s="21" t="s">
        <v>667</v>
      </c>
      <c r="G280" s="21" t="s">
        <v>392</v>
      </c>
      <c r="H280" s="23" t="s">
        <v>81</v>
      </c>
      <c r="I280" s="24">
        <v>0</v>
      </c>
      <c r="J280" s="25">
        <v>710000000</v>
      </c>
      <c r="K280" s="25" t="s">
        <v>82</v>
      </c>
      <c r="L280" s="23" t="s">
        <v>696</v>
      </c>
      <c r="M280" s="78" t="s">
        <v>4125</v>
      </c>
      <c r="N280" s="26" t="s">
        <v>84</v>
      </c>
      <c r="O280" s="26" t="s">
        <v>4214</v>
      </c>
      <c r="P280" s="21" t="s">
        <v>91</v>
      </c>
      <c r="Q280" s="27">
        <v>839</v>
      </c>
      <c r="R280" s="26" t="s">
        <v>679</v>
      </c>
      <c r="S280" s="12">
        <v>5</v>
      </c>
      <c r="T280" s="12">
        <v>11607.14</v>
      </c>
      <c r="U280" s="12">
        <f t="shared" si="8"/>
        <v>58035.7</v>
      </c>
      <c r="V280" s="12">
        <f t="shared" si="9"/>
        <v>64999.984000000004</v>
      </c>
      <c r="W280" s="23"/>
      <c r="X280" s="23">
        <v>2017</v>
      </c>
      <c r="Y280" s="25"/>
      <c r="Z280" s="92" t="s">
        <v>689</v>
      </c>
      <c r="AA280" s="92" t="s">
        <v>682</v>
      </c>
      <c r="AB280" s="92"/>
      <c r="AC280" s="92"/>
      <c r="AD280" s="95"/>
      <c r="AE280" s="95"/>
      <c r="AF280" s="92"/>
      <c r="AG280" s="96"/>
      <c r="AH280" s="92"/>
      <c r="AI280" s="94"/>
      <c r="AJ280" s="94"/>
    </row>
    <row r="281" spans="1:36" s="22" customFormat="1" ht="76.5" outlineLevel="1" x14ac:dyDescent="0.25">
      <c r="A281" s="22" t="s">
        <v>277</v>
      </c>
      <c r="B281" s="72" t="s">
        <v>2958</v>
      </c>
      <c r="C281" s="21" t="s">
        <v>79</v>
      </c>
      <c r="D281" s="21" t="s">
        <v>670</v>
      </c>
      <c r="E281" s="21" t="s">
        <v>660</v>
      </c>
      <c r="F281" s="21" t="s">
        <v>671</v>
      </c>
      <c r="G281" s="21" t="s">
        <v>630</v>
      </c>
      <c r="H281" s="23" t="s">
        <v>81</v>
      </c>
      <c r="I281" s="24">
        <v>0</v>
      </c>
      <c r="J281" s="25">
        <v>710000000</v>
      </c>
      <c r="K281" s="25" t="s">
        <v>82</v>
      </c>
      <c r="L281" s="23" t="s">
        <v>696</v>
      </c>
      <c r="M281" s="78" t="s">
        <v>4125</v>
      </c>
      <c r="N281" s="26" t="s">
        <v>84</v>
      </c>
      <c r="O281" s="26" t="s">
        <v>4214</v>
      </c>
      <c r="P281" s="21" t="s">
        <v>91</v>
      </c>
      <c r="Q281" s="27">
        <v>839</v>
      </c>
      <c r="R281" s="26" t="s">
        <v>679</v>
      </c>
      <c r="S281" s="12">
        <v>1</v>
      </c>
      <c r="T281" s="12">
        <v>8035.71</v>
      </c>
      <c r="U281" s="12">
        <f t="shared" si="8"/>
        <v>8035.71</v>
      </c>
      <c r="V281" s="12">
        <f t="shared" si="9"/>
        <v>8999.9952000000012</v>
      </c>
      <c r="W281" s="23"/>
      <c r="X281" s="23">
        <v>2017</v>
      </c>
      <c r="Y281" s="25"/>
      <c r="Z281" s="92" t="s">
        <v>689</v>
      </c>
      <c r="AA281" s="92" t="s">
        <v>682</v>
      </c>
      <c r="AB281" s="92"/>
      <c r="AC281" s="92"/>
      <c r="AD281" s="95"/>
      <c r="AE281" s="95"/>
      <c r="AF281" s="92"/>
      <c r="AG281" s="96"/>
      <c r="AH281" s="92"/>
      <c r="AI281" s="94"/>
      <c r="AJ281" s="94"/>
    </row>
    <row r="282" spans="1:36" s="22" customFormat="1" ht="76.5" outlineLevel="1" x14ac:dyDescent="0.25">
      <c r="A282" s="22" t="s">
        <v>277</v>
      </c>
      <c r="B282" s="72" t="s">
        <v>2959</v>
      </c>
      <c r="C282" s="21" t="s">
        <v>79</v>
      </c>
      <c r="D282" s="21" t="s">
        <v>672</v>
      </c>
      <c r="E282" s="21" t="s">
        <v>660</v>
      </c>
      <c r="F282" s="21" t="s">
        <v>671</v>
      </c>
      <c r="G282" s="21" t="s">
        <v>407</v>
      </c>
      <c r="H282" s="23" t="s">
        <v>81</v>
      </c>
      <c r="I282" s="24">
        <v>0</v>
      </c>
      <c r="J282" s="25">
        <v>710000000</v>
      </c>
      <c r="K282" s="25" t="s">
        <v>82</v>
      </c>
      <c r="L282" s="23" t="s">
        <v>696</v>
      </c>
      <c r="M282" s="78" t="s">
        <v>4125</v>
      </c>
      <c r="N282" s="26" t="s">
        <v>84</v>
      </c>
      <c r="O282" s="26" t="s">
        <v>4214</v>
      </c>
      <c r="P282" s="21" t="s">
        <v>91</v>
      </c>
      <c r="Q282" s="27">
        <v>796</v>
      </c>
      <c r="R282" s="26" t="s">
        <v>678</v>
      </c>
      <c r="S282" s="12">
        <v>12</v>
      </c>
      <c r="T282" s="12">
        <v>5625</v>
      </c>
      <c r="U282" s="12">
        <f t="shared" si="8"/>
        <v>67500</v>
      </c>
      <c r="V282" s="12">
        <f t="shared" si="9"/>
        <v>75600</v>
      </c>
      <c r="W282" s="23"/>
      <c r="X282" s="23">
        <v>2017</v>
      </c>
      <c r="Y282" s="25"/>
      <c r="Z282" s="92" t="s">
        <v>689</v>
      </c>
      <c r="AA282" s="92" t="s">
        <v>682</v>
      </c>
      <c r="AB282" s="92"/>
      <c r="AC282" s="92"/>
      <c r="AD282" s="95"/>
      <c r="AE282" s="95"/>
      <c r="AF282" s="92"/>
      <c r="AG282" s="96"/>
      <c r="AH282" s="92"/>
      <c r="AI282" s="94"/>
      <c r="AJ282" s="94"/>
    </row>
    <row r="283" spans="1:36" s="22" customFormat="1" ht="76.5" outlineLevel="1" x14ac:dyDescent="0.25">
      <c r="A283" s="22" t="s">
        <v>277</v>
      </c>
      <c r="B283" s="72" t="s">
        <v>2960</v>
      </c>
      <c r="C283" s="21" t="s">
        <v>79</v>
      </c>
      <c r="D283" s="21" t="s">
        <v>673</v>
      </c>
      <c r="E283" s="21" t="s">
        <v>674</v>
      </c>
      <c r="F283" s="21" t="s">
        <v>675</v>
      </c>
      <c r="G283" s="21" t="s">
        <v>382</v>
      </c>
      <c r="H283" s="23" t="s">
        <v>81</v>
      </c>
      <c r="I283" s="24">
        <v>0</v>
      </c>
      <c r="J283" s="25">
        <v>710000000</v>
      </c>
      <c r="K283" s="25" t="s">
        <v>82</v>
      </c>
      <c r="L283" s="23" t="s">
        <v>696</v>
      </c>
      <c r="M283" s="78" t="s">
        <v>4125</v>
      </c>
      <c r="N283" s="26" t="s">
        <v>84</v>
      </c>
      <c r="O283" s="26" t="s">
        <v>4214</v>
      </c>
      <c r="P283" s="21" t="s">
        <v>91</v>
      </c>
      <c r="Q283" s="27">
        <v>796</v>
      </c>
      <c r="R283" s="26" t="s">
        <v>678</v>
      </c>
      <c r="S283" s="12">
        <v>24</v>
      </c>
      <c r="T283" s="12">
        <v>3370.54</v>
      </c>
      <c r="U283" s="12">
        <f t="shared" si="8"/>
        <v>80892.959999999992</v>
      </c>
      <c r="V283" s="12">
        <f t="shared" si="9"/>
        <v>90600.1152</v>
      </c>
      <c r="W283" s="23"/>
      <c r="X283" s="23">
        <v>2017</v>
      </c>
      <c r="Y283" s="25"/>
      <c r="Z283" s="92" t="s">
        <v>689</v>
      </c>
      <c r="AA283" s="92" t="s">
        <v>682</v>
      </c>
      <c r="AB283" s="92"/>
      <c r="AC283" s="92"/>
      <c r="AD283" s="95"/>
      <c r="AE283" s="95"/>
      <c r="AF283" s="92"/>
      <c r="AG283" s="96"/>
      <c r="AH283" s="92"/>
      <c r="AI283" s="94"/>
      <c r="AJ283" s="94"/>
    </row>
    <row r="284" spans="1:36" s="22" customFormat="1" ht="76.5" outlineLevel="1" x14ac:dyDescent="0.25">
      <c r="A284" s="22" t="s">
        <v>277</v>
      </c>
      <c r="B284" s="72" t="s">
        <v>2961</v>
      </c>
      <c r="C284" s="21" t="s">
        <v>79</v>
      </c>
      <c r="D284" s="21" t="s">
        <v>673</v>
      </c>
      <c r="E284" s="21" t="s">
        <v>674</v>
      </c>
      <c r="F284" s="21" t="s">
        <v>675</v>
      </c>
      <c r="G284" s="21" t="s">
        <v>388</v>
      </c>
      <c r="H284" s="23" t="s">
        <v>81</v>
      </c>
      <c r="I284" s="24">
        <v>0</v>
      </c>
      <c r="J284" s="25">
        <v>710000000</v>
      </c>
      <c r="K284" s="25" t="s">
        <v>82</v>
      </c>
      <c r="L284" s="23" t="s">
        <v>696</v>
      </c>
      <c r="M284" s="78" t="s">
        <v>4125</v>
      </c>
      <c r="N284" s="26" t="s">
        <v>84</v>
      </c>
      <c r="O284" s="26" t="s">
        <v>4214</v>
      </c>
      <c r="P284" s="21" t="s">
        <v>91</v>
      </c>
      <c r="Q284" s="27">
        <v>796</v>
      </c>
      <c r="R284" s="26" t="s">
        <v>678</v>
      </c>
      <c r="S284" s="12">
        <v>162</v>
      </c>
      <c r="T284" s="12">
        <v>3148.44</v>
      </c>
      <c r="U284" s="12">
        <f t="shared" si="8"/>
        <v>510047.28</v>
      </c>
      <c r="V284" s="12">
        <f t="shared" si="9"/>
        <v>571252.95360000012</v>
      </c>
      <c r="W284" s="23"/>
      <c r="X284" s="23">
        <v>2017</v>
      </c>
      <c r="Y284" s="25"/>
      <c r="Z284" s="92" t="s">
        <v>689</v>
      </c>
      <c r="AA284" s="92" t="s">
        <v>682</v>
      </c>
      <c r="AB284" s="92"/>
      <c r="AC284" s="92"/>
      <c r="AD284" s="95"/>
      <c r="AE284" s="95"/>
      <c r="AF284" s="92"/>
      <c r="AG284" s="96"/>
      <c r="AH284" s="92"/>
      <c r="AI284" s="94"/>
      <c r="AJ284" s="94"/>
    </row>
    <row r="285" spans="1:36" s="22" customFormat="1" ht="76.5" outlineLevel="1" x14ac:dyDescent="0.25">
      <c r="A285" s="22" t="s">
        <v>277</v>
      </c>
      <c r="B285" s="72" t="s">
        <v>2962</v>
      </c>
      <c r="C285" s="21" t="s">
        <v>79</v>
      </c>
      <c r="D285" s="21" t="s">
        <v>673</v>
      </c>
      <c r="E285" s="21" t="s">
        <v>674</v>
      </c>
      <c r="F285" s="21" t="s">
        <v>675</v>
      </c>
      <c r="G285" s="21" t="s">
        <v>389</v>
      </c>
      <c r="H285" s="23" t="s">
        <v>81</v>
      </c>
      <c r="I285" s="24">
        <v>0</v>
      </c>
      <c r="J285" s="25">
        <v>710000000</v>
      </c>
      <c r="K285" s="25" t="s">
        <v>82</v>
      </c>
      <c r="L285" s="23" t="s">
        <v>696</v>
      </c>
      <c r="M285" s="78" t="s">
        <v>4125</v>
      </c>
      <c r="N285" s="26" t="s">
        <v>84</v>
      </c>
      <c r="O285" s="26" t="s">
        <v>4214</v>
      </c>
      <c r="P285" s="21" t="s">
        <v>91</v>
      </c>
      <c r="Q285" s="27">
        <v>796</v>
      </c>
      <c r="R285" s="26" t="s">
        <v>678</v>
      </c>
      <c r="S285" s="12">
        <v>24</v>
      </c>
      <c r="T285" s="12">
        <v>3035.71</v>
      </c>
      <c r="U285" s="12">
        <f t="shared" si="8"/>
        <v>72857.040000000008</v>
      </c>
      <c r="V285" s="12">
        <f t="shared" si="9"/>
        <v>81599.884800000014</v>
      </c>
      <c r="W285" s="23"/>
      <c r="X285" s="23">
        <v>2017</v>
      </c>
      <c r="Y285" s="25"/>
      <c r="Z285" s="92" t="s">
        <v>689</v>
      </c>
      <c r="AA285" s="92" t="s">
        <v>682</v>
      </c>
      <c r="AB285" s="92"/>
      <c r="AC285" s="92"/>
      <c r="AD285" s="95"/>
      <c r="AE285" s="95"/>
      <c r="AF285" s="92"/>
      <c r="AG285" s="96"/>
      <c r="AH285" s="92"/>
      <c r="AI285" s="94"/>
      <c r="AJ285" s="94"/>
    </row>
    <row r="286" spans="1:36" s="22" customFormat="1" ht="76.5" outlineLevel="1" x14ac:dyDescent="0.25">
      <c r="A286" s="22" t="s">
        <v>277</v>
      </c>
      <c r="B286" s="72" t="s">
        <v>2963</v>
      </c>
      <c r="C286" s="21" t="s">
        <v>79</v>
      </c>
      <c r="D286" s="21" t="s">
        <v>673</v>
      </c>
      <c r="E286" s="21" t="s">
        <v>674</v>
      </c>
      <c r="F286" s="21" t="s">
        <v>675</v>
      </c>
      <c r="G286" s="21" t="s">
        <v>390</v>
      </c>
      <c r="H286" s="23" t="s">
        <v>81</v>
      </c>
      <c r="I286" s="24">
        <v>0</v>
      </c>
      <c r="J286" s="25">
        <v>710000000</v>
      </c>
      <c r="K286" s="25" t="s">
        <v>82</v>
      </c>
      <c r="L286" s="23" t="s">
        <v>696</v>
      </c>
      <c r="M286" s="78" t="s">
        <v>4125</v>
      </c>
      <c r="N286" s="26" t="s">
        <v>84</v>
      </c>
      <c r="O286" s="26" t="s">
        <v>4214</v>
      </c>
      <c r="P286" s="21" t="s">
        <v>91</v>
      </c>
      <c r="Q286" s="27">
        <v>796</v>
      </c>
      <c r="R286" s="26" t="s">
        <v>678</v>
      </c>
      <c r="S286" s="12">
        <v>40</v>
      </c>
      <c r="T286" s="12">
        <v>3035.71</v>
      </c>
      <c r="U286" s="12">
        <f t="shared" si="8"/>
        <v>121428.4</v>
      </c>
      <c r="V286" s="12">
        <f t="shared" si="9"/>
        <v>135999.80800000002</v>
      </c>
      <c r="W286" s="23"/>
      <c r="X286" s="23">
        <v>2017</v>
      </c>
      <c r="Y286" s="25"/>
      <c r="Z286" s="92" t="s">
        <v>689</v>
      </c>
      <c r="AA286" s="92" t="s">
        <v>682</v>
      </c>
      <c r="AB286" s="92"/>
      <c r="AC286" s="92"/>
      <c r="AD286" s="95"/>
      <c r="AE286" s="95"/>
      <c r="AF286" s="92"/>
      <c r="AG286" s="96"/>
      <c r="AH286" s="92"/>
      <c r="AI286" s="94"/>
      <c r="AJ286" s="94"/>
    </row>
    <row r="287" spans="1:36" s="22" customFormat="1" ht="76.5" outlineLevel="1" x14ac:dyDescent="0.25">
      <c r="A287" s="22" t="s">
        <v>277</v>
      </c>
      <c r="B287" s="72" t="s">
        <v>2964</v>
      </c>
      <c r="C287" s="21" t="s">
        <v>79</v>
      </c>
      <c r="D287" s="21" t="s">
        <v>673</v>
      </c>
      <c r="E287" s="21" t="s">
        <v>674</v>
      </c>
      <c r="F287" s="21" t="s">
        <v>675</v>
      </c>
      <c r="G287" s="21" t="s">
        <v>391</v>
      </c>
      <c r="H287" s="23" t="s">
        <v>81</v>
      </c>
      <c r="I287" s="24">
        <v>0</v>
      </c>
      <c r="J287" s="25">
        <v>710000000</v>
      </c>
      <c r="K287" s="25" t="s">
        <v>82</v>
      </c>
      <c r="L287" s="23" t="s">
        <v>696</v>
      </c>
      <c r="M287" s="78" t="s">
        <v>4125</v>
      </c>
      <c r="N287" s="26" t="s">
        <v>84</v>
      </c>
      <c r="O287" s="26" t="s">
        <v>4214</v>
      </c>
      <c r="P287" s="21" t="s">
        <v>91</v>
      </c>
      <c r="Q287" s="27">
        <v>796</v>
      </c>
      <c r="R287" s="26" t="s">
        <v>678</v>
      </c>
      <c r="S287" s="12">
        <v>44</v>
      </c>
      <c r="T287" s="12">
        <v>2388.39</v>
      </c>
      <c r="U287" s="12">
        <f t="shared" si="8"/>
        <v>105089.15999999999</v>
      </c>
      <c r="V287" s="12">
        <f t="shared" si="9"/>
        <v>117699.85919999999</v>
      </c>
      <c r="W287" s="23"/>
      <c r="X287" s="23">
        <v>2017</v>
      </c>
      <c r="Y287" s="25"/>
      <c r="Z287" s="92" t="s">
        <v>689</v>
      </c>
      <c r="AA287" s="92" t="s">
        <v>682</v>
      </c>
      <c r="AB287" s="92"/>
      <c r="AC287" s="92"/>
      <c r="AD287" s="95"/>
      <c r="AE287" s="95"/>
      <c r="AF287" s="92"/>
      <c r="AG287" s="96"/>
      <c r="AH287" s="92"/>
      <c r="AI287" s="94"/>
      <c r="AJ287" s="94"/>
    </row>
    <row r="288" spans="1:36" s="22" customFormat="1" ht="76.5" outlineLevel="1" x14ac:dyDescent="0.25">
      <c r="A288" s="22" t="s">
        <v>277</v>
      </c>
      <c r="B288" s="72" t="s">
        <v>2965</v>
      </c>
      <c r="C288" s="21" t="s">
        <v>79</v>
      </c>
      <c r="D288" s="21" t="s">
        <v>673</v>
      </c>
      <c r="E288" s="21" t="s">
        <v>674</v>
      </c>
      <c r="F288" s="21" t="s">
        <v>675</v>
      </c>
      <c r="G288" s="21" t="s">
        <v>392</v>
      </c>
      <c r="H288" s="23" t="s">
        <v>81</v>
      </c>
      <c r="I288" s="24">
        <v>0</v>
      </c>
      <c r="J288" s="25">
        <v>710000000</v>
      </c>
      <c r="K288" s="25" t="s">
        <v>82</v>
      </c>
      <c r="L288" s="23" t="s">
        <v>696</v>
      </c>
      <c r="M288" s="78" t="s">
        <v>4125</v>
      </c>
      <c r="N288" s="26" t="s">
        <v>84</v>
      </c>
      <c r="O288" s="26" t="s">
        <v>4214</v>
      </c>
      <c r="P288" s="21" t="s">
        <v>91</v>
      </c>
      <c r="Q288" s="27">
        <v>796</v>
      </c>
      <c r="R288" s="26" t="s">
        <v>678</v>
      </c>
      <c r="S288" s="12">
        <v>44</v>
      </c>
      <c r="T288" s="12">
        <v>2589.29</v>
      </c>
      <c r="U288" s="12">
        <f t="shared" si="8"/>
        <v>113928.76</v>
      </c>
      <c r="V288" s="12">
        <f t="shared" si="9"/>
        <v>127600.21120000001</v>
      </c>
      <c r="W288" s="23"/>
      <c r="X288" s="23">
        <v>2017</v>
      </c>
      <c r="Y288" s="25"/>
      <c r="Z288" s="92" t="s">
        <v>689</v>
      </c>
      <c r="AA288" s="92" t="s">
        <v>682</v>
      </c>
      <c r="AB288" s="92"/>
      <c r="AC288" s="92"/>
      <c r="AD288" s="95"/>
      <c r="AE288" s="95"/>
      <c r="AF288" s="92"/>
      <c r="AG288" s="96"/>
      <c r="AH288" s="92"/>
      <c r="AI288" s="94"/>
      <c r="AJ288" s="94"/>
    </row>
    <row r="289" spans="1:36" s="22" customFormat="1" ht="76.5" outlineLevel="1" x14ac:dyDescent="0.25">
      <c r="A289" s="22" t="s">
        <v>277</v>
      </c>
      <c r="B289" s="72" t="s">
        <v>2966</v>
      </c>
      <c r="C289" s="21" t="s">
        <v>79</v>
      </c>
      <c r="D289" s="21" t="s">
        <v>676</v>
      </c>
      <c r="E289" s="21" t="s">
        <v>674</v>
      </c>
      <c r="F289" s="21" t="s">
        <v>677</v>
      </c>
      <c r="G289" s="21" t="s">
        <v>630</v>
      </c>
      <c r="H289" s="23" t="s">
        <v>81</v>
      </c>
      <c r="I289" s="24">
        <v>0</v>
      </c>
      <c r="J289" s="25">
        <v>710000000</v>
      </c>
      <c r="K289" s="25" t="s">
        <v>82</v>
      </c>
      <c r="L289" s="23" t="s">
        <v>696</v>
      </c>
      <c r="M289" s="78" t="s">
        <v>4125</v>
      </c>
      <c r="N289" s="26" t="s">
        <v>84</v>
      </c>
      <c r="O289" s="26" t="s">
        <v>4214</v>
      </c>
      <c r="P289" s="21" t="s">
        <v>91</v>
      </c>
      <c r="Q289" s="27">
        <v>796</v>
      </c>
      <c r="R289" s="26" t="s">
        <v>678</v>
      </c>
      <c r="S289" s="12">
        <v>8</v>
      </c>
      <c r="T289" s="12">
        <v>446.43</v>
      </c>
      <c r="U289" s="12">
        <f t="shared" si="8"/>
        <v>3571.44</v>
      </c>
      <c r="V289" s="12">
        <f t="shared" si="9"/>
        <v>4000.0128000000004</v>
      </c>
      <c r="W289" s="23"/>
      <c r="X289" s="23">
        <v>2017</v>
      </c>
      <c r="Y289" s="25"/>
      <c r="Z289" s="92" t="s">
        <v>689</v>
      </c>
      <c r="AA289" s="92" t="s">
        <v>682</v>
      </c>
      <c r="AB289" s="92"/>
      <c r="AC289" s="92"/>
      <c r="AD289" s="95"/>
      <c r="AE289" s="95"/>
      <c r="AF289" s="92"/>
      <c r="AG289" s="96"/>
      <c r="AH289" s="92"/>
      <c r="AI289" s="94"/>
      <c r="AJ289" s="94"/>
    </row>
    <row r="290" spans="1:36" s="22" customFormat="1" ht="76.5" outlineLevel="1" x14ac:dyDescent="0.25">
      <c r="A290" s="22" t="s">
        <v>277</v>
      </c>
      <c r="B290" s="72" t="s">
        <v>2967</v>
      </c>
      <c r="C290" s="21" t="s">
        <v>79</v>
      </c>
      <c r="D290" s="21" t="s">
        <v>322</v>
      </c>
      <c r="E290" s="21" t="s">
        <v>323</v>
      </c>
      <c r="F290" s="21" t="s">
        <v>324</v>
      </c>
      <c r="G290" s="21" t="s">
        <v>325</v>
      </c>
      <c r="H290" s="23" t="s">
        <v>81</v>
      </c>
      <c r="I290" s="24">
        <v>0</v>
      </c>
      <c r="J290" s="25">
        <v>710000000</v>
      </c>
      <c r="K290" s="25" t="s">
        <v>82</v>
      </c>
      <c r="L290" s="23" t="s">
        <v>696</v>
      </c>
      <c r="M290" s="78" t="s">
        <v>4125</v>
      </c>
      <c r="N290" s="26" t="s">
        <v>84</v>
      </c>
      <c r="O290" s="26" t="s">
        <v>4214</v>
      </c>
      <c r="P290" s="21" t="s">
        <v>91</v>
      </c>
      <c r="Q290" s="27">
        <v>796</v>
      </c>
      <c r="R290" s="26" t="s">
        <v>678</v>
      </c>
      <c r="S290" s="12">
        <v>60</v>
      </c>
      <c r="T290" s="12">
        <v>955.36</v>
      </c>
      <c r="U290" s="12">
        <f t="shared" si="8"/>
        <v>57321.599999999999</v>
      </c>
      <c r="V290" s="12">
        <f t="shared" si="9"/>
        <v>64200.192000000003</v>
      </c>
      <c r="W290" s="23"/>
      <c r="X290" s="23">
        <v>2017</v>
      </c>
      <c r="Y290" s="25"/>
      <c r="Z290" s="92" t="s">
        <v>689</v>
      </c>
      <c r="AA290" s="92" t="s">
        <v>682</v>
      </c>
      <c r="AB290" s="92"/>
      <c r="AC290" s="92"/>
      <c r="AD290" s="95"/>
      <c r="AE290" s="95"/>
      <c r="AF290" s="92"/>
      <c r="AG290" s="96"/>
      <c r="AH290" s="92"/>
      <c r="AI290" s="94"/>
      <c r="AJ290" s="94"/>
    </row>
    <row r="291" spans="1:36" s="22" customFormat="1" ht="76.5" outlineLevel="1" x14ac:dyDescent="0.25">
      <c r="A291" s="22" t="s">
        <v>277</v>
      </c>
      <c r="B291" s="72" t="s">
        <v>2968</v>
      </c>
      <c r="C291" s="21" t="s">
        <v>79</v>
      </c>
      <c r="D291" s="74" t="s">
        <v>995</v>
      </c>
      <c r="E291" s="74" t="s">
        <v>326</v>
      </c>
      <c r="F291" s="74" t="s">
        <v>938</v>
      </c>
      <c r="G291" s="21" t="s">
        <v>327</v>
      </c>
      <c r="H291" s="23" t="s">
        <v>81</v>
      </c>
      <c r="I291" s="24">
        <v>0</v>
      </c>
      <c r="J291" s="25">
        <v>710000000</v>
      </c>
      <c r="K291" s="25" t="s">
        <v>82</v>
      </c>
      <c r="L291" s="23" t="s">
        <v>696</v>
      </c>
      <c r="M291" s="78" t="s">
        <v>4125</v>
      </c>
      <c r="N291" s="26" t="s">
        <v>84</v>
      </c>
      <c r="O291" s="26" t="s">
        <v>4214</v>
      </c>
      <c r="P291" s="21" t="s">
        <v>91</v>
      </c>
      <c r="Q291" s="27">
        <v>796</v>
      </c>
      <c r="R291" s="26" t="s">
        <v>678</v>
      </c>
      <c r="S291" s="12">
        <v>60</v>
      </c>
      <c r="T291" s="12">
        <v>500</v>
      </c>
      <c r="U291" s="12">
        <f t="shared" si="8"/>
        <v>30000</v>
      </c>
      <c r="V291" s="12">
        <f t="shared" si="9"/>
        <v>33600</v>
      </c>
      <c r="W291" s="23"/>
      <c r="X291" s="23">
        <v>2017</v>
      </c>
      <c r="Y291" s="25"/>
      <c r="Z291" s="92" t="s">
        <v>689</v>
      </c>
      <c r="AA291" s="92" t="s">
        <v>682</v>
      </c>
      <c r="AB291" s="92"/>
      <c r="AC291" s="92"/>
      <c r="AD291" s="95"/>
      <c r="AE291" s="95"/>
      <c r="AF291" s="92"/>
      <c r="AG291" s="96"/>
      <c r="AH291" s="92"/>
      <c r="AI291" s="94"/>
      <c r="AJ291" s="94"/>
    </row>
    <row r="292" spans="1:36" s="22" customFormat="1" ht="76.5" outlineLevel="1" x14ac:dyDescent="0.25">
      <c r="A292" s="22" t="s">
        <v>277</v>
      </c>
      <c r="B292" s="72" t="s">
        <v>2969</v>
      </c>
      <c r="C292" s="21" t="s">
        <v>79</v>
      </c>
      <c r="D292" s="21" t="s">
        <v>333</v>
      </c>
      <c r="E292" s="21" t="s">
        <v>334</v>
      </c>
      <c r="F292" s="21" t="s">
        <v>335</v>
      </c>
      <c r="G292" s="21" t="s">
        <v>336</v>
      </c>
      <c r="H292" s="23" t="s">
        <v>81</v>
      </c>
      <c r="I292" s="24">
        <v>0</v>
      </c>
      <c r="J292" s="25">
        <v>710000000</v>
      </c>
      <c r="K292" s="25" t="s">
        <v>82</v>
      </c>
      <c r="L292" s="23" t="s">
        <v>696</v>
      </c>
      <c r="M292" s="78" t="s">
        <v>4125</v>
      </c>
      <c r="N292" s="26" t="s">
        <v>84</v>
      </c>
      <c r="O292" s="26" t="s">
        <v>4214</v>
      </c>
      <c r="P292" s="21" t="s">
        <v>91</v>
      </c>
      <c r="Q292" s="27">
        <v>796</v>
      </c>
      <c r="R292" s="26" t="s">
        <v>678</v>
      </c>
      <c r="S292" s="12">
        <v>13</v>
      </c>
      <c r="T292" s="12">
        <v>5732.14</v>
      </c>
      <c r="U292" s="12">
        <f t="shared" si="8"/>
        <v>74517.820000000007</v>
      </c>
      <c r="V292" s="12">
        <f t="shared" si="9"/>
        <v>83459.958400000018</v>
      </c>
      <c r="W292" s="23"/>
      <c r="X292" s="23">
        <v>2017</v>
      </c>
      <c r="Y292" s="25"/>
      <c r="Z292" s="92" t="s">
        <v>689</v>
      </c>
      <c r="AA292" s="92" t="s">
        <v>682</v>
      </c>
      <c r="AB292" s="92"/>
      <c r="AC292" s="92"/>
      <c r="AD292" s="95"/>
      <c r="AE292" s="95"/>
      <c r="AF292" s="92"/>
      <c r="AG292" s="96"/>
      <c r="AH292" s="92"/>
      <c r="AI292" s="94"/>
      <c r="AJ292" s="94"/>
    </row>
    <row r="324" spans="1:36" s="22" customFormat="1" ht="76.5" outlineLevel="1" x14ac:dyDescent="0.25">
      <c r="A324" s="70" t="s">
        <v>277</v>
      </c>
      <c r="B324" s="72"/>
      <c r="C324" s="21" t="s">
        <v>79</v>
      </c>
      <c r="D324" s="21" t="s">
        <v>702</v>
      </c>
      <c r="E324" s="99" t="s">
        <v>703</v>
      </c>
      <c r="F324" s="99" t="s">
        <v>704</v>
      </c>
      <c r="G324" s="99" t="s">
        <v>707</v>
      </c>
      <c r="H324" s="23" t="s">
        <v>81</v>
      </c>
      <c r="I324" s="24">
        <v>0.3</v>
      </c>
      <c r="J324" s="25">
        <v>710000000</v>
      </c>
      <c r="K324" s="25" t="s">
        <v>82</v>
      </c>
      <c r="L324" s="23" t="s">
        <v>696</v>
      </c>
      <c r="M324" s="21" t="s">
        <v>706</v>
      </c>
      <c r="N324" s="26" t="s">
        <v>84</v>
      </c>
      <c r="O324" s="26" t="s">
        <v>4214</v>
      </c>
      <c r="P324" s="21" t="s">
        <v>91</v>
      </c>
      <c r="Q324" s="27" t="s">
        <v>705</v>
      </c>
      <c r="R324" s="26" t="s">
        <v>679</v>
      </c>
      <c r="S324" s="12">
        <v>1</v>
      </c>
      <c r="T324" s="12">
        <v>63986390</v>
      </c>
      <c r="U324" s="12">
        <f>S324*T324</f>
        <v>63986390</v>
      </c>
      <c r="V324" s="12">
        <f>U324*1.12</f>
        <v>71664756.800000012</v>
      </c>
      <c r="W324" s="23"/>
      <c r="X324" s="23">
        <v>2017</v>
      </c>
      <c r="Y324" s="25"/>
      <c r="Z324" s="92"/>
      <c r="AA324" s="92" t="s">
        <v>698</v>
      </c>
      <c r="AB324" s="92"/>
      <c r="AC324" s="92"/>
      <c r="AD324" s="95"/>
      <c r="AE324" s="95"/>
      <c r="AF324" s="92"/>
      <c r="AG324" s="96"/>
      <c r="AH324" s="92"/>
      <c r="AI324" s="94"/>
      <c r="AJ324" s="94"/>
    </row>
    <row r="325" spans="1:36" s="22" customFormat="1" ht="76.5" outlineLevel="1" x14ac:dyDescent="0.25">
      <c r="A325" s="70" t="s">
        <v>277</v>
      </c>
      <c r="B325" s="72"/>
      <c r="C325" s="21" t="s">
        <v>79</v>
      </c>
      <c r="D325" s="74" t="s">
        <v>926</v>
      </c>
      <c r="E325" s="99" t="s">
        <v>927</v>
      </c>
      <c r="F325" s="99" t="s">
        <v>928</v>
      </c>
      <c r="G325" s="99" t="s">
        <v>934</v>
      </c>
      <c r="H325" s="23" t="s">
        <v>3011</v>
      </c>
      <c r="I325" s="24">
        <v>0</v>
      </c>
      <c r="J325" s="25">
        <v>710000000</v>
      </c>
      <c r="K325" s="25" t="s">
        <v>82</v>
      </c>
      <c r="L325" s="23" t="s">
        <v>696</v>
      </c>
      <c r="M325" s="21" t="s">
        <v>706</v>
      </c>
      <c r="N325" s="26" t="s">
        <v>84</v>
      </c>
      <c r="O325" s="26" t="s">
        <v>4214</v>
      </c>
      <c r="P325" s="21" t="s">
        <v>91</v>
      </c>
      <c r="Q325" s="27">
        <v>796</v>
      </c>
      <c r="R325" s="26" t="s">
        <v>678</v>
      </c>
      <c r="S325" s="12">
        <v>1</v>
      </c>
      <c r="T325" s="12">
        <v>6387751</v>
      </c>
      <c r="U325" s="12">
        <f>S325*T325</f>
        <v>6387751</v>
      </c>
      <c r="V325" s="12">
        <f>U325*1.12</f>
        <v>7154281.120000001</v>
      </c>
      <c r="W325" s="23"/>
      <c r="X325" s="23">
        <v>2017</v>
      </c>
      <c r="Y325" s="25"/>
      <c r="Z325" s="92"/>
      <c r="AA325" s="92" t="s">
        <v>904</v>
      </c>
      <c r="AB325" s="92"/>
      <c r="AC325" s="92"/>
      <c r="AD325" s="95"/>
      <c r="AE325" s="95"/>
      <c r="AF325" s="92"/>
      <c r="AG325" s="96"/>
      <c r="AH325" s="92"/>
      <c r="AI325" s="94"/>
      <c r="AJ325" s="9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Sheet0</vt:lpstr>
      <vt:lpstr>Лист3</vt:lpstr>
      <vt:lpstr>Лист4</vt:lpstr>
      <vt:lpstr>авто</vt:lpstr>
      <vt:lpstr>Лист1</vt:lpstr>
      <vt:lpstr>Sheet0!Заголовки_для_печати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Гульнара Бейсенова</cp:lastModifiedBy>
  <cp:lastPrinted>2017-12-27T10:51:19Z</cp:lastPrinted>
  <dcterms:created xsi:type="dcterms:W3CDTF">2016-02-03T04:44:05Z</dcterms:created>
  <dcterms:modified xsi:type="dcterms:W3CDTF">2018-01-04T03:01:01Z</dcterms:modified>
</cp:coreProperties>
</file>